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<sst xmlns="http://schemas.openxmlformats.org/spreadsheetml/2006/main" count="8171" uniqueCount="1749">
  <si>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</si>
  <si>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</si>
  <si>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</si>
  <si>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</si>
  <si>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</si>
  <si>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</si>
  <si>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</si>
  <si>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</si>
  <si>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</si>
  <si>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</si>
  <si>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</si>
  <si>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</si>
  <si>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</si>
  <si>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</si>
  <si>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</si>
  <si>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</si>
  <si>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</si>
  <si>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</si>
  <si>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</si>
  <si>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</si>
  <si>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</si>
  <si>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</si>
  <si>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</si>
  <si>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</si>
  <si>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</si>
  <si>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</si>
  <si>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</si>
  <si>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</si>
  <si>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</si>
  <si>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</si>
  <si>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</si>
  <si>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</si>
  <si>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</si>
  <si>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</si>
  <si>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</si>
  <si>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</si>
  <si>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</si>
  <si>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</si>
  <si>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</si>
  <si>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</si>
  <si>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</si>
  <si>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</si>
  <si>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</si>
  <si>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</si>
  <si>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</si>
  <si>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</si>
  <si>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</si>
  <si>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</si>
  <si>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</si>
  <si>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</si>
  <si>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</si>
  <si>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</si>
  <si>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</si>
  <si>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</si>
  <si>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</si>
  <si>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</si>
  <si>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</si>
  <si>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</si>
  <si>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</si>
  <si>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</si>
  <si>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</si>
  <si>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</si>
  <si>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</si>
  <si>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</si>
  <si>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</si>
  <si>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</si>
  <si>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</si>
  <si>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</si>
  <si>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</si>
  <si>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</si>
  <si>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</si>
  <si>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</si>
  <si>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</si>
  <si>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</si>
  <si>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</si>
  <si>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</si>
  <si>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</si>
  <si>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</si>
  <si>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</si>
  <si>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</si>
  <si>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</si>
  <si>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</si>
  <si>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</si>
  <si>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</si>
  <si>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</si>
  <si>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</si>
  <si>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</si>
  <si>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</si>
  <si>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</si>
  <si>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</si>
  <si>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</si>
  <si>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</si>
  <si>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</si>
  <si>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</si>
  <si>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</si>
  <si>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</si>
  <si>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</si>
  <si>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</si>
  <si>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</si>
  <si>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</si>
  <si>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</si>
  <si>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</si>
  <si>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</si>
  <si>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</si>
  <si>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</si>
  <si>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</si>
  <si>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</si>
  <si>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</si>
  <si>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</si>
  <si>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</si>
  <si>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</si>
  <si>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</si>
  <si>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</si>
  <si>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</si>
  <si>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</si>
  <si>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</si>
  <si>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</si>
  <si>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</si>
  <si>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</si>
  <si>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</si>
  <si>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</si>
  <si>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</si>
  <si>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</si>
  <si>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</si>
  <si>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</si>
  <si>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</si>
  <si>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</si>
  <si>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</si>
  <si>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</si>
  <si>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</si>
  <si>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</si>
  <si>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</si>
  <si>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</si>
  <si>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</si>
  <si>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</si>
  <si>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</si>
  <si>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</si>
  <si>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</si>
  <si>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</si>
  <si>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</si>
  <si>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</si>
  <si>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</si>
  <si>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</si>
  <si>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</si>
  <si>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</si>
  <si>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</si>
  <si>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</si>
  <si>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</si>
  <si>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</si>
  <si>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</si>
  <si>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</si>
  <si>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</si>
  <si>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</si>
  <si>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</si>
  <si>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</si>
  <si>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</si>
  <si>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</si>
  <si>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</si>
  <si>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</si>
  <si>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</si>
  <si>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</si>
  <si>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</si>
  <si>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</si>
  <si>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</si>
  <si>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</si>
  <si>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</si>
  <si>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</si>
  <si>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</si>
  <si>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</si>
  <si>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</si>
  <si>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</si>
  <si>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</si>
  <si>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</si>
  <si>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</si>
  <si>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</si>
  <si>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</si>
  <si>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</si>
  <si>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</si>
  <si>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</si>
  <si>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</si>
  <si>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</si>
  <si>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</si>
  <si>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</si>
  <si>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</si>
  <si>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</si>
  <si>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</si>
  <si>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</si>
  <si>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</si>
  <si>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</si>
  <si>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</si>
  <si>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</si>
  <si>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</si>
  <si>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</si>
  <si>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</si>
  <si>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</si>
  <si>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</si>
  <si>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</si>
  <si>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</si>
  <si>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</si>
  <si>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</si>
  <si>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</si>
  <si>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</si>
  <si>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</si>
  <si>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</si>
  <si>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</si>
  <si>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</si>
  <si>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</si>
  <si>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</si>
  <si>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</si>
  <si>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</si>
  <si>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</si>
  <si>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</si>
  <si>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</si>
  <si>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</si>
  <si>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</si>
  <si>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</si>
  <si>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</si>
  <si>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</si>
  <si>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</si>
  <si>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</si>
  <si>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</si>
  <si>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</si>
  <si>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</si>
  <si>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</si>
  <si>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</si>
  <si>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</si>
  <si>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</si>
  <si>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</si>
  <si>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</si>
  <si>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</si>
  <si>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</si>
  <si>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</si>
  <si>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</si>
  <si>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</si>
  <si>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</si>
  <si>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</si>
  <si>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</si>
  <si>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</si>
  <si>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</si>
  <si>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</si>
  <si>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</si>
  <si>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</si>
  <si>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</si>
  <si>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</si>
  <si>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</si>
  <si>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</si>
  <si>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</si>
  <si>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</si>
  <si>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</si>
  <si>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</si>
  <si>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</si>
  <si>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</si>
  <si>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</si>
  <si>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</si>
  <si>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</si>
  <si>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</si>
  <si>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</si>
  <si>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</si>
  <si>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</si>
  <si>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</si>
  <si>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</si>
  <si>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</si>
  <si>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</si>
  <si>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</si>
  <si>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</si>
  <si>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</si>
  <si>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</si>
  <si>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</si>
  <si>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</si>
  <si>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</si>
  <si>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</si>
  <si>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</si>
  <si>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</si>
  <si>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</si>
  <si>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</si>
  <si>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</si>
  <si>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</si>
  <si>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</si>
  <si>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</si>
  <si>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</si>
  <si>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</si>
  <si>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</si>
  <si>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</si>
  <si>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</si>
  <si>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</si>
  <si>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</si>
  <si>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</si>
  <si>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</si>
  <si>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</si>
  <si>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</si>
  <si>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</si>
  <si>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</si>
  <si>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</si>
  <si>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</si>
  <si>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</si>
  <si>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</si>
  <si>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</si>
  <si>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</si>
  <si>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</si>
  <si>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</si>
  <si>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</si>
  <si>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</si>
  <si>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</si>
  <si>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</si>
  <si>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</si>
  <si>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</si>
  <si>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</si>
  <si>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</si>
  <si>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</si>
  <si>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</si>
  <si>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</si>
  <si>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</si>
  <si>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</si>
  <si>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</si>
  <si>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</si>
  <si>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</si>
  <si>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</si>
  <si>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</si>
  <si>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</si>
  <si>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</si>
  <si>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</si>
  <si>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</si>
  <si>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</si>
  <si>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</si>
  <si>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</si>
  <si>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</si>
  <si>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</si>
  <si>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</si>
  <si>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</si>
  <si>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</si>
  <si>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</si>
  <si>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</si>
  <si>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</si>
  <si>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</si>
  <si>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</si>
  <si>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</si>
  <si>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</si>
  <si>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</si>
  <si>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</si>
  <si>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</si>
  <si>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</si>
  <si>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</si>
  <si>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</si>
  <si>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</si>
  <si>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</si>
  <si>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</si>
  <si>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</si>
  <si>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</si>
  <si>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</si>
  <si>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</si>
  <si>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</si>
  <si>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</si>
  <si>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</si>
  <si>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</si>
  <si>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</si>
  <si>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</si>
  <si>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</si>
  <si>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</si>
  <si>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</si>
  <si>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</si>
  <si>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</si>
  <si>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</si>
  <si>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</si>
  <si>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</si>
  <si>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</si>
  <si>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</si>
  <si>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</si>
  <si>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</si>
  <si>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</si>
  <si>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</si>
  <si>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</si>
  <si>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</si>
  <si>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</si>
  <si>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</si>
  <si>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</si>
  <si>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</si>
  <si>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</si>
  <si>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</si>
  <si>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</si>
  <si>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</si>
  <si>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</si>
  <si>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</si>
  <si>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</si>
  <si>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</si>
  <si>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</si>
  <si>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</si>
  <si>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</si>
  <si>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</si>
  <si>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</si>
  <si>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</si>
  <si>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</si>
  <si>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</si>
  <si>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</si>
  <si>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</si>
  <si>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</si>
  <si>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</si>
  <si>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</si>
  <si>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</si>
  <si>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</si>
  <si>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</si>
  <si>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</si>
  <si>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</si>
  <si>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</si>
  <si>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</si>
  <si>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</si>
  <si>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</si>
  <si>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</si>
  <si>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</si>
  <si>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</si>
  <si>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</si>
  <si>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</si>
  <si>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</si>
  <si>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</si>
  <si>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</si>
  <si>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</si>
  <si>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</si>
  <si>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</si>
  <si>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</si>
  <si>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</si>
  <si>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</si>
  <si>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</si>
  <si>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</si>
  <si>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</si>
  <si>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</si>
  <si>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</si>
  <si>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</si>
  <si>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</si>
  <si>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</si>
  <si>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</si>
  <si>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</si>
  <si>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</si>
  <si>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</si>
  <si>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</si>
  <si>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</si>
  <si>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</si>
  <si>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</si>
  <si>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</si>
  <si>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</si>
  <si>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</si>
  <si>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</si>
  <si>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</si>
  <si>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</si>
  <si>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</si>
  <si>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</si>
  <si>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</si>
  <si>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</si>
  <si>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</si>
  <si>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</si>
  <si>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</si>
  <si>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</si>
  <si>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</si>
  <si>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</si>
  <si>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</si>
  <si>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</si>
  <si>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</si>
  <si>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</si>
  <si>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</si>
  <si>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</si>
  <si>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</si>
  <si>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</si>
  <si>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</si>
  <si>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</si>
  <si>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</si>
  <si>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</si>
  <si>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</si>
  <si>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</si>
  <si>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</si>
  <si>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</si>
  <si>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</si>
  <si>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</si>
  <si>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</si>
  <si>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</si>
  <si>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</si>
  <si>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</si>
  <si>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</si>
  <si>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</si>
  <si>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</si>
  <si>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</si>
  <si>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</si>
  <si>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</si>
  <si>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</si>
  <si>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</si>
  <si>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</si>
  <si>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</si>
  <si>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</si>
  <si>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</si>
  <si>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</si>
  <si>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</si>
  <si>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</si>
  <si>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</si>
  <si>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</si>
  <si>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</si>
  <si>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</si>
  <si>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</si>
  <si>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</si>
  <si>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</si>
  <si>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</si>
  <si>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</si>
  <si>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</si>
  <si>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</si>
  <si>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</si>
  <si>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</si>
  <si>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</si>
  <si>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</si>
  <si>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</si>
  <si>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</si>
  <si>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</si>
  <si>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</si>
  <si>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</si>
  <si>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</si>
  <si>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</si>
  <si>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</si>
  <si>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</si>
  <si>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</si>
  <si>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</si>
  <si>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</si>
  <si>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</si>
  <si>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</si>
  <si>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</si>
  <si>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</si>
  <si>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</si>
  <si>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</si>
  <si>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</si>
  <si>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</si>
  <si>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</si>
  <si>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</si>
  <si>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</si>
  <si>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</si>
  <si>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</si>
  <si>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</si>
  <si>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</si>
  <si>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</si>
  <si>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</si>
  <si>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</si>
  <si>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</si>
  <si>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</si>
  <si>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</si>
  <si>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</si>
  <si>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</si>
  <si>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</si>
  <si>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</si>
  <si>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</si>
  <si>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</si>
  <si>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</si>
  <si>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</si>
  <si>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</si>
  <si>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</si>
  <si>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</si>
  <si>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</si>
  <si>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</si>
  <si>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</si>
  <si>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</si>
  <si>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</si>
  <si>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</si>
  <si>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</si>
  <si>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</si>
  <si>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</si>
  <si>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</si>
  <si>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</si>
  <si>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</si>
  <si>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</si>
  <si>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</si>
  <si>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</si>
  <si>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</si>
  <si>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</si>
  <si>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</si>
  <si>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</si>
  <si>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</si>
  <si>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</si>
  <si>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</si>
  <si>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</si>
  <si>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</si>
  <si>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</si>
  <si>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</si>
  <si>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</si>
  <si>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</si>
  <si>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</si>
  <si>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</si>
  <si>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</si>
  <si>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</si>
  <si>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</si>
  <si>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</si>
  <si>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</si>
  <si>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</si>
  <si>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</si>
  <si>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</si>
  <si>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</si>
  <si>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</si>
  <si>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</si>
  <si>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</si>
  <si>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</si>
  <si>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</si>
  <si>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</si>
  <si>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</si>
  <si>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</si>
  <si>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</si>
  <si>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</si>
  <si>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</si>
  <si>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</si>
  <si>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</si>
  <si>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</si>
  <si>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</si>
  <si>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</si>
  <si>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</si>
  <si>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</si>
  <si>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</si>
  <si>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</si>
  <si>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</si>
  <si>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</si>
  <si>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</si>
  <si>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</si>
  <si>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</si>
  <si>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</si>
  <si>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</si>
  <si>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</si>
  <si>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</si>
  <si>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</si>
  <si>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</si>
  <si>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</si>
  <si>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</si>
  <si>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</si>
  <si>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</si>
  <si>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</si>
  <si>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</si>
  <si>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</si>
  <si>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</si>
  <si>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</si>
  <si>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</si>
  <si>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</si>
  <si>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</si>
  <si>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</si>
  <si>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</si>
  <si>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</si>
  <si>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</si>
  <si>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</si>
  <si>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</si>
  <si>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</si>
  <si>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</si>
  <si>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</si>
  <si>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</si>
  <si>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</si>
  <si>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</si>
  <si>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</si>
  <si>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</si>
  <si>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</si>
  <si>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</si>
  <si>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</si>
  <si>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</si>
  <si>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</si>
  <si>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</si>
  <si>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</si>
  <si>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</si>
  <si>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</si>
  <si>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</si>
  <si>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</si>
  <si>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</si>
  <si>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</si>
  <si>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</si>
  <si>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</si>
  <si>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</si>
  <si>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</si>
  <si>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</si>
  <si>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</si>
  <si>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</si>
  <si>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</si>
  <si>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</si>
  <si>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</si>
  <si>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</si>
  <si>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</si>
  <si>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</si>
  <si>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</si>
  <si>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</si>
  <si>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</si>
  <si>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</si>
  <si>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</si>
  <si>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</si>
  <si>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</si>
  <si>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</si>
  <si>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</si>
  <si>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</si>
  <si>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</si>
  <si>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</si>
  <si>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</si>
  <si>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</si>
  <si>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</si>
  <si>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</si>
  <si>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</si>
  <si>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</si>
  <si>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</si>
  <si>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</si>
  <si>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</si>
  <si>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</si>
  <si>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</si>
  <si>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</si>
  <si>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</si>
  <si>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</si>
  <si>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</si>
  <si>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</si>
  <si>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</si>
  <si>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</si>
  <si>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</si>
  <si>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</si>
  <si>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</si>
  <si>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</si>
  <si>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</si>
  <si>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</si>
  <si>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</si>
  <si>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</si>
  <si>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</si>
  <si>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</si>
  <si>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</si>
  <si>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</si>
  <si>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</si>
  <si>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</si>
  <si>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</si>
  <si>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</si>
  <si>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</si>
  <si>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</si>
  <si>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</si>
  <si>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</si>
  <si>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</si>
  <si>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</si>
  <si>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</si>
  <si>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</si>
  <si>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</si>
  <si>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</si>
  <si>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</si>
  <si>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</si>
  <si>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</si>
  <si>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</si>
  <si>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</si>
  <si>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</si>
  <si>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</si>
  <si>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</si>
  <si>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</si>
  <si>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</si>
  <si>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</si>
  <si>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</si>
  <si>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</si>
  <si>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</si>
  <si>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</si>
  <si>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</si>
  <si>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</si>
  <si>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</si>
  <si>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</si>
  <si>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</si>
  <si>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</si>
  <si>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</si>
  <si>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</si>
  <si>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</si>
  <si>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</si>
  <si>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</si>
  <si>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</si>
  <si>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</si>
  <si>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</si>
  <si>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</si>
  <si>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</si>
  <si>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</si>
  <si>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</si>
  <si>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</si>
  <si>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</si>
  <si>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</si>
  <si>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</si>
  <si>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</si>
  <si>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</si>
  <si>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</si>
  <si>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</si>
  <si>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</si>
  <si>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</si>
  <si>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</si>
  <si>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</si>
  <si>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</si>
  <si>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</si>
  <si>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</si>
  <si>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</si>
  <si>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</si>
  <si>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</si>
  <si>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</si>
  <si>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</si>
  <si>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</si>
  <si>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</si>
  <si>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</si>
  <si>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</si>
  <si>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</si>
  <si>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</si>
  <si>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</si>
  <si>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</si>
  <si>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</si>
  <si>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</si>
  <si>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</si>
  <si>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</si>
  <si>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</si>
  <si>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</si>
  <si>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</si>
  <si>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</si>
  <si>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</si>
  <si>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</si>
  <si>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</si>
  <si>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</si>
  <si>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</si>
  <si>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</si>
  <si>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</si>
  <si>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</si>
  <si>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</si>
  <si>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</si>
  <si>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</si>
  <si>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</si>
  <si>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</si>
  <si>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</si>
  <si>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</si>
  <si>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</si>
  <si>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</si>
  <si>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</si>
  <si>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</si>
  <si>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</si>
  <si>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</si>
  <si>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</si>
  <si>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</si>
  <si>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</si>
  <si>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</si>
  <si>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</si>
  <si>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</si>
  <si>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</si>
  <si>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</si>
  <si>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</si>
  <si>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</si>
  <si>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</si>
  <si>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</si>
  <si>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</si>
  <si>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</si>
  <si>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</si>
  <si>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</si>
  <si>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</si>
  <si>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</si>
  <si>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</si>
  <si>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</si>
  <si>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</si>
  <si>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</si>
  <si>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</si>
  <si>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</si>
  <si>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</si>
  <si>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</si>
  <si>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</si>
  <si>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</si>
  <si>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</si>
  <si>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</si>
  <si>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</si>
  <si>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</si>
  <si>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</si>
  <si>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</si>
  <si>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</si>
  <si>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</si>
  <si>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</si>
  <si>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</si>
  <si>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</si>
  <si>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</si>
  <si>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</si>
  <si>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</si>
  <si>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</si>
  <si>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</si>
  <si>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</si>
  <si>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</si>
  <si>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</si>
  <si>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</si>
  <si>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</si>
  <si>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</si>
  <si>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</si>
  <si>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</si>
  <si>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</si>
  <si>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</si>
  <si>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</si>
  <si>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</si>
  <si>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</si>
  <si>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</si>
  <si>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</si>
  <si>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</si>
  <si>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</si>
  <si>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</si>
  <si>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</si>
  <si>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</si>
  <si>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</si>
  <si>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</si>
  <si>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</si>
  <si>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</si>
  <si>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</si>
  <si>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</si>
  <si>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</si>
  <si>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</si>
  <si>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</si>
  <si>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</si>
  <si>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</si>
  <si>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</si>
  <si>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</si>
  <si>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</si>
  <si>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</si>
  <si>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</si>
  <si>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</si>
  <si>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</si>
  <si>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</si>
  <si>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</si>
  <si>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</si>
  <si>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</si>
  <si>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</si>
  <si>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</si>
  <si>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</si>
  <si>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</si>
  <si>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</si>
  <si>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</si>
  <si>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</si>
  <si>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</si>
  <si>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</si>
  <si>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</si>
  <si>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</si>
  <si>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</si>
  <si>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</si>
  <si>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</si>
  <si>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</si>
  <si>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</si>
  <si>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</si>
  <si>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</si>
  <si>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</si>
  <si>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</si>
  <si>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</si>
  <si>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</si>
  <si>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</si>
  <si>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</si>
  <si>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</si>
  <si>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</si>
  <si>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</si>
  <si>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</si>
  <si>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</si>
  <si>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</si>
  <si>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</si>
  <si>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</si>
  <si>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</si>
  <si>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</si>
  <si>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</si>
  <si>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</si>
  <si>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</si>
  <si>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</si>
  <si>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</si>
  <si>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</si>
  <si>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</si>
  <si>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</si>
  <si>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</si>
  <si>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</si>
  <si>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</si>
  <si>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</si>
  <si>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</si>
  <si>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</si>
  <si>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</si>
  <si>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</si>
  <si>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</si>
  <si>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</si>
  <si>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</si>
  <si>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</si>
  <si>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</si>
  <si>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</si>
  <si>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</si>
  <si>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</si>
  <si>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</si>
  <si>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</si>
  <si>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</si>
  <si>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</si>
  <si>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</si>
  <si>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</si>
  <si>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</si>
  <si>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</si>
  <si>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</si>
  <si>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</si>
  <si>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</si>
  <si>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</si>
  <si>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</si>
  <si>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</si>
  <si>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</si>
  <si>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</si>
  <si>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</si>
  <si>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</si>
  <si>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</si>
  <si>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</si>
  <si>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</si>
  <si>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</si>
  <si>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</si>
  <si>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</si>
  <si>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</si>
  <si>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</si>
  <si>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</si>
  <si>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</si>
  <si>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</si>
  <si>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</si>
  <si>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</si>
  <si>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</si>
  <si>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</si>
  <si>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</si>
  <si>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</si>
  <si>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</si>
  <si>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</si>
  <si>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</si>
  <si>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</si>
  <si>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</si>
  <si>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</si>
  <si>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</si>
  <si>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</si>
  <si>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</si>
  <si>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</si>
  <si>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</si>
  <si>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</si>
  <si>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</si>
  <si>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</si>
  <si>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</si>
  <si>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</si>
  <si>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</si>
  <si>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</si>
  <si>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</si>
  <si>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</si>
  <si>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</si>
  <si>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</si>
  <si>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</si>
  <si>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</si>
  <si>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</si>
  <si>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</si>
  <si>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</si>
  <si>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</si>
  <si>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</si>
  <si>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</si>
  <si>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</si>
  <si>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</si>
  <si>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</si>
  <si>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</si>
  <si>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</si>
  <si>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</si>
  <si>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</si>
  <si>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</si>
  <si>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</si>
  <si>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</si>
  <si>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</si>
  <si>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</si>
  <si>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</si>
  <si>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</si>
  <si>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</si>
  <si>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</si>
  <si>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</si>
  <si>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</si>
  <si>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</si>
  <si>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</si>
  <si>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</si>
  <si>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</si>
  <si>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</si>
  <si>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</si>
  <si>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</si>
  <si>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</si>
  <si>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</si>
  <si>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</si>
  <si>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</si>
  <si>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</si>
  <si>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</si>
  <si>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</si>
  <si>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</si>
  <si>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</si>
  <si>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</si>
  <si>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</si>
  <si>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</si>
  <si>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</si>
  <si>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</si>
  <si>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</si>
  <si>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</si>
  <si>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</si>
  <si>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</si>
  <si>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</si>
  <si>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</si>
  <si>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</si>
  <si>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</si>
  <si>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</si>
  <si>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</si>
  <si>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</si>
  <si>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</si>
  <si>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</si>
  <si>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</si>
  <si>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</si>
  <si>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</si>
  <si>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</si>
  <si>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</si>
  <si>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</si>
  <si>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</si>
  <si>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</si>
  <si>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</si>
  <si>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</si>
  <si>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</si>
  <si>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</si>
  <si>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</si>
  <si>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</si>
  <si>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</si>
  <si>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</si>
  <si>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</si>
  <si>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</si>
  <si>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</si>
  <si>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</si>
  <si>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</si>
  <si>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</si>
  <si>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</si>
  <si>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</si>
  <si>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</si>
  <si>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</si>
  <si>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</si>
  <si>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</si>
  <si>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</si>
  <si>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</si>
  <si>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</si>
  <si>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</si>
  <si>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</si>
  <si>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</si>
  <si>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</si>
  <si>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</si>
  <si>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</si>
  <si>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</si>
  <si>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</si>
  <si>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</si>
  <si>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</si>
  <si>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</si>
  <si>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</si>
  <si>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</si>
  <si>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</si>
  <si>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</si>
  <si>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</si>
  <si>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</si>
  <si>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</si>
  <si>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</si>
  <si>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</si>
  <si>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</si>
  <si>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</si>
  <si>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</si>
  <si>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</si>
  <si>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</si>
  <si>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</si>
  <si>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</si>
  <si>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</si>
  <si>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</si>
  <si>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</si>
  <si>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</si>
  <si>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</si>
  <si>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</si>
  <si>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</si>
  <si>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</si>
  <si>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</si>
  <si>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</si>
  <si>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</si>
  <si>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</si>
  <si>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</si>
  <si>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</si>
  <si>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</si>
  <si>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</si>
  <si>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</si>
  <si>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</si>
  <si>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</si>
  <si>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</si>
  <si>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</si>
  <si>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</si>
  <si>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</si>
  <si>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</si>
  <si>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</si>
  <si>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</si>
  <si>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</si>
  <si>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</si>
  <si>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</si>
  <si>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</si>
  <si>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</si>
  <si>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</si>
  <si>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</si>
  <si>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</si>
  <si>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</si>
  <si>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</si>
  <si>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</si>
  <si>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</si>
  <si>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</si>
  <si>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</si>
  <si>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</si>
  <si>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</si>
  <si>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</si>
  <si>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</si>
  <si>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</si>
  <si>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</si>
  <si>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</si>
  <si>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</si>
  <si>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</si>
  <si>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</si>
  <si>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</si>
  <si>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</si>
  <si>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</si>
  <si>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</si>
  <si>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</si>
  <si>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</si>
  <si>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</si>
  <si>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</si>
  <si>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</si>
  <si>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</si>
  <si>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</si>
  <si>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</si>
  <si>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</si>
  <si>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</si>
  <si>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</si>
  <si>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</si>
  <si>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</si>
  <si>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</si>
  <si>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</si>
  <si>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</si>
  <si>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</si>
  <si>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</si>
  <si>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</si>
  <si>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</si>
  <si>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</si>
  <si>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</si>
  <si>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</si>
  <si>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</si>
  <si>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</si>
  <si>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</si>
  <si>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</si>
  <si>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</si>
  <si>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</si>
  <si>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</si>
  <si>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</si>
  <si>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</si>
  <si>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</si>
  <si>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</si>
  <si>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</si>
  <si>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</si>
  <si>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</si>
  <si>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</si>
  <si>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</si>
  <si>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</si>
  <si>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</si>
  <si>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</si>
  <si>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</si>
  <si>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</si>
  <si>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</si>
  <si>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</si>
  <si>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</si>
  <si>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</si>
  <si>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</si>
  <si>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</si>
  <si>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</si>
  <si>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</si>
  <si>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</si>
  <si>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</si>
  <si>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</si>
  <si>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</si>
  <si>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</si>
  <si>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</si>
  <si>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</si>
  <si>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</si>
  <si>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</si>
  <si>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</si>
  <si>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</si>
  <si>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</si>
  <si>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</si>
  <si>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</si>
  <si>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</si>
  <si>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</si>
  <si>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</si>
  <si>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</si>
  <si>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</si>
  <si>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</si>
  <si>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</si>
  <si>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</si>
  <si>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</si>
  <si>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</si>
  <si>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</si>
  <si>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</si>
  <si>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</si>
  <si>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</si>
  <si>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</si>
  <si>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</si>
  <si>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</si>
  <si>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</si>
  <si>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</si>
  <si>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</si>
  <si>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</si>
  <si>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</si>
  <si>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</si>
  <si>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</si>
  <si>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</si>
  <si>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</si>
  <si>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</si>
  <si>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</si>
  <si>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</si>
  <si>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</si>
  <si>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</si>
  <si>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</si>
  <si>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</si>
  <si>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</si>
  <si>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</si>
  <si>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</si>
  <si>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</si>
  <si>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</si>
  <si>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</si>
  <si>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</si>
  <si>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</si>
  <si>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</si>
  <si>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</si>
  <si>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</si>
  <si>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</si>
  <si>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</si>
  <si>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</si>
  <si>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</si>
  <si>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</si>
  <si>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</si>
  <si>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</si>
  <si>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</si>
  <si>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</si>
  <si>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</si>
  <si>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</si>
  <si>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</si>
  <si>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</si>
  <si>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</si>
  <si>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</si>
  <si>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</si>
  <si>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</si>
  <si>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</si>
  <si>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</si>
  <si>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</si>
  <si>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</si>
  <si>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</si>
  <si>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</si>
  <si>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</si>
  <si>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</si>
  <si>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</si>
  <si>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</si>
  <si>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</si>
  <si>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</si>
  <si>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</si>
  <si>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</si>
  <si>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</si>
  <si>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</si>
  <si>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</si>
  <si>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</si>
  <si>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</si>
  <si>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</si>
  <si>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</si>
  <si>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</si>
  <si>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</si>
  <si>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</si>
  <si>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</si>
  <si>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</si>
  <si>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</si>
  <si>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</si>
  <si>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</si>
  <si>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</si>
  <si>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</si>
  <si>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</si>
  <si>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</si>
  <si>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</si>
  <si>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</si>
  <si>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</si>
  <si>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</si>
  <si>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</si>
  <si>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</si>
  <si>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</si>
  <si>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</si>
  <si>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</si>
  <si>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</si>
  <si>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</si>
  <si>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</si>
  <si>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</si>
  <si>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</si>
  <si>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</si>
  <si>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</si>
  <si>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</si>
  <si>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</si>
  <si>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</si>
  <si>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</si>
  <si>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</si>
  <si>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</si>
  <si>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</si>
  <si>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</si>
  <si>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</si>
  <si>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</si>
  <si>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</si>
  <si>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</si>
  <si>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</si>
  <si>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</si>
  <si>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</si>
  <si>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</si>
  <si>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</si>
  <si>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</si>
  <si>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</si>
  <si>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</si>
  <si>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</si>
  <si>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</si>
  <si>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</si>
  <si>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</si>
  <si>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</si>
  <si>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</si>
  <si>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</si>
  <si>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</si>
  <si>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</si>
  <si>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</si>
  <si>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</si>
  <si>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</si>
  <si>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</si>
  <si>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</si>
  <si>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</si>
  <si>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</si>
  <si>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</si>
  <si>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</si>
  <si>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</si>
  <si>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</si>
  <si>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</si>
  <si>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</si>
  <si>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</si>
  <si>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</si>
  <si>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</si>
  <si>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</si>
  <si>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</si>
  <si>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</si>
  <si>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</si>
  <si>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</si>
  <si>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</si>
  <si>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</si>
  <si>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</si>
  <si>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</si>
  <si>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</si>
  <si>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</si>
  <si>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</si>
  <si>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</si>
  <si>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</si>
  <si>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</si>
  <si>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</si>
  <si>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</si>
  <si>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</si>
  <si>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</si>
  <si>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</si>
  <si>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</si>
  <si>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</si>
  <si>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</si>
  <si>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</si>
  <si>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</si>
  <si>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</si>
  <si>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</si>
  <si>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</si>
  <si>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</si>
  <si>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</si>
  <si>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</si>
  <si>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</si>
  <si>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</si>
  <si>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</si>
  <si>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</si>
  <si>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</si>
  <si>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</si>
  <si>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</si>
  <si>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</si>
  <si>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</si>
  <si>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</si>
  <si>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</si>
  <si>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</si>
  <si>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</si>
  <si>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</si>
  <si>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</si>
  <si>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</si>
  <si>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</si>
  <si>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</si>
  <si>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</si>
  <si>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</si>
  <si>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</si>
  <si>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</si>
  <si>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</si>
  <si>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</si>
  <si>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</si>
  <si>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</si>
  <si>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</si>
  <si>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</si>
  <si>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</si>
  <si>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</si>
  <si>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</si>
  <si>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</si>
  <si>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</si>
  <si>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</si>
  <si>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</si>
  <si>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</si>
  <si>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</si>
  <si>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</si>
  <si>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</si>
  <si>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</si>
  <si>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</si>
  <si>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</si>
  <si>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</si>
  <si>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</si>
  <si>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</si>
  <si>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</si>
  <si>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</si>
  <si>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</si>
  <si>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</si>
  <si>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</si>
  <si>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</si>
  <si>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</si>
  <si>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</si>
  <si>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</si>
  <si>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</si>
  <si>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</si>
  <si>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</si>
  <si>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</si>
  <si>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</si>
  <si>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</si>
  <si>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</si>
  <si>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</si>
  <si>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</si>
  <si>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</si>
  <si>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</si>
  <si>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</si>
  <si>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</si>
  <si>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</si>
  <si>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</si>
  <si>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</si>
  <si>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</si>
  <si>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</si>
  <si>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</si>
  <si>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</si>
  <si>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</si>
  <si>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</si>
  <si>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</si>
  <si>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</si>
  <si>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</si>
  <si>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</si>
  <si>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</si>
  <si>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</si>
  <si>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</si>
  <si>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</si>
  <si>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</si>
  <si>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</si>
  <si>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</si>
  <si>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</si>
  <si>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</si>
  <si>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</si>
  <si>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</si>
  <si>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</si>
  <si>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</si>
  <si>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</si>
  <si>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</si>
  <si>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</si>
  <si>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</si>
  <si>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</si>
  <si>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</si>
  <si>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</si>
  <si>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</si>
  <si>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</si>
  <si>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</si>
  <si>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</si>
  <si>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</si>
  <si>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</si>
  <si>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</si>
  <si>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</si>
  <si>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</si>
  <si>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</si>
  <si>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</si>
  <si>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</si>
  <si>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</si>
  <si>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</si>
  <si>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</si>
  <si>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</si>
  <si>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</si>
  <si>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</si>
  <si>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</si>
  <si>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</si>
  <si>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</si>
  <si>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</si>
  <si>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</si>
  <si>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</si>
  <si>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</si>
  <si>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</si>
  <si>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</si>
  <si>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</si>
  <si>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</si>
  <si>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</si>
  <si>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</si>
  <si>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</si>
  <si>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</si>
  <si>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</si>
  <si>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</si>
  <si>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</si>
  <si>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</si>
  <si>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</si>
  <si>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</si>
  <si>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</si>
  <si>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</si>
  <si>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</si>
  <si>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</si>
  <si>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</si>
  <si>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</si>
  <si>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</si>
  <si>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</si>
  <si>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</si>
  <si>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</si>
  <si>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</si>
  <si>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</si>
  <si>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</si>
  <si>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</si>
  <si>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</si>
  <si>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</si>
  <si>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</si>
  <si>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</si>
  <si>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</si>
  <si>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</si>
  <si>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</si>
  <si>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</si>
  <si>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</si>
  <si>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</si>
  <si>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</si>
  <si>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</si>
  <si>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</si>
  <si>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</si>
  <si>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</si>
  <si>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</si>
  <si>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</si>
  <si>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</si>
  <si>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</si>
  <si>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</si>
  <si>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</si>
  <si>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</si>
  <si>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</si>
  <si>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</si>
  <si>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</si>
  <si>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</si>
  <si>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</si>
  <si>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</si>
  <si>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</si>
  <si>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</si>
  <si>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</si>
  <si>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</si>
  <si>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</si>
  <si>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</si>
  <si>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</si>
  <si>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</si>
  <si>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</si>
  <si>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</si>
  <si>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</si>
  <si>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</si>
  <si>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</si>
  <si>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</si>
  <si>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</si>
  <si>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</si>
  <si>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</si>
  <si>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</si>
  <si>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</si>
  <si>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</si>
  <si>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</si>
  <si>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</si>
  <si>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</si>
  <si>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</si>
  <si>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</si>
  <si>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</si>
  <si>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</si>
  <si>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</si>
  <si>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</si>
  <si>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</si>
  <si>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</si>
  <si>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</si>
  <si>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</si>
  <si>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</si>
  <si>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</si>
  <si>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</si>
  <si>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</si>
  <si>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</si>
  <si>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</si>
  <si>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</si>
  <si>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</si>
  <si>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</si>
  <si>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</si>
  <si>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</si>
  <si>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</si>
  <si>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</si>
  <si>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</si>
  <si>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</si>
  <si>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</si>
  <si>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</si>
  <si>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</si>
  <si>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</si>
  <si>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</si>
  <si>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</si>
  <si>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</si>
  <si>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</si>
  <si>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</si>
  <si>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</si>
  <si>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</si>
  <si>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</si>
  <si>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</si>
  <si>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</si>
  <si>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</si>
  <si>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</si>
  <si>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</si>
  <si>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</si>
  <si>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</si>
  <si>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</si>
  <si>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</si>
  <si>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</si>
  <si>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</si>
  <si>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</si>
  <si>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</si>
  <si>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</si>
  <si>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</si>
  <si>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</si>
  <si>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</si>
  <si>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</si>
  <si>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</si>
  <si>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</si>
  <si>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</si>
  <si>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</si>
  <si>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</si>
  <si>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</si>
  <si>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</si>
  <si>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</si>
  <si>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</si>
  <si>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</si>
  <si>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</si>
  <si>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</si>
  <si>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</si>
  <si>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</si>
  <si>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</si>
  <si>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</si>
  <si>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</si>
  <si>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</si>
  <si>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</si>
  <si>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</si>
  <si>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</si>
  <si>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</si>
  <si>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</si>
  <si>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</si>
  <si>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</si>
  <si>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</si>
  <si>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</si>
  <si>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</si>
  <si>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</si>
  <si>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</si>
  <si>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</si>
  <si>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</si>
  <si>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</si>
  <si>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</si>
  <si>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</si>
  <si>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VT</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</si>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</sst>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1733</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1723</v>
      </c>
    </row>
    <row r="12" spans="1:1" x14ac:dyDescent="0.2">
      <c r="A12" s="146" t="s">
        <v>1734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105" t="s">
        <v>213</v>
      </c>
      <c r="C6" s="36">
        <v>0</v>
      </c>
      <c r="D6" s="9" t="str">
        <f>IF($B6="N/A","N/A",IF(C6&lt;0,"No","Yes"))</f>
        <v>N/A</v>
      </c>
      <c r="E6" s="36">
        <v>0</v>
      </c>
      <c r="F6" s="9" t="str">
        <f>IF($B6="N/A","N/A",IF(E6&lt;0,"No","Yes"))</f>
        <v>N/A</v>
      </c>
      <c r="G6" s="36">
        <v>0</v>
      </c>
      <c r="H6" s="9" t="str">
        <f>IF($B6="N/A","N/A",IF(G6&lt;0,"No","Yes"))</f>
        <v>N/A</v>
      </c>
      <c r="I6" s="10" t="s">
        <v>1736</v>
      </c>
      <c r="J6" s="10" t="s">
        <v>1736</v>
      </c>
      <c r="K6" s="9" t="str">
        <f t="shared" ref="K6:K11" si="0">IF(J6="Div by 0", "N/A", IF(J6="N/A","N/A", IF(J6&gt;30, "No", IF(J6&lt;-30, "No", "Yes"))))</f>
        <v>N/A</v>
      </c>
    </row>
    <row r="7" spans="1:11" x14ac:dyDescent="0.2">
      <c r="A7" s="86" t="s">
        <v>443</v>
      </c>
      <c r="B7" s="105" t="s">
        <v>213</v>
      </c>
      <c r="C7" s="9" t="s">
        <v>1736</v>
      </c>
      <c r="D7" s="9" t="str">
        <f t="shared" ref="D7:D11" si="1">IF($B7="N/A","N/A",IF(C7&lt;0,"No","Yes"))</f>
        <v>N/A</v>
      </c>
      <c r="E7" s="9" t="s">
        <v>1736</v>
      </c>
      <c r="F7" s="9" t="str">
        <f t="shared" ref="F7:F11" si="2">IF($B7="N/A","N/A",IF(E7&lt;0,"No","Yes"))</f>
        <v>N/A</v>
      </c>
      <c r="G7" s="9" t="s">
        <v>1736</v>
      </c>
      <c r="H7" s="9" t="str">
        <f t="shared" ref="H7:H11" si="3">IF($B7="N/A","N/A",IF(G7&lt;0,"No","Yes"))</f>
        <v>N/A</v>
      </c>
      <c r="I7" s="10" t="s">
        <v>1736</v>
      </c>
      <c r="J7" s="10" t="s">
        <v>1736</v>
      </c>
      <c r="K7" s="9" t="str">
        <f t="shared" si="0"/>
        <v>N/A</v>
      </c>
    </row>
    <row r="8" spans="1:11" x14ac:dyDescent="0.2">
      <c r="A8" s="86" t="s">
        <v>444</v>
      </c>
      <c r="B8" s="105" t="s">
        <v>213</v>
      </c>
      <c r="C8" s="9" t="s">
        <v>1736</v>
      </c>
      <c r="D8" s="9" t="str">
        <f t="shared" si="1"/>
        <v>N/A</v>
      </c>
      <c r="E8" s="9" t="s">
        <v>1736</v>
      </c>
      <c r="F8" s="9" t="str">
        <f t="shared" si="2"/>
        <v>N/A</v>
      </c>
      <c r="G8" s="9" t="s">
        <v>1736</v>
      </c>
      <c r="H8" s="9" t="str">
        <f t="shared" si="3"/>
        <v>N/A</v>
      </c>
      <c r="I8" s="10" t="s">
        <v>1736</v>
      </c>
      <c r="J8" s="10" t="s">
        <v>1736</v>
      </c>
      <c r="K8" s="9" t="str">
        <f t="shared" si="0"/>
        <v>N/A</v>
      </c>
    </row>
    <row r="9" spans="1:11" x14ac:dyDescent="0.2">
      <c r="A9" s="86" t="s">
        <v>445</v>
      </c>
      <c r="B9" s="105" t="s">
        <v>213</v>
      </c>
      <c r="C9" s="9" t="s">
        <v>1736</v>
      </c>
      <c r="D9" s="9" t="str">
        <f t="shared" si="1"/>
        <v>N/A</v>
      </c>
      <c r="E9" s="9" t="s">
        <v>1736</v>
      </c>
      <c r="F9" s="9" t="str">
        <f t="shared" si="2"/>
        <v>N/A</v>
      </c>
      <c r="G9" s="9" t="s">
        <v>1736</v>
      </c>
      <c r="H9" s="9" t="str">
        <f t="shared" si="3"/>
        <v>N/A</v>
      </c>
      <c r="I9" s="10" t="s">
        <v>1736</v>
      </c>
      <c r="J9" s="10" t="s">
        <v>1736</v>
      </c>
      <c r="K9" s="9" t="str">
        <f t="shared" si="0"/>
        <v>N/A</v>
      </c>
    </row>
    <row r="10" spans="1:11" x14ac:dyDescent="0.2">
      <c r="A10" s="86" t="s">
        <v>446</v>
      </c>
      <c r="B10" s="105" t="s">
        <v>213</v>
      </c>
      <c r="C10" s="9" t="s">
        <v>1736</v>
      </c>
      <c r="D10" s="9" t="str">
        <f t="shared" si="1"/>
        <v>N/A</v>
      </c>
      <c r="E10" s="9" t="s">
        <v>1736</v>
      </c>
      <c r="F10" s="9" t="str">
        <f t="shared" si="2"/>
        <v>N/A</v>
      </c>
      <c r="G10" s="9" t="s">
        <v>1736</v>
      </c>
      <c r="H10" s="9" t="str">
        <f t="shared" si="3"/>
        <v>N/A</v>
      </c>
      <c r="I10" s="10" t="s">
        <v>1736</v>
      </c>
      <c r="J10" s="10" t="s">
        <v>1736</v>
      </c>
      <c r="K10" s="9" t="str">
        <f t="shared" si="0"/>
        <v>N/A</v>
      </c>
    </row>
    <row r="11" spans="1:11" x14ac:dyDescent="0.2">
      <c r="A11" s="86" t="s">
        <v>204</v>
      </c>
      <c r="B11" s="105" t="s">
        <v>213</v>
      </c>
      <c r="C11" s="9" t="s">
        <v>1736</v>
      </c>
      <c r="D11" s="9" t="str">
        <f t="shared" si="1"/>
        <v>N/A</v>
      </c>
      <c r="E11" s="9" t="s">
        <v>1736</v>
      </c>
      <c r="F11" s="9" t="str">
        <f t="shared" si="2"/>
        <v>N/A</v>
      </c>
      <c r="G11" s="9" t="s">
        <v>1736</v>
      </c>
      <c r="H11" s="9" t="str">
        <f t="shared" si="3"/>
        <v>N/A</v>
      </c>
      <c r="I11" s="10" t="s">
        <v>1736</v>
      </c>
      <c r="J11" s="10" t="s">
        <v>1736</v>
      </c>
      <c r="K11" s="9" t="str">
        <f t="shared" si="0"/>
        <v>N/A</v>
      </c>
    </row>
    <row r="12" spans="1:11" x14ac:dyDescent="0.2">
      <c r="A12" s="86" t="s">
        <v>652</v>
      </c>
      <c r="B12" s="105" t="s">
        <v>213</v>
      </c>
      <c r="C12" s="9" t="s">
        <v>1736</v>
      </c>
      <c r="D12" s="9" t="str">
        <f t="shared" ref="D12:D23" si="4">IF($B12="N/A","N/A",IF(C12&lt;0,"No","Yes"))</f>
        <v>N/A</v>
      </c>
      <c r="E12" s="9" t="s">
        <v>1736</v>
      </c>
      <c r="F12" s="9" t="str">
        <f t="shared" ref="F12:F23" si="5">IF($B12="N/A","N/A",IF(E12&lt;0,"No","Yes"))</f>
        <v>N/A</v>
      </c>
      <c r="G12" s="9" t="s">
        <v>1736</v>
      </c>
      <c r="H12" s="9" t="str">
        <f t="shared" ref="H12:H23" si="6">IF($B12="N/A","N/A",IF(G12&lt;0,"No","Yes"))</f>
        <v>N/A</v>
      </c>
      <c r="I12" s="10" t="s">
        <v>1736</v>
      </c>
      <c r="J12" s="10" t="s">
        <v>1736</v>
      </c>
      <c r="K12" s="9" t="str">
        <f t="shared" ref="K12:K23" si="7">IF(J12="Div by 0", "N/A", IF(J12="N/A","N/A", IF(J12&gt;30, "No", IF(J12&lt;-30, "No", "Yes"))))</f>
        <v>N/A</v>
      </c>
    </row>
    <row r="13" spans="1:11" x14ac:dyDescent="0.2">
      <c r="A13" s="86" t="s">
        <v>651</v>
      </c>
      <c r="B13" s="105" t="s">
        <v>213</v>
      </c>
      <c r="C13" s="9" t="s">
        <v>1736</v>
      </c>
      <c r="D13" s="9" t="str">
        <f t="shared" si="4"/>
        <v>N/A</v>
      </c>
      <c r="E13" s="9" t="s">
        <v>1736</v>
      </c>
      <c r="F13" s="9" t="str">
        <f t="shared" si="5"/>
        <v>N/A</v>
      </c>
      <c r="G13" s="9" t="s">
        <v>1736</v>
      </c>
      <c r="H13" s="9" t="str">
        <f t="shared" si="6"/>
        <v>N/A</v>
      </c>
      <c r="I13" s="10" t="s">
        <v>1736</v>
      </c>
      <c r="J13" s="10" t="s">
        <v>1736</v>
      </c>
      <c r="K13" s="9" t="str">
        <f t="shared" si="7"/>
        <v>N/A</v>
      </c>
    </row>
    <row r="14" spans="1:11" x14ac:dyDescent="0.2">
      <c r="A14" s="86" t="s">
        <v>852</v>
      </c>
      <c r="B14" s="105" t="s">
        <v>213</v>
      </c>
      <c r="C14" s="10" t="s">
        <v>1736</v>
      </c>
      <c r="D14" s="9" t="str">
        <f t="shared" si="4"/>
        <v>N/A</v>
      </c>
      <c r="E14" s="10" t="s">
        <v>1736</v>
      </c>
      <c r="F14" s="9" t="str">
        <f t="shared" si="5"/>
        <v>N/A</v>
      </c>
      <c r="G14" s="10" t="s">
        <v>1736</v>
      </c>
      <c r="H14" s="9" t="str">
        <f t="shared" si="6"/>
        <v>N/A</v>
      </c>
      <c r="I14" s="10" t="s">
        <v>1736</v>
      </c>
      <c r="J14" s="10" t="s">
        <v>1736</v>
      </c>
      <c r="K14" s="9" t="str">
        <f t="shared" si="7"/>
        <v>N/A</v>
      </c>
    </row>
    <row r="15" spans="1:11" x14ac:dyDescent="0.2">
      <c r="A15" s="86" t="s">
        <v>653</v>
      </c>
      <c r="B15" s="105" t="s">
        <v>213</v>
      </c>
      <c r="C15" s="9" t="s">
        <v>1736</v>
      </c>
      <c r="D15" s="9" t="str">
        <f t="shared" si="4"/>
        <v>N/A</v>
      </c>
      <c r="E15" s="9" t="s">
        <v>1736</v>
      </c>
      <c r="F15" s="9" t="str">
        <f t="shared" si="5"/>
        <v>N/A</v>
      </c>
      <c r="G15" s="9" t="s">
        <v>1736</v>
      </c>
      <c r="H15" s="9" t="str">
        <f t="shared" si="6"/>
        <v>N/A</v>
      </c>
      <c r="I15" s="10" t="s">
        <v>1736</v>
      </c>
      <c r="J15" s="10" t="s">
        <v>1736</v>
      </c>
      <c r="K15" s="9" t="str">
        <f t="shared" si="7"/>
        <v>N/A</v>
      </c>
    </row>
    <row r="16" spans="1:11" x14ac:dyDescent="0.2">
      <c r="A16" s="86" t="s">
        <v>370</v>
      </c>
      <c r="B16" s="105" t="s">
        <v>213</v>
      </c>
      <c r="C16" s="9" t="s">
        <v>1736</v>
      </c>
      <c r="D16" s="9" t="str">
        <f t="shared" si="4"/>
        <v>N/A</v>
      </c>
      <c r="E16" s="9" t="s">
        <v>1736</v>
      </c>
      <c r="F16" s="9" t="str">
        <f t="shared" si="5"/>
        <v>N/A</v>
      </c>
      <c r="G16" s="9" t="s">
        <v>1736</v>
      </c>
      <c r="H16" s="9" t="str">
        <f t="shared" si="6"/>
        <v>N/A</v>
      </c>
      <c r="I16" s="10" t="s">
        <v>1736</v>
      </c>
      <c r="J16" s="10" t="s">
        <v>1736</v>
      </c>
      <c r="K16" s="9" t="str">
        <f t="shared" si="7"/>
        <v>N/A</v>
      </c>
    </row>
    <row r="17" spans="1:11" x14ac:dyDescent="0.2">
      <c r="A17" s="86" t="s">
        <v>853</v>
      </c>
      <c r="B17" s="105" t="s">
        <v>213</v>
      </c>
      <c r="C17" s="10" t="s">
        <v>1736</v>
      </c>
      <c r="D17" s="9" t="str">
        <f t="shared" si="4"/>
        <v>N/A</v>
      </c>
      <c r="E17" s="10" t="s">
        <v>1736</v>
      </c>
      <c r="F17" s="9" t="str">
        <f t="shared" si="5"/>
        <v>N/A</v>
      </c>
      <c r="G17" s="10" t="s">
        <v>1736</v>
      </c>
      <c r="H17" s="9" t="str">
        <f t="shared" si="6"/>
        <v>N/A</v>
      </c>
      <c r="I17" s="10" t="s">
        <v>1736</v>
      </c>
      <c r="J17" s="10" t="s">
        <v>1736</v>
      </c>
      <c r="K17" s="9" t="str">
        <f t="shared" si="7"/>
        <v>N/A</v>
      </c>
    </row>
    <row r="18" spans="1:11" x14ac:dyDescent="0.2">
      <c r="A18" s="86" t="s">
        <v>654</v>
      </c>
      <c r="B18" s="105" t="s">
        <v>213</v>
      </c>
      <c r="C18" s="9" t="s">
        <v>1736</v>
      </c>
      <c r="D18" s="9" t="str">
        <f t="shared" si="4"/>
        <v>N/A</v>
      </c>
      <c r="E18" s="9" t="s">
        <v>1736</v>
      </c>
      <c r="F18" s="9" t="str">
        <f t="shared" si="5"/>
        <v>N/A</v>
      </c>
      <c r="G18" s="9" t="s">
        <v>1736</v>
      </c>
      <c r="H18" s="9" t="str">
        <f t="shared" si="6"/>
        <v>N/A</v>
      </c>
      <c r="I18" s="10" t="s">
        <v>1736</v>
      </c>
      <c r="J18" s="10" t="s">
        <v>1736</v>
      </c>
      <c r="K18" s="9" t="str">
        <f t="shared" si="7"/>
        <v>N/A</v>
      </c>
    </row>
    <row r="19" spans="1:11" x14ac:dyDescent="0.2">
      <c r="A19" s="86" t="s">
        <v>205</v>
      </c>
      <c r="B19" s="105" t="s">
        <v>213</v>
      </c>
      <c r="C19" s="9" t="s">
        <v>1736</v>
      </c>
      <c r="D19" s="9" t="str">
        <f t="shared" si="4"/>
        <v>N/A</v>
      </c>
      <c r="E19" s="9" t="s">
        <v>1736</v>
      </c>
      <c r="F19" s="9" t="str">
        <f t="shared" si="5"/>
        <v>N/A</v>
      </c>
      <c r="G19" s="9" t="s">
        <v>1736</v>
      </c>
      <c r="H19" s="9" t="str">
        <f t="shared" si="6"/>
        <v>N/A</v>
      </c>
      <c r="I19" s="10" t="s">
        <v>1736</v>
      </c>
      <c r="J19" s="10" t="s">
        <v>1736</v>
      </c>
      <c r="K19" s="9" t="str">
        <f t="shared" si="7"/>
        <v>N/A</v>
      </c>
    </row>
    <row r="20" spans="1:11" x14ac:dyDescent="0.2">
      <c r="A20" s="86" t="s">
        <v>854</v>
      </c>
      <c r="B20" s="105" t="s">
        <v>213</v>
      </c>
      <c r="C20" s="10" t="s">
        <v>1736</v>
      </c>
      <c r="D20" s="9" t="str">
        <f t="shared" si="4"/>
        <v>N/A</v>
      </c>
      <c r="E20" s="10" t="s">
        <v>1736</v>
      </c>
      <c r="F20" s="9" t="str">
        <f t="shared" si="5"/>
        <v>N/A</v>
      </c>
      <c r="G20" s="10" t="s">
        <v>1736</v>
      </c>
      <c r="H20" s="9" t="str">
        <f t="shared" si="6"/>
        <v>N/A</v>
      </c>
      <c r="I20" s="10" t="s">
        <v>1736</v>
      </c>
      <c r="J20" s="10" t="s">
        <v>1736</v>
      </c>
      <c r="K20" s="9" t="str">
        <f t="shared" si="7"/>
        <v>N/A</v>
      </c>
    </row>
    <row r="21" spans="1:11" x14ac:dyDescent="0.2">
      <c r="A21" s="86" t="s">
        <v>655</v>
      </c>
      <c r="B21" s="105" t="s">
        <v>213</v>
      </c>
      <c r="C21" s="9" t="s">
        <v>1736</v>
      </c>
      <c r="D21" s="9" t="str">
        <f t="shared" si="4"/>
        <v>N/A</v>
      </c>
      <c r="E21" s="9" t="s">
        <v>1736</v>
      </c>
      <c r="F21" s="9" t="str">
        <f t="shared" si="5"/>
        <v>N/A</v>
      </c>
      <c r="G21" s="9" t="s">
        <v>1736</v>
      </c>
      <c r="H21" s="9" t="str">
        <f t="shared" si="6"/>
        <v>N/A</v>
      </c>
      <c r="I21" s="10" t="s">
        <v>1736</v>
      </c>
      <c r="J21" s="10" t="s">
        <v>1736</v>
      </c>
      <c r="K21" s="9" t="str">
        <f t="shared" si="7"/>
        <v>N/A</v>
      </c>
    </row>
    <row r="22" spans="1:11" x14ac:dyDescent="0.2">
      <c r="A22" s="86" t="s">
        <v>1698</v>
      </c>
      <c r="B22" s="105" t="s">
        <v>213</v>
      </c>
      <c r="C22" s="9" t="s">
        <v>1736</v>
      </c>
      <c r="D22" s="9" t="str">
        <f t="shared" si="4"/>
        <v>N/A</v>
      </c>
      <c r="E22" s="9" t="s">
        <v>1736</v>
      </c>
      <c r="F22" s="9" t="str">
        <f t="shared" si="5"/>
        <v>N/A</v>
      </c>
      <c r="G22" s="9" t="s">
        <v>1736</v>
      </c>
      <c r="H22" s="9" t="str">
        <f t="shared" si="6"/>
        <v>N/A</v>
      </c>
      <c r="I22" s="10" t="s">
        <v>1736</v>
      </c>
      <c r="J22" s="10" t="s">
        <v>1736</v>
      </c>
      <c r="K22" s="9" t="str">
        <f t="shared" si="7"/>
        <v>N/A</v>
      </c>
    </row>
    <row r="23" spans="1:11" x14ac:dyDescent="0.2">
      <c r="A23" s="86" t="s">
        <v>855</v>
      </c>
      <c r="B23" s="105" t="s">
        <v>213</v>
      </c>
      <c r="C23" s="10" t="s">
        <v>1736</v>
      </c>
      <c r="D23" s="9" t="str">
        <f t="shared" si="4"/>
        <v>N/A</v>
      </c>
      <c r="E23" s="10" t="s">
        <v>1736</v>
      </c>
      <c r="F23" s="9" t="str">
        <f t="shared" si="5"/>
        <v>N/A</v>
      </c>
      <c r="G23" s="10" t="s">
        <v>1736</v>
      </c>
      <c r="H23" s="9" t="str">
        <f t="shared" si="6"/>
        <v>N/A</v>
      </c>
      <c r="I23" s="10" t="s">
        <v>1736</v>
      </c>
      <c r="J23" s="10" t="s">
        <v>1736</v>
      </c>
      <c r="K23" s="9" t="str">
        <f t="shared" si="7"/>
        <v>N/A</v>
      </c>
    </row>
    <row r="24" spans="1:11" x14ac:dyDescent="0.2">
      <c r="A24" s="86" t="s">
        <v>15</v>
      </c>
      <c r="B24" s="105" t="s">
        <v>213</v>
      </c>
      <c r="C24" s="9" t="s">
        <v>1736</v>
      </c>
      <c r="D24" s="9" t="str">
        <f>IF($B24="N/A","N/A",IF(C24&lt;0,"No","Yes"))</f>
        <v>N/A</v>
      </c>
      <c r="E24" s="9" t="s">
        <v>1736</v>
      </c>
      <c r="F24" s="9" t="str">
        <f>IF($B24="N/A","N/A",IF(E24&lt;0,"No","Yes"))</f>
        <v>N/A</v>
      </c>
      <c r="G24" s="9" t="s">
        <v>1736</v>
      </c>
      <c r="H24" s="9" t="str">
        <f>IF($B24="N/A","N/A",IF(G24&lt;0,"No","Yes"))</f>
        <v>N/A</v>
      </c>
      <c r="I24" s="10" t="s">
        <v>1736</v>
      </c>
      <c r="J24" s="10" t="s">
        <v>1736</v>
      </c>
      <c r="K24" s="9" t="str">
        <f t="shared" ref="K24:K30" si="8">IF(J24="Div by 0", "N/A", IF(J24="N/A","N/A", IF(J24&gt;30, "No", IF(J24&lt;-30, "No", "Yes"))))</f>
        <v>N/A</v>
      </c>
    </row>
    <row r="25" spans="1:11" x14ac:dyDescent="0.2">
      <c r="A25" s="86" t="s">
        <v>159</v>
      </c>
      <c r="B25" s="105" t="s">
        <v>213</v>
      </c>
      <c r="C25" s="9" t="s">
        <v>1736</v>
      </c>
      <c r="D25" s="9" t="str">
        <f>IF($B25="N/A","N/A",IF(C25&lt;0,"No","Yes"))</f>
        <v>N/A</v>
      </c>
      <c r="E25" s="9" t="s">
        <v>1736</v>
      </c>
      <c r="F25" s="9" t="str">
        <f>IF($B25="N/A","N/A",IF(E25&lt;0,"No","Yes"))</f>
        <v>N/A</v>
      </c>
      <c r="G25" s="9" t="s">
        <v>1736</v>
      </c>
      <c r="H25" s="9" t="str">
        <f>IF($B25="N/A","N/A",IF(G25&lt;0,"No","Yes"))</f>
        <v>N/A</v>
      </c>
      <c r="I25" s="10" t="s">
        <v>1736</v>
      </c>
      <c r="J25" s="10" t="s">
        <v>1736</v>
      </c>
      <c r="K25" s="9" t="str">
        <f t="shared" si="8"/>
        <v>N/A</v>
      </c>
    </row>
    <row r="26" spans="1:11" x14ac:dyDescent="0.2">
      <c r="A26" s="86" t="s">
        <v>32</v>
      </c>
      <c r="B26" s="105" t="s">
        <v>213</v>
      </c>
      <c r="C26" s="9" t="s">
        <v>1736</v>
      </c>
      <c r="D26" s="9" t="str">
        <f>IF($B26="N/A","N/A",IF(C26&lt;0,"No","Yes"))</f>
        <v>N/A</v>
      </c>
      <c r="E26" s="9" t="s">
        <v>1736</v>
      </c>
      <c r="F26" s="9" t="str">
        <f>IF($B26="N/A","N/A",IF(E26&lt;0,"No","Yes"))</f>
        <v>N/A</v>
      </c>
      <c r="G26" s="9" t="s">
        <v>1736</v>
      </c>
      <c r="H26" s="9" t="str">
        <f>IF($B26="N/A","N/A",IF(G26&lt;0,"No","Yes"))</f>
        <v>N/A</v>
      </c>
      <c r="I26" s="10" t="s">
        <v>1736</v>
      </c>
      <c r="J26" s="10" t="s">
        <v>1736</v>
      </c>
      <c r="K26" s="9" t="str">
        <f t="shared" si="8"/>
        <v>N/A</v>
      </c>
    </row>
    <row r="27" spans="1:11" x14ac:dyDescent="0.2">
      <c r="A27" s="86" t="s">
        <v>160</v>
      </c>
      <c r="B27" s="105" t="s">
        <v>213</v>
      </c>
      <c r="C27" s="9" t="s">
        <v>1736</v>
      </c>
      <c r="D27" s="9" t="str">
        <f t="shared" ref="D27:D30" si="9">IF($B27="N/A","N/A",IF(C27&lt;0,"No","Yes"))</f>
        <v>N/A</v>
      </c>
      <c r="E27" s="9" t="s">
        <v>1736</v>
      </c>
      <c r="F27" s="9" t="str">
        <f t="shared" ref="F27:F30" si="10">IF($B27="N/A","N/A",IF(E27&lt;0,"No","Yes"))</f>
        <v>N/A</v>
      </c>
      <c r="G27" s="9" t="s">
        <v>1736</v>
      </c>
      <c r="H27" s="9" t="str">
        <f t="shared" ref="H27:H30" si="11">IF($B27="N/A","N/A",IF(G27&lt;0,"No","Yes"))</f>
        <v>N/A</v>
      </c>
      <c r="I27" s="10" t="s">
        <v>1736</v>
      </c>
      <c r="J27" s="10" t="s">
        <v>1736</v>
      </c>
      <c r="K27" s="9" t="str">
        <f t="shared" si="8"/>
        <v>N/A</v>
      </c>
    </row>
    <row r="28" spans="1:11" x14ac:dyDescent="0.2">
      <c r="A28" s="29" t="s">
        <v>372</v>
      </c>
      <c r="B28" s="105" t="s">
        <v>213</v>
      </c>
      <c r="C28" s="9" t="s">
        <v>1736</v>
      </c>
      <c r="D28" s="9" t="str">
        <f t="shared" si="9"/>
        <v>N/A</v>
      </c>
      <c r="E28" s="9" t="s">
        <v>1736</v>
      </c>
      <c r="F28" s="9" t="str">
        <f t="shared" si="10"/>
        <v>N/A</v>
      </c>
      <c r="G28" s="9" t="s">
        <v>1736</v>
      </c>
      <c r="H28" s="9" t="str">
        <f t="shared" si="11"/>
        <v>N/A</v>
      </c>
      <c r="I28" s="10" t="s">
        <v>1736</v>
      </c>
      <c r="J28" s="10" t="s">
        <v>1736</v>
      </c>
      <c r="K28" s="9" t="str">
        <f t="shared" si="8"/>
        <v>N/A</v>
      </c>
    </row>
    <row r="29" spans="1:11" x14ac:dyDescent="0.2">
      <c r="A29" s="29" t="s">
        <v>374</v>
      </c>
      <c r="B29" s="105" t="s">
        <v>213</v>
      </c>
      <c r="C29" s="9" t="s">
        <v>1736</v>
      </c>
      <c r="D29" s="9" t="str">
        <f t="shared" si="9"/>
        <v>N/A</v>
      </c>
      <c r="E29" s="9" t="s">
        <v>1736</v>
      </c>
      <c r="F29" s="9" t="str">
        <f t="shared" si="10"/>
        <v>N/A</v>
      </c>
      <c r="G29" s="9" t="s">
        <v>1736</v>
      </c>
      <c r="H29" s="9" t="str">
        <f t="shared" si="11"/>
        <v>N/A</v>
      </c>
      <c r="I29" s="10" t="s">
        <v>1736</v>
      </c>
      <c r="J29" s="10" t="s">
        <v>1736</v>
      </c>
      <c r="K29" s="9" t="str">
        <f t="shared" si="8"/>
        <v>N/A</v>
      </c>
    </row>
    <row r="30" spans="1:11" x14ac:dyDescent="0.2">
      <c r="A30" s="29" t="s">
        <v>375</v>
      </c>
      <c r="B30" s="105" t="s">
        <v>213</v>
      </c>
      <c r="C30" s="9" t="s">
        <v>1736</v>
      </c>
      <c r="D30" s="9" t="str">
        <f t="shared" si="9"/>
        <v>N/A</v>
      </c>
      <c r="E30" s="9" t="s">
        <v>1736</v>
      </c>
      <c r="F30" s="9" t="str">
        <f t="shared" si="10"/>
        <v>N/A</v>
      </c>
      <c r="G30" s="9" t="s">
        <v>1736</v>
      </c>
      <c r="H30" s="9" t="str">
        <f t="shared" si="11"/>
        <v>N/A</v>
      </c>
      <c r="I30" s="10" t="s">
        <v>1736</v>
      </c>
      <c r="J30" s="10" t="s">
        <v>1736</v>
      </c>
      <c r="K30" s="9" t="str">
        <f t="shared" si="8"/>
        <v>N/A</v>
      </c>
    </row>
    <row r="31" spans="1:11" ht="12" customHeight="1" x14ac:dyDescent="0.2">
      <c r="A31" s="163" t="s">
        <v>1633</v>
      </c>
      <c r="B31" s="164"/>
      <c r="C31" s="164"/>
      <c r="D31" s="164"/>
      <c r="E31" s="164"/>
      <c r="F31" s="164"/>
      <c r="G31" s="164"/>
      <c r="H31" s="164"/>
      <c r="I31" s="164"/>
      <c r="J31" s="164"/>
      <c r="K31" s="165"/>
    </row>
    <row r="32" spans="1:11" x14ac:dyDescent="0.2">
      <c r="A32" s="156" t="s">
        <v>1631</v>
      </c>
      <c r="B32" s="157"/>
      <c r="C32" s="157"/>
      <c r="D32" s="157"/>
      <c r="E32" s="157"/>
      <c r="F32" s="157"/>
      <c r="G32" s="157"/>
      <c r="H32" s="157"/>
      <c r="I32" s="157"/>
      <c r="J32" s="157"/>
      <c r="K32" s="158"/>
    </row>
    <row r="33" spans="1:11" x14ac:dyDescent="0.2">
      <c r="A33" s="159" t="s">
        <v>1734</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6607738</v>
      </c>
      <c r="D7" s="32" t="str">
        <f>IF($B7="N/A","N/A",IF(C7&gt;15,"No",IF(C7&lt;-15,"No","Yes")))</f>
        <v>N/A</v>
      </c>
      <c r="E7" s="31">
        <v>6750680</v>
      </c>
      <c r="F7" s="32" t="str">
        <f>IF($B7="N/A","N/A",IF(E7&gt;15,"No",IF(E7&lt;-15,"No","Yes")))</f>
        <v>N/A</v>
      </c>
      <c r="G7" s="31">
        <v>6656779</v>
      </c>
      <c r="H7" s="32" t="str">
        <f>IF($B7="N/A","N/A",IF(G7&gt;15,"No",IF(G7&lt;-15,"No","Yes")))</f>
        <v>N/A</v>
      </c>
      <c r="I7" s="33">
        <v>2.1629999999999998</v>
      </c>
      <c r="J7" s="33">
        <v>-1.39</v>
      </c>
      <c r="K7" s="32" t="str">
        <f t="shared" ref="K7:K54" si="0">IF(J7="Div by 0", "N/A", IF(J7="N/A","N/A", IF(J7&gt;30, "No", IF(J7&lt;-30, "No", "Yes"))))</f>
        <v>Yes</v>
      </c>
    </row>
    <row r="8" spans="1:11" x14ac:dyDescent="0.2">
      <c r="A8" s="89" t="s">
        <v>362</v>
      </c>
      <c r="B8" s="30" t="s">
        <v>213</v>
      </c>
      <c r="C8" s="145">
        <v>81.701302322000004</v>
      </c>
      <c r="D8" s="32" t="str">
        <f>IF($B8="N/A","N/A",IF(C8&gt;15,"No",IF(C8&lt;-15,"No","Yes")))</f>
        <v>N/A</v>
      </c>
      <c r="E8" s="34">
        <v>81.755141703999996</v>
      </c>
      <c r="F8" s="32" t="str">
        <f>IF($B8="N/A","N/A",IF(E8&gt;15,"No",IF(E8&lt;-15,"No","Yes")))</f>
        <v>N/A</v>
      </c>
      <c r="G8" s="34">
        <v>81.860521431999999</v>
      </c>
      <c r="H8" s="32" t="str">
        <f>IF($B8="N/A","N/A",IF(G8&gt;15,"No",IF(G8&lt;-15,"No","Yes")))</f>
        <v>N/A</v>
      </c>
      <c r="I8" s="33">
        <v>6.59E-2</v>
      </c>
      <c r="J8" s="33">
        <v>0.12889999999999999</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1736</v>
      </c>
      <c r="J9" s="10" t="s">
        <v>1736</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89" t="s">
        <v>856</v>
      </c>
      <c r="B11" s="35" t="s">
        <v>213</v>
      </c>
      <c r="C11" s="98">
        <v>18.298697678</v>
      </c>
      <c r="D11" s="9" t="str">
        <f>IF($B11="N/A","N/A",IF(C11&gt;15,"No",IF(C11&lt;-15,"No","Yes")))</f>
        <v>N/A</v>
      </c>
      <c r="E11" s="9">
        <v>18.244858296</v>
      </c>
      <c r="F11" s="9" t="str">
        <f>IF($B11="N/A","N/A",IF(E11&gt;15,"No",IF(E11&lt;-15,"No","Yes")))</f>
        <v>N/A</v>
      </c>
      <c r="G11" s="9">
        <v>18.139478568000001</v>
      </c>
      <c r="H11" s="9" t="str">
        <f>IF($B11="N/A","N/A",IF(G11&gt;15,"No",IF(G11&lt;-15,"No","Yes")))</f>
        <v>N/A</v>
      </c>
      <c r="I11" s="10">
        <v>-0.29399999999999998</v>
      </c>
      <c r="J11" s="10">
        <v>-0.57799999999999996</v>
      </c>
      <c r="K11" s="9" t="str">
        <f t="shared" si="0"/>
        <v>Yes</v>
      </c>
    </row>
    <row r="12" spans="1:11" x14ac:dyDescent="0.2">
      <c r="A12" s="89" t="s">
        <v>857</v>
      </c>
      <c r="B12" s="100" t="s">
        <v>214</v>
      </c>
      <c r="C12" s="98">
        <v>83.964144090000005</v>
      </c>
      <c r="D12" s="9" t="str">
        <f>IF(OR($B12="N/A",$C12="N/A"),"N/A",IF(C12&gt;100,"No",IF(C12&lt;95,"No","Yes")))</f>
        <v>No</v>
      </c>
      <c r="E12" s="98">
        <v>88.531766825999995</v>
      </c>
      <c r="F12" s="9" t="str">
        <f>IF(OR($B12="N/A",$E12="N/A"),"N/A",IF(E12&gt;100,"No",IF(E12&lt;95,"No","Yes")))</f>
        <v>No</v>
      </c>
      <c r="G12" s="98">
        <v>92.684640192000003</v>
      </c>
      <c r="H12" s="9" t="str">
        <f>IF($B12="N/A","N/A",IF(G12&gt;100,"No",IF(G12&lt;95,"No","Yes")))</f>
        <v>No</v>
      </c>
      <c r="I12" s="101">
        <v>5.44</v>
      </c>
      <c r="J12" s="101">
        <v>4.6909999999999998</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1736</v>
      </c>
      <c r="J13" s="101" t="s">
        <v>1736</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1736</v>
      </c>
      <c r="J14" s="101" t="s">
        <v>1736</v>
      </c>
      <c r="K14" s="9" t="str">
        <f t="shared" si="0"/>
        <v>N/A</v>
      </c>
    </row>
    <row r="15" spans="1:11" x14ac:dyDescent="0.2">
      <c r="A15" s="89" t="s">
        <v>858</v>
      </c>
      <c r="B15" s="100" t="s">
        <v>214</v>
      </c>
      <c r="C15" s="98">
        <v>87.348905496</v>
      </c>
      <c r="D15" s="9" t="str">
        <f>IF(OR($B15="N/A",$C15="N/A"),"N/A",IF(C15&gt;100,"No",IF(C15&lt;95,"No","Yes")))</f>
        <v>No</v>
      </c>
      <c r="E15" s="98">
        <v>84.837475005000002</v>
      </c>
      <c r="F15" s="9" t="str">
        <f>IF(OR($B15="N/A",$E15="N/A"),"N/A",IF(E15&gt;100,"No",IF(E15&lt;95,"No","Yes")))</f>
        <v>No</v>
      </c>
      <c r="G15" s="98">
        <v>83.993959562000001</v>
      </c>
      <c r="H15" s="9" t="str">
        <f>IF($B15="N/A","N/A",IF(G15&gt;100,"No",IF(G15&lt;95,"No","Yes")))</f>
        <v>No</v>
      </c>
      <c r="I15" s="101">
        <v>-2.88</v>
      </c>
      <c r="J15" s="101">
        <v>-0.99399999999999999</v>
      </c>
      <c r="K15" s="9" t="str">
        <f t="shared" si="0"/>
        <v>Yes</v>
      </c>
    </row>
    <row r="16" spans="1:11" x14ac:dyDescent="0.2">
      <c r="A16" s="89" t="s">
        <v>331</v>
      </c>
      <c r="B16" s="35" t="s">
        <v>213</v>
      </c>
      <c r="C16" s="87">
        <v>5398608</v>
      </c>
      <c r="D16" s="9" t="str">
        <f>IF($B16="N/A","N/A",IF(C16&gt;15,"No",IF(C16&lt;-15,"No","Yes")))</f>
        <v>N/A</v>
      </c>
      <c r="E16" s="36">
        <v>5519028</v>
      </c>
      <c r="F16" s="9" t="str">
        <f>IF($B16="N/A","N/A",IF(E16&gt;15,"No",IF(E16&lt;-15,"No","Yes")))</f>
        <v>N/A</v>
      </c>
      <c r="G16" s="36">
        <v>5449274</v>
      </c>
      <c r="H16" s="9" t="str">
        <f>IF($B16="N/A","N/A",IF(G16&gt;15,"No",IF(G16&lt;-15,"No","Yes")))</f>
        <v>N/A</v>
      </c>
      <c r="I16" s="10">
        <v>2.2309999999999999</v>
      </c>
      <c r="J16" s="10">
        <v>-1.26</v>
      </c>
      <c r="K16" s="9" t="str">
        <f t="shared" si="0"/>
        <v>Yes</v>
      </c>
    </row>
    <row r="17" spans="1:11" x14ac:dyDescent="0.2">
      <c r="A17" s="89" t="s">
        <v>440</v>
      </c>
      <c r="B17" s="35" t="s">
        <v>215</v>
      </c>
      <c r="C17" s="98">
        <v>8.5159174365000005</v>
      </c>
      <c r="D17" s="9" t="str">
        <f>IF($B17="N/A","N/A",IF(C17&gt;20,"No",IF(C17&lt;5,"No","Yes")))</f>
        <v>Yes</v>
      </c>
      <c r="E17" s="9">
        <v>8.7711821718999996</v>
      </c>
      <c r="F17" s="9" t="str">
        <f>IF($B17="N/A","N/A",IF(E17&gt;20,"No",IF(E17&lt;5,"No","Yes")))</f>
        <v>Yes</v>
      </c>
      <c r="G17" s="9">
        <v>9.0590049242999999</v>
      </c>
      <c r="H17" s="9" t="str">
        <f>IF($B17="N/A","N/A",IF(G17&gt;20,"No",IF(G17&lt;5,"No","Yes")))</f>
        <v>Yes</v>
      </c>
      <c r="I17" s="10">
        <v>2.9980000000000002</v>
      </c>
      <c r="J17" s="10">
        <v>3.2810000000000001</v>
      </c>
      <c r="K17" s="9" t="str">
        <f t="shared" si="0"/>
        <v>Yes</v>
      </c>
    </row>
    <row r="18" spans="1:11" x14ac:dyDescent="0.2">
      <c r="A18" s="89" t="s">
        <v>441</v>
      </c>
      <c r="B18" s="30" t="s">
        <v>213</v>
      </c>
      <c r="C18" s="98">
        <v>91.484082564000005</v>
      </c>
      <c r="D18" s="9" t="str">
        <f>IF($B18="N/A","N/A",IF(C18&gt;15,"No",IF(C18&lt;-15,"No","Yes")))</f>
        <v>N/A</v>
      </c>
      <c r="E18" s="9">
        <v>91.228817828000004</v>
      </c>
      <c r="F18" s="9" t="str">
        <f>IF($B18="N/A","N/A",IF(E18&gt;15,"No",IF(E18&lt;-15,"No","Yes")))</f>
        <v>N/A</v>
      </c>
      <c r="G18" s="9">
        <v>90.940995075999993</v>
      </c>
      <c r="H18" s="9" t="str">
        <f>IF($B18="N/A","N/A",IF(G18&gt;15,"No",IF(G18&lt;-15,"No","Yes")))</f>
        <v>N/A</v>
      </c>
      <c r="I18" s="10">
        <v>-0.27900000000000003</v>
      </c>
      <c r="J18" s="10">
        <v>-0.315</v>
      </c>
      <c r="K18" s="9" t="str">
        <f t="shared" si="0"/>
        <v>Yes</v>
      </c>
    </row>
    <row r="19" spans="1:11" x14ac:dyDescent="0.2">
      <c r="A19" s="89" t="s">
        <v>442</v>
      </c>
      <c r="B19" s="35" t="s">
        <v>216</v>
      </c>
      <c r="C19" s="98">
        <v>4.3818888127999998</v>
      </c>
      <c r="D19" s="9" t="str">
        <f>IF($B19="N/A","N/A",IF(C19&gt;1,"Yes","No"))</f>
        <v>Yes</v>
      </c>
      <c r="E19" s="9">
        <v>5.2784113434000002</v>
      </c>
      <c r="F19" s="9" t="str">
        <f>IF($B19="N/A","N/A",IF(E19&gt;1,"Yes","No"))</f>
        <v>Yes</v>
      </c>
      <c r="G19" s="9">
        <v>3.1775058476</v>
      </c>
      <c r="H19" s="9" t="str">
        <f>IF($B19="N/A","N/A",IF(G19&gt;1,"Yes","No"))</f>
        <v>Yes</v>
      </c>
      <c r="I19" s="10">
        <v>20.46</v>
      </c>
      <c r="J19" s="10">
        <v>-39.799999999999997</v>
      </c>
      <c r="K19" s="9" t="str">
        <f t="shared" si="0"/>
        <v>No</v>
      </c>
    </row>
    <row r="20" spans="1:11" x14ac:dyDescent="0.2">
      <c r="A20" s="89" t="s">
        <v>859</v>
      </c>
      <c r="B20" s="35" t="s">
        <v>213</v>
      </c>
      <c r="C20" s="91">
        <v>84.538474219999998</v>
      </c>
      <c r="D20" s="9" t="str">
        <f>IF($B20="N/A","N/A",IF(C20&gt;15,"No",IF(C20&lt;-15,"No","Yes")))</f>
        <v>N/A</v>
      </c>
      <c r="E20" s="37">
        <v>199.53632984000001</v>
      </c>
      <c r="F20" s="9" t="str">
        <f>IF($B20="N/A","N/A",IF(E20&gt;15,"No",IF(E20&lt;-15,"No","Yes")))</f>
        <v>N/A</v>
      </c>
      <c r="G20" s="37">
        <v>185.79356745999999</v>
      </c>
      <c r="H20" s="9" t="str">
        <f>IF($B20="N/A","N/A",IF(G20&gt;15,"No",IF(G20&lt;-15,"No","Yes")))</f>
        <v>N/A</v>
      </c>
      <c r="I20" s="10">
        <v>136</v>
      </c>
      <c r="J20" s="10">
        <v>-6.89</v>
      </c>
      <c r="K20" s="9" t="str">
        <f t="shared" si="0"/>
        <v>Yes</v>
      </c>
    </row>
    <row r="21" spans="1:11" x14ac:dyDescent="0.2">
      <c r="A21" s="89" t="s">
        <v>34</v>
      </c>
      <c r="B21" s="35" t="s">
        <v>213</v>
      </c>
      <c r="C21" s="102">
        <v>0</v>
      </c>
      <c r="D21" s="9" t="str">
        <f>IF($B21="N/A","N/A",IF(C21&gt;15,"No",IF(C21&lt;-15,"No","Yes")))</f>
        <v>N/A</v>
      </c>
      <c r="E21" s="103">
        <v>0</v>
      </c>
      <c r="F21" s="9" t="str">
        <f>IF($B21="N/A","N/A",IF(E21&gt;15,"No",IF(E21&lt;-15,"No","Yes")))</f>
        <v>N/A</v>
      </c>
      <c r="G21" s="103">
        <v>0</v>
      </c>
      <c r="H21" s="9" t="str">
        <f>IF($B21="N/A","N/A",IF(G21&gt;15,"No",IF(G21&lt;-15,"No","Yes")))</f>
        <v>N/A</v>
      </c>
      <c r="I21" s="10" t="s">
        <v>1736</v>
      </c>
      <c r="J21" s="10" t="s">
        <v>1736</v>
      </c>
      <c r="K21" s="9" t="str">
        <f t="shared" si="0"/>
        <v>N/A</v>
      </c>
    </row>
    <row r="22" spans="1:11" x14ac:dyDescent="0.2">
      <c r="A22" s="89" t="s">
        <v>1699</v>
      </c>
      <c r="B22" s="35" t="s">
        <v>213</v>
      </c>
      <c r="C22" s="102">
        <v>0</v>
      </c>
      <c r="D22" s="9" t="str">
        <f>IF($B22="N/A","N/A",IF(C22&gt;15,"No",IF(C22&lt;-15,"No","Yes")))</f>
        <v>N/A</v>
      </c>
      <c r="E22" s="103">
        <v>0</v>
      </c>
      <c r="F22" s="9" t="str">
        <f>IF($B22="N/A","N/A",IF(E22&gt;15,"No",IF(E22&lt;-15,"No","Yes")))</f>
        <v>N/A</v>
      </c>
      <c r="G22" s="103">
        <v>0</v>
      </c>
      <c r="H22" s="9" t="str">
        <f>IF($B22="N/A","N/A",IF(G22&gt;15,"No",IF(G22&lt;-15,"No","Yes")))</f>
        <v>N/A</v>
      </c>
      <c r="I22" s="10" t="s">
        <v>1736</v>
      </c>
      <c r="J22" s="10" t="s">
        <v>1736</v>
      </c>
      <c r="K22" s="9" t="str">
        <f t="shared" si="0"/>
        <v>N/A</v>
      </c>
    </row>
    <row r="23" spans="1:11" x14ac:dyDescent="0.2">
      <c r="A23" s="89" t="s">
        <v>35</v>
      </c>
      <c r="B23" s="35" t="s">
        <v>213</v>
      </c>
      <c r="C23" s="102">
        <v>18.298697678</v>
      </c>
      <c r="D23" s="9" t="str">
        <f>IF($B23="N/A","N/A",IF(C23&gt;15,"No",IF(C23&lt;-15,"No","Yes")))</f>
        <v>N/A</v>
      </c>
      <c r="E23" s="103">
        <v>18.244858296</v>
      </c>
      <c r="F23" s="9" t="str">
        <f>IF($B23="N/A","N/A",IF(E23&gt;15,"No",IF(E23&lt;-15,"No","Yes")))</f>
        <v>N/A</v>
      </c>
      <c r="G23" s="103">
        <v>18.139478568000001</v>
      </c>
      <c r="H23" s="9" t="str">
        <f>IF($B23="N/A","N/A",IF(G23&gt;15,"No",IF(G23&lt;-15,"No","Yes")))</f>
        <v>N/A</v>
      </c>
      <c r="I23" s="10">
        <v>-0.29399999999999998</v>
      </c>
      <c r="J23" s="10">
        <v>-0.57799999999999996</v>
      </c>
      <c r="K23" s="9" t="str">
        <f t="shared" si="0"/>
        <v>Yes</v>
      </c>
    </row>
    <row r="24" spans="1:11" x14ac:dyDescent="0.2">
      <c r="A24" s="89" t="s">
        <v>860</v>
      </c>
      <c r="B24" s="35" t="s">
        <v>243</v>
      </c>
      <c r="C24" s="91" t="s">
        <v>1736</v>
      </c>
      <c r="D24" s="9" t="str">
        <f>IF($B24="N/A","N/A",IF(C24&gt;300,"No",IF(C24&lt;75,"No","Yes")))</f>
        <v>No</v>
      </c>
      <c r="E24" s="37" t="s">
        <v>1736</v>
      </c>
      <c r="F24" s="9" t="str">
        <f>IF($B24="N/A","N/A",IF(E24&gt;300,"No",IF(E24&lt;75,"No","Yes")))</f>
        <v>No</v>
      </c>
      <c r="G24" s="37" t="s">
        <v>1736</v>
      </c>
      <c r="H24" s="9" t="str">
        <f>IF($B24="N/A","N/A",IF(G24&gt;300,"No",IF(G24&lt;75,"No","Yes")))</f>
        <v>No</v>
      </c>
      <c r="I24" s="10" t="s">
        <v>1736</v>
      </c>
      <c r="J24" s="10" t="s">
        <v>1736</v>
      </c>
      <c r="K24" s="9" t="str">
        <f t="shared" si="0"/>
        <v>N/A</v>
      </c>
    </row>
    <row r="25" spans="1:11" x14ac:dyDescent="0.2">
      <c r="A25" s="89" t="s">
        <v>861</v>
      </c>
      <c r="B25" s="35" t="s">
        <v>244</v>
      </c>
      <c r="C25" s="91" t="s">
        <v>1736</v>
      </c>
      <c r="D25" s="9" t="str">
        <f>IF($B25="N/A","N/A",IF(C25&gt;250,"No",IF(C25&lt;20,"No","Yes")))</f>
        <v>No</v>
      </c>
      <c r="E25" s="37" t="s">
        <v>1736</v>
      </c>
      <c r="F25" s="9" t="str">
        <f>IF($B25="N/A","N/A",IF(E25&gt;250,"No",IF(E25&lt;20,"No","Yes")))</f>
        <v>No</v>
      </c>
      <c r="G25" s="37" t="s">
        <v>1736</v>
      </c>
      <c r="H25" s="9" t="str">
        <f>IF($B25="N/A","N/A",IF(G25&gt;250,"No",IF(G25&lt;20,"No","Yes")))</f>
        <v>No</v>
      </c>
      <c r="I25" s="10" t="s">
        <v>1736</v>
      </c>
      <c r="J25" s="10" t="s">
        <v>1736</v>
      </c>
      <c r="K25" s="9" t="str">
        <f t="shared" si="0"/>
        <v>N/A</v>
      </c>
    </row>
    <row r="26" spans="1:11" x14ac:dyDescent="0.2">
      <c r="A26" s="89" t="s">
        <v>862</v>
      </c>
      <c r="B26" s="35" t="s">
        <v>245</v>
      </c>
      <c r="C26" s="91">
        <v>5</v>
      </c>
      <c r="D26" s="9" t="str">
        <f>IF($B26="N/A","N/A",IF(C26&gt;5,"No",IF(C26&lt;3,"No","Yes")))</f>
        <v>Yes</v>
      </c>
      <c r="E26" s="37">
        <v>5</v>
      </c>
      <c r="F26" s="9" t="str">
        <f>IF($B26="N/A","N/A",IF(E26&gt;5,"No",IF(E26&lt;3,"No","Yes")))</f>
        <v>Yes</v>
      </c>
      <c r="G26" s="37">
        <v>5</v>
      </c>
      <c r="H26" s="9" t="str">
        <f>IF($B26="N/A","N/A",IF(G26&gt;5,"No",IF(G26&lt;3,"No","Yes")))</f>
        <v>Yes</v>
      </c>
      <c r="I26" s="10">
        <v>0</v>
      </c>
      <c r="J26" s="10">
        <v>0</v>
      </c>
      <c r="K26" s="9" t="str">
        <f t="shared" si="0"/>
        <v>Yes</v>
      </c>
    </row>
    <row r="27" spans="1:11" x14ac:dyDescent="0.2">
      <c r="A27" s="89" t="s">
        <v>131</v>
      </c>
      <c r="B27" s="35" t="s">
        <v>213</v>
      </c>
      <c r="C27" s="87">
        <v>5964</v>
      </c>
      <c r="D27" s="35" t="s">
        <v>213</v>
      </c>
      <c r="E27" s="36">
        <v>7821</v>
      </c>
      <c r="F27" s="35" t="s">
        <v>213</v>
      </c>
      <c r="G27" s="36">
        <v>11253</v>
      </c>
      <c r="H27" s="9" t="str">
        <f>IF($B27="N/A","N/A",IF(G27&gt;15,"No",IF(G27&lt;-15,"No","Yes")))</f>
        <v>N/A</v>
      </c>
      <c r="I27" s="10">
        <v>31.14</v>
      </c>
      <c r="J27" s="10">
        <v>43.88</v>
      </c>
      <c r="K27" s="9" t="str">
        <f t="shared" si="0"/>
        <v>No</v>
      </c>
    </row>
    <row r="28" spans="1:11" x14ac:dyDescent="0.2">
      <c r="A28" s="89" t="s">
        <v>346</v>
      </c>
      <c r="B28" s="35" t="s">
        <v>213</v>
      </c>
      <c r="C28" s="88">
        <v>9.0257815899999996E-2</v>
      </c>
      <c r="D28" s="35" t="s">
        <v>213</v>
      </c>
      <c r="E28" s="8">
        <v>0.1158549953</v>
      </c>
      <c r="F28" s="35" t="s">
        <v>213</v>
      </c>
      <c r="G28" s="8">
        <v>0.1690457202</v>
      </c>
      <c r="H28" s="9" t="str">
        <f>IF($B28="N/A","N/A",IF(G28&gt;15,"No",IF(G28&lt;-15,"No","Yes")))</f>
        <v>N/A</v>
      </c>
      <c r="I28" s="10">
        <v>28.36</v>
      </c>
      <c r="J28" s="10">
        <v>45.91</v>
      </c>
      <c r="K28" s="9" t="str">
        <f t="shared" si="0"/>
        <v>No</v>
      </c>
    </row>
    <row r="29" spans="1:11" ht="25.5" x14ac:dyDescent="0.2">
      <c r="A29" s="89" t="s">
        <v>838</v>
      </c>
      <c r="B29" s="35" t="s">
        <v>213</v>
      </c>
      <c r="C29" s="37">
        <v>65.506706907999998</v>
      </c>
      <c r="D29" s="35" t="s">
        <v>213</v>
      </c>
      <c r="E29" s="37">
        <v>71.654136300000005</v>
      </c>
      <c r="F29" s="35" t="s">
        <v>213</v>
      </c>
      <c r="G29" s="37">
        <v>93.701235225999994</v>
      </c>
      <c r="H29" s="35" t="s">
        <v>213</v>
      </c>
      <c r="I29" s="10">
        <v>9.3840000000000003</v>
      </c>
      <c r="J29" s="10">
        <v>30.77</v>
      </c>
      <c r="K29" s="9" t="str">
        <f t="shared" si="0"/>
        <v>No</v>
      </c>
    </row>
    <row r="30" spans="1:11" x14ac:dyDescent="0.2">
      <c r="A30" s="89" t="s">
        <v>27</v>
      </c>
      <c r="B30" s="35" t="s">
        <v>217</v>
      </c>
      <c r="C30" s="36">
        <v>0</v>
      </c>
      <c r="D30" s="9" t="str">
        <f>IF($B30="N/A","N/A",IF(C30="N/A","N/A",IF(C30=0,"Yes","No")))</f>
        <v>Yes</v>
      </c>
      <c r="E30" s="36">
        <v>11</v>
      </c>
      <c r="F30" s="9" t="str">
        <f>IF($B30="N/A","N/A",IF(E30="N/A","N/A",IF(E30=0,"Yes","No")))</f>
        <v>No</v>
      </c>
      <c r="G30" s="36">
        <v>14</v>
      </c>
      <c r="H30" s="9" t="str">
        <f>IF($B30="N/A","N/A",IF(G30=0,"Yes","No"))</f>
        <v>No</v>
      </c>
      <c r="I30" s="10" t="s">
        <v>1736</v>
      </c>
      <c r="J30" s="10">
        <v>600</v>
      </c>
      <c r="K30" s="9" t="str">
        <f t="shared" si="0"/>
        <v>No</v>
      </c>
    </row>
    <row r="31" spans="1:11" x14ac:dyDescent="0.2">
      <c r="A31" s="89" t="s">
        <v>206</v>
      </c>
      <c r="B31" s="104" t="s">
        <v>213</v>
      </c>
      <c r="C31" s="87">
        <v>0</v>
      </c>
      <c r="D31" s="9" t="str">
        <f t="shared" ref="D31:F50" si="4">IF($B31="N/A","N/A",IF(C31&lt;0,"No","Yes"))</f>
        <v>N/A</v>
      </c>
      <c r="E31" s="87">
        <v>0</v>
      </c>
      <c r="F31" s="9" t="str">
        <f t="shared" si="4"/>
        <v>N/A</v>
      </c>
      <c r="G31" s="87">
        <v>0</v>
      </c>
      <c r="H31" s="9" t="str">
        <f t="shared" ref="H31:H50" si="5">IF($B31="N/A","N/A",IF(G31&lt;0,"No","Yes"))</f>
        <v>N/A</v>
      </c>
      <c r="I31" s="10" t="s">
        <v>1736</v>
      </c>
      <c r="J31" s="10" t="s">
        <v>1736</v>
      </c>
      <c r="K31" s="9" t="str">
        <f t="shared" si="0"/>
        <v>N/A</v>
      </c>
    </row>
    <row r="32" spans="1:11" ht="25.5" x14ac:dyDescent="0.2">
      <c r="A32" s="2" t="s">
        <v>656</v>
      </c>
      <c r="B32" s="104" t="s">
        <v>213</v>
      </c>
      <c r="C32" s="88" t="s">
        <v>1736</v>
      </c>
      <c r="D32" s="9" t="str">
        <f t="shared" si="4"/>
        <v>N/A</v>
      </c>
      <c r="E32" s="88" t="s">
        <v>1736</v>
      </c>
      <c r="F32" s="9" t="str">
        <f t="shared" si="4"/>
        <v>N/A</v>
      </c>
      <c r="G32" s="88" t="s">
        <v>1736</v>
      </c>
      <c r="H32" s="9" t="str">
        <f t="shared" si="5"/>
        <v>N/A</v>
      </c>
      <c r="I32" s="10" t="s">
        <v>1736</v>
      </c>
      <c r="J32" s="10" t="s">
        <v>1736</v>
      </c>
      <c r="K32" s="9" t="str">
        <f t="shared" si="0"/>
        <v>N/A</v>
      </c>
    </row>
    <row r="33" spans="1:11" x14ac:dyDescent="0.2">
      <c r="A33" s="2" t="s">
        <v>657</v>
      </c>
      <c r="B33" s="104" t="s">
        <v>213</v>
      </c>
      <c r="C33" s="88" t="s">
        <v>1736</v>
      </c>
      <c r="D33" s="9" t="str">
        <f t="shared" si="4"/>
        <v>N/A</v>
      </c>
      <c r="E33" s="88" t="s">
        <v>1736</v>
      </c>
      <c r="F33" s="9" t="str">
        <f t="shared" si="4"/>
        <v>N/A</v>
      </c>
      <c r="G33" s="88" t="s">
        <v>1736</v>
      </c>
      <c r="H33" s="9" t="str">
        <f t="shared" si="5"/>
        <v>N/A</v>
      </c>
      <c r="I33" s="10" t="s">
        <v>1736</v>
      </c>
      <c r="J33" s="10" t="s">
        <v>1736</v>
      </c>
      <c r="K33" s="9" t="str">
        <f t="shared" si="0"/>
        <v>N/A</v>
      </c>
    </row>
    <row r="34" spans="1:11" x14ac:dyDescent="0.2">
      <c r="A34" s="2" t="s">
        <v>658</v>
      </c>
      <c r="B34" s="104" t="s">
        <v>213</v>
      </c>
      <c r="C34" s="88" t="s">
        <v>1736</v>
      </c>
      <c r="D34" s="9" t="str">
        <f t="shared" si="4"/>
        <v>N/A</v>
      </c>
      <c r="E34" s="88" t="s">
        <v>1736</v>
      </c>
      <c r="F34" s="9" t="str">
        <f t="shared" si="4"/>
        <v>N/A</v>
      </c>
      <c r="G34" s="88" t="s">
        <v>1736</v>
      </c>
      <c r="H34" s="9" t="str">
        <f t="shared" si="5"/>
        <v>N/A</v>
      </c>
      <c r="I34" s="10" t="s">
        <v>1736</v>
      </c>
      <c r="J34" s="10" t="s">
        <v>1736</v>
      </c>
      <c r="K34" s="9" t="str">
        <f t="shared" si="0"/>
        <v>N/A</v>
      </c>
    </row>
    <row r="35" spans="1:11" x14ac:dyDescent="0.2">
      <c r="A35" s="2" t="s">
        <v>659</v>
      </c>
      <c r="B35" s="104" t="s">
        <v>213</v>
      </c>
      <c r="C35" s="88" t="s">
        <v>1736</v>
      </c>
      <c r="D35" s="9" t="str">
        <f t="shared" si="4"/>
        <v>N/A</v>
      </c>
      <c r="E35" s="88" t="s">
        <v>1736</v>
      </c>
      <c r="F35" s="9" t="str">
        <f t="shared" si="4"/>
        <v>N/A</v>
      </c>
      <c r="G35" s="88" t="s">
        <v>1736</v>
      </c>
      <c r="H35" s="9" t="str">
        <f t="shared" si="5"/>
        <v>N/A</v>
      </c>
      <c r="I35" s="10" t="s">
        <v>1736</v>
      </c>
      <c r="J35" s="10" t="s">
        <v>1736</v>
      </c>
      <c r="K35" s="9" t="str">
        <f t="shared" si="0"/>
        <v>N/A</v>
      </c>
    </row>
    <row r="36" spans="1:11" x14ac:dyDescent="0.2">
      <c r="A36" s="2" t="s">
        <v>349</v>
      </c>
      <c r="B36" s="104" t="s">
        <v>213</v>
      </c>
      <c r="C36" s="87">
        <v>0</v>
      </c>
      <c r="D36" s="9" t="str">
        <f t="shared" si="4"/>
        <v>N/A</v>
      </c>
      <c r="E36" s="87">
        <v>0</v>
      </c>
      <c r="F36" s="9" t="str">
        <f t="shared" si="4"/>
        <v>N/A</v>
      </c>
      <c r="G36" s="87">
        <v>0</v>
      </c>
      <c r="H36" s="9" t="str">
        <f t="shared" si="5"/>
        <v>N/A</v>
      </c>
      <c r="I36" s="10" t="s">
        <v>1736</v>
      </c>
      <c r="J36" s="10" t="s">
        <v>1736</v>
      </c>
      <c r="K36" s="9" t="str">
        <f t="shared" si="0"/>
        <v>N/A</v>
      </c>
    </row>
    <row r="37" spans="1:11" x14ac:dyDescent="0.2">
      <c r="A37" s="2" t="s">
        <v>660</v>
      </c>
      <c r="B37" s="104" t="s">
        <v>213</v>
      </c>
      <c r="C37" s="88" t="s">
        <v>1736</v>
      </c>
      <c r="D37" s="9" t="str">
        <f t="shared" si="4"/>
        <v>N/A</v>
      </c>
      <c r="E37" s="88" t="s">
        <v>1736</v>
      </c>
      <c r="F37" s="9" t="str">
        <f t="shared" si="4"/>
        <v>N/A</v>
      </c>
      <c r="G37" s="88" t="s">
        <v>1736</v>
      </c>
      <c r="H37" s="9" t="str">
        <f t="shared" si="5"/>
        <v>N/A</v>
      </c>
      <c r="I37" s="10" t="s">
        <v>1736</v>
      </c>
      <c r="J37" s="10" t="s">
        <v>1736</v>
      </c>
      <c r="K37" s="9" t="str">
        <f t="shared" si="0"/>
        <v>N/A</v>
      </c>
    </row>
    <row r="38" spans="1:11" x14ac:dyDescent="0.2">
      <c r="A38" s="2" t="s">
        <v>661</v>
      </c>
      <c r="B38" s="104" t="s">
        <v>213</v>
      </c>
      <c r="C38" s="88" t="s">
        <v>1736</v>
      </c>
      <c r="D38" s="9" t="str">
        <f t="shared" si="4"/>
        <v>N/A</v>
      </c>
      <c r="E38" s="88" t="s">
        <v>1736</v>
      </c>
      <c r="F38" s="9" t="str">
        <f t="shared" si="4"/>
        <v>N/A</v>
      </c>
      <c r="G38" s="88" t="s">
        <v>1736</v>
      </c>
      <c r="H38" s="9" t="str">
        <f t="shared" si="5"/>
        <v>N/A</v>
      </c>
      <c r="I38" s="10" t="s">
        <v>1736</v>
      </c>
      <c r="J38" s="10" t="s">
        <v>1736</v>
      </c>
      <c r="K38" s="9" t="str">
        <f t="shared" si="0"/>
        <v>N/A</v>
      </c>
    </row>
    <row r="39" spans="1:11" x14ac:dyDescent="0.2">
      <c r="A39" s="2" t="s">
        <v>662</v>
      </c>
      <c r="B39" s="104" t="s">
        <v>213</v>
      </c>
      <c r="C39" s="88" t="s">
        <v>1736</v>
      </c>
      <c r="D39" s="9" t="str">
        <f t="shared" si="4"/>
        <v>N/A</v>
      </c>
      <c r="E39" s="88" t="s">
        <v>1736</v>
      </c>
      <c r="F39" s="9" t="str">
        <f t="shared" si="4"/>
        <v>N/A</v>
      </c>
      <c r="G39" s="88" t="s">
        <v>1736</v>
      </c>
      <c r="H39" s="9" t="str">
        <f t="shared" si="5"/>
        <v>N/A</v>
      </c>
      <c r="I39" s="10" t="s">
        <v>1736</v>
      </c>
      <c r="J39" s="10" t="s">
        <v>1736</v>
      </c>
      <c r="K39" s="9" t="str">
        <f t="shared" si="0"/>
        <v>N/A</v>
      </c>
    </row>
    <row r="40" spans="1:11" x14ac:dyDescent="0.2">
      <c r="A40" s="2" t="s">
        <v>663</v>
      </c>
      <c r="B40" s="104" t="s">
        <v>213</v>
      </c>
      <c r="C40" s="88" t="s">
        <v>1736</v>
      </c>
      <c r="D40" s="9" t="str">
        <f t="shared" si="4"/>
        <v>N/A</v>
      </c>
      <c r="E40" s="88" t="s">
        <v>1736</v>
      </c>
      <c r="F40" s="9" t="str">
        <f t="shared" si="4"/>
        <v>N/A</v>
      </c>
      <c r="G40" s="88" t="s">
        <v>1736</v>
      </c>
      <c r="H40" s="9" t="str">
        <f t="shared" si="5"/>
        <v>N/A</v>
      </c>
      <c r="I40" s="10" t="s">
        <v>1736</v>
      </c>
      <c r="J40" s="10" t="s">
        <v>1736</v>
      </c>
      <c r="K40" s="9" t="str">
        <f t="shared" si="0"/>
        <v>N/A</v>
      </c>
    </row>
    <row r="41" spans="1:11" x14ac:dyDescent="0.2">
      <c r="A41" s="2" t="s">
        <v>664</v>
      </c>
      <c r="B41" s="104" t="s">
        <v>213</v>
      </c>
      <c r="C41" s="88" t="s">
        <v>1736</v>
      </c>
      <c r="D41" s="9" t="str">
        <f t="shared" si="4"/>
        <v>N/A</v>
      </c>
      <c r="E41" s="88" t="s">
        <v>1736</v>
      </c>
      <c r="F41" s="9" t="str">
        <f t="shared" si="4"/>
        <v>N/A</v>
      </c>
      <c r="G41" s="88" t="s">
        <v>1736</v>
      </c>
      <c r="H41" s="9" t="str">
        <f t="shared" si="5"/>
        <v>N/A</v>
      </c>
      <c r="I41" s="10" t="s">
        <v>1736</v>
      </c>
      <c r="J41" s="10" t="s">
        <v>1736</v>
      </c>
      <c r="K41" s="9" t="str">
        <f t="shared" si="0"/>
        <v>N/A</v>
      </c>
    </row>
    <row r="42" spans="1:11" x14ac:dyDescent="0.2">
      <c r="A42" s="2" t="s">
        <v>665</v>
      </c>
      <c r="B42" s="104" t="s">
        <v>213</v>
      </c>
      <c r="C42" s="88" t="s">
        <v>1736</v>
      </c>
      <c r="D42" s="9" t="str">
        <f t="shared" si="4"/>
        <v>N/A</v>
      </c>
      <c r="E42" s="88" t="s">
        <v>1736</v>
      </c>
      <c r="F42" s="9" t="str">
        <f t="shared" si="4"/>
        <v>N/A</v>
      </c>
      <c r="G42" s="88" t="s">
        <v>1736</v>
      </c>
      <c r="H42" s="9" t="str">
        <f t="shared" si="5"/>
        <v>N/A</v>
      </c>
      <c r="I42" s="10" t="s">
        <v>1736</v>
      </c>
      <c r="J42" s="10" t="s">
        <v>1736</v>
      </c>
      <c r="K42" s="9" t="str">
        <f t="shared" si="0"/>
        <v>N/A</v>
      </c>
    </row>
    <row r="43" spans="1:11" x14ac:dyDescent="0.2">
      <c r="A43" s="2" t="s">
        <v>666</v>
      </c>
      <c r="B43" s="104" t="s">
        <v>213</v>
      </c>
      <c r="C43" s="88" t="s">
        <v>1736</v>
      </c>
      <c r="D43" s="9" t="str">
        <f t="shared" si="4"/>
        <v>N/A</v>
      </c>
      <c r="E43" s="88" t="s">
        <v>1736</v>
      </c>
      <c r="F43" s="9" t="str">
        <f t="shared" si="4"/>
        <v>N/A</v>
      </c>
      <c r="G43" s="88" t="s">
        <v>1736</v>
      </c>
      <c r="H43" s="9" t="str">
        <f t="shared" si="5"/>
        <v>N/A</v>
      </c>
      <c r="I43" s="10" t="s">
        <v>1736</v>
      </c>
      <c r="J43" s="10" t="s">
        <v>1736</v>
      </c>
      <c r="K43" s="9" t="str">
        <f t="shared" si="0"/>
        <v>N/A</v>
      </c>
    </row>
    <row r="44" spans="1:11" x14ac:dyDescent="0.2">
      <c r="A44" s="2" t="s">
        <v>667</v>
      </c>
      <c r="B44" s="104" t="s">
        <v>213</v>
      </c>
      <c r="C44" s="88" t="s">
        <v>1736</v>
      </c>
      <c r="D44" s="9" t="str">
        <f t="shared" si="4"/>
        <v>N/A</v>
      </c>
      <c r="E44" s="88" t="s">
        <v>1736</v>
      </c>
      <c r="F44" s="9" t="str">
        <f t="shared" si="4"/>
        <v>N/A</v>
      </c>
      <c r="G44" s="88" t="s">
        <v>1736</v>
      </c>
      <c r="H44" s="9" t="str">
        <f t="shared" si="5"/>
        <v>N/A</v>
      </c>
      <c r="I44" s="10" t="s">
        <v>1736</v>
      </c>
      <c r="J44" s="10" t="s">
        <v>1736</v>
      </c>
      <c r="K44" s="9" t="str">
        <f t="shared" si="0"/>
        <v>N/A</v>
      </c>
    </row>
    <row r="45" spans="1:11" x14ac:dyDescent="0.2">
      <c r="A45" s="2" t="s">
        <v>668</v>
      </c>
      <c r="B45" s="104" t="s">
        <v>213</v>
      </c>
      <c r="C45" s="88" t="s">
        <v>1736</v>
      </c>
      <c r="D45" s="9" t="str">
        <f t="shared" si="4"/>
        <v>N/A</v>
      </c>
      <c r="E45" s="88" t="s">
        <v>1736</v>
      </c>
      <c r="F45" s="9" t="str">
        <f t="shared" si="4"/>
        <v>N/A</v>
      </c>
      <c r="G45" s="88" t="s">
        <v>1736</v>
      </c>
      <c r="H45" s="9" t="str">
        <f t="shared" si="5"/>
        <v>N/A</v>
      </c>
      <c r="I45" s="10" t="s">
        <v>1736</v>
      </c>
      <c r="J45" s="10" t="s">
        <v>1736</v>
      </c>
      <c r="K45" s="9" t="str">
        <f t="shared" si="0"/>
        <v>N/A</v>
      </c>
    </row>
    <row r="46" spans="1:11" x14ac:dyDescent="0.2">
      <c r="A46" s="2" t="s">
        <v>350</v>
      </c>
      <c r="B46" s="104" t="s">
        <v>213</v>
      </c>
      <c r="C46" s="87">
        <v>1209130</v>
      </c>
      <c r="D46" s="9" t="str">
        <f t="shared" si="4"/>
        <v>N/A</v>
      </c>
      <c r="E46" s="87">
        <v>1231652</v>
      </c>
      <c r="F46" s="9" t="str">
        <f t="shared" si="4"/>
        <v>N/A</v>
      </c>
      <c r="G46" s="87">
        <v>1207505</v>
      </c>
      <c r="H46" s="9" t="str">
        <f t="shared" si="5"/>
        <v>N/A</v>
      </c>
      <c r="I46" s="10">
        <v>1.863</v>
      </c>
      <c r="J46" s="10">
        <v>-1.96</v>
      </c>
      <c r="K46" s="9" t="str">
        <f t="shared" si="0"/>
        <v>Yes</v>
      </c>
    </row>
    <row r="47" spans="1:11" x14ac:dyDescent="0.2">
      <c r="A47" s="2" t="s">
        <v>669</v>
      </c>
      <c r="B47" s="104" t="s">
        <v>213</v>
      </c>
      <c r="C47" s="88">
        <v>0</v>
      </c>
      <c r="D47" s="9" t="str">
        <f t="shared" si="4"/>
        <v>N/A</v>
      </c>
      <c r="E47" s="88">
        <v>0</v>
      </c>
      <c r="F47" s="9" t="str">
        <f t="shared" si="4"/>
        <v>N/A</v>
      </c>
      <c r="G47" s="88">
        <v>0</v>
      </c>
      <c r="H47" s="9" t="str">
        <f t="shared" si="5"/>
        <v>N/A</v>
      </c>
      <c r="I47" s="10" t="s">
        <v>1736</v>
      </c>
      <c r="J47" s="10" t="s">
        <v>1736</v>
      </c>
      <c r="K47" s="9" t="str">
        <f t="shared" si="0"/>
        <v>N/A</v>
      </c>
    </row>
    <row r="48" spans="1:11" x14ac:dyDescent="0.2">
      <c r="A48" s="2" t="s">
        <v>670</v>
      </c>
      <c r="B48" s="104" t="s">
        <v>213</v>
      </c>
      <c r="C48" s="88">
        <v>0</v>
      </c>
      <c r="D48" s="9" t="str">
        <f t="shared" si="4"/>
        <v>N/A</v>
      </c>
      <c r="E48" s="88">
        <v>0</v>
      </c>
      <c r="F48" s="9" t="str">
        <f t="shared" si="4"/>
        <v>N/A</v>
      </c>
      <c r="G48" s="88">
        <v>0</v>
      </c>
      <c r="H48" s="9" t="str">
        <f t="shared" si="5"/>
        <v>N/A</v>
      </c>
      <c r="I48" s="10" t="s">
        <v>1736</v>
      </c>
      <c r="J48" s="10" t="s">
        <v>1736</v>
      </c>
      <c r="K48" s="9" t="str">
        <f t="shared" si="0"/>
        <v>N/A</v>
      </c>
    </row>
    <row r="49" spans="1:11" x14ac:dyDescent="0.2">
      <c r="A49" s="2" t="s">
        <v>671</v>
      </c>
      <c r="B49" s="104" t="s">
        <v>213</v>
      </c>
      <c r="C49" s="88">
        <v>0</v>
      </c>
      <c r="D49" s="9" t="str">
        <f t="shared" si="4"/>
        <v>N/A</v>
      </c>
      <c r="E49" s="88">
        <v>0</v>
      </c>
      <c r="F49" s="9" t="str">
        <f t="shared" si="4"/>
        <v>N/A</v>
      </c>
      <c r="G49" s="88">
        <v>0</v>
      </c>
      <c r="H49" s="9" t="str">
        <f t="shared" si="5"/>
        <v>N/A</v>
      </c>
      <c r="I49" s="10" t="s">
        <v>1736</v>
      </c>
      <c r="J49" s="10" t="s">
        <v>1736</v>
      </c>
      <c r="K49" s="9" t="str">
        <f t="shared" si="0"/>
        <v>N/A</v>
      </c>
    </row>
    <row r="50" spans="1:11" x14ac:dyDescent="0.2">
      <c r="A50" s="2" t="s">
        <v>672</v>
      </c>
      <c r="B50" s="104" t="s">
        <v>213</v>
      </c>
      <c r="C50" s="88">
        <v>7.3689346899999994E-2</v>
      </c>
      <c r="D50" s="9" t="str">
        <f t="shared" si="4"/>
        <v>N/A</v>
      </c>
      <c r="E50" s="88">
        <v>9.2477420599999999E-2</v>
      </c>
      <c r="F50" s="9" t="str">
        <f t="shared" si="4"/>
        <v>N/A</v>
      </c>
      <c r="G50" s="88">
        <v>7.1800944899999997E-2</v>
      </c>
      <c r="H50" s="9" t="str">
        <f t="shared" si="5"/>
        <v>N/A</v>
      </c>
      <c r="I50" s="10">
        <v>25.5</v>
      </c>
      <c r="J50" s="10">
        <v>-22.4</v>
      </c>
      <c r="K50" s="9" t="str">
        <f t="shared" si="0"/>
        <v>Yes</v>
      </c>
    </row>
    <row r="51" spans="1:11" x14ac:dyDescent="0.2">
      <c r="A51" s="2" t="s">
        <v>351</v>
      </c>
      <c r="B51" s="35" t="s">
        <v>213</v>
      </c>
      <c r="C51" s="87">
        <v>0</v>
      </c>
      <c r="D51" s="35" t="s">
        <v>213</v>
      </c>
      <c r="E51" s="36">
        <v>0</v>
      </c>
      <c r="F51" s="35" t="s">
        <v>213</v>
      </c>
      <c r="G51" s="36">
        <v>0</v>
      </c>
      <c r="H51" s="35" t="s">
        <v>213</v>
      </c>
      <c r="I51" s="10" t="s">
        <v>1736</v>
      </c>
      <c r="J51" s="10" t="s">
        <v>1736</v>
      </c>
      <c r="K51" s="9" t="str">
        <f t="shared" si="0"/>
        <v>N/A</v>
      </c>
    </row>
    <row r="52" spans="1:11" x14ac:dyDescent="0.2">
      <c r="A52" s="2" t="s">
        <v>352</v>
      </c>
      <c r="B52" s="35" t="s">
        <v>213</v>
      </c>
      <c r="C52" s="88" t="s">
        <v>1736</v>
      </c>
      <c r="D52" s="9" t="str">
        <f t="shared" ref="D52:D54" si="6">IF($B52="N/A","N/A",IF(C52&gt;15,"No",IF(C52&lt;-15,"No","Yes")))</f>
        <v>N/A</v>
      </c>
      <c r="E52" s="8" t="s">
        <v>1736</v>
      </c>
      <c r="F52" s="9" t="str">
        <f t="shared" ref="F52:F54" si="7">IF($B52="N/A","N/A",IF(E52&gt;15,"No",IF(E52&lt;-15,"No","Yes")))</f>
        <v>N/A</v>
      </c>
      <c r="G52" s="8" t="s">
        <v>1736</v>
      </c>
      <c r="H52" s="9" t="str">
        <f t="shared" ref="H52:H54" si="8">IF($B52="N/A","N/A",IF(G52&gt;15,"No",IF(G52&lt;-15,"No","Yes")))</f>
        <v>N/A</v>
      </c>
      <c r="I52" s="10" t="s">
        <v>1736</v>
      </c>
      <c r="J52" s="10" t="s">
        <v>1736</v>
      </c>
      <c r="K52" s="9" t="str">
        <f t="shared" si="0"/>
        <v>N/A</v>
      </c>
    </row>
    <row r="53" spans="1:11" x14ac:dyDescent="0.2">
      <c r="A53" s="2" t="s">
        <v>353</v>
      </c>
      <c r="B53" s="35" t="s">
        <v>213</v>
      </c>
      <c r="C53" s="88" t="s">
        <v>1736</v>
      </c>
      <c r="D53" s="9" t="str">
        <f t="shared" si="6"/>
        <v>N/A</v>
      </c>
      <c r="E53" s="8" t="s">
        <v>1736</v>
      </c>
      <c r="F53" s="9" t="str">
        <f t="shared" si="7"/>
        <v>N/A</v>
      </c>
      <c r="G53" s="8" t="s">
        <v>1736</v>
      </c>
      <c r="H53" s="9" t="str">
        <f t="shared" si="8"/>
        <v>N/A</v>
      </c>
      <c r="I53" s="10" t="s">
        <v>1736</v>
      </c>
      <c r="J53" s="10" t="s">
        <v>1736</v>
      </c>
      <c r="K53" s="9" t="str">
        <f t="shared" si="0"/>
        <v>N/A</v>
      </c>
    </row>
    <row r="54" spans="1:11" x14ac:dyDescent="0.2">
      <c r="A54" s="2" t="s">
        <v>354</v>
      </c>
      <c r="B54" s="35" t="s">
        <v>213</v>
      </c>
      <c r="C54" s="88" t="s">
        <v>1736</v>
      </c>
      <c r="D54" s="9" t="str">
        <f t="shared" si="6"/>
        <v>N/A</v>
      </c>
      <c r="E54" s="8" t="s">
        <v>1736</v>
      </c>
      <c r="F54" s="9" t="str">
        <f t="shared" si="7"/>
        <v>N/A</v>
      </c>
      <c r="G54" s="8" t="s">
        <v>1736</v>
      </c>
      <c r="H54" s="9" t="str">
        <f t="shared" si="8"/>
        <v>N/A</v>
      </c>
      <c r="I54" s="10" t="s">
        <v>1736</v>
      </c>
      <c r="J54" s="10" t="s">
        <v>1736</v>
      </c>
      <c r="K54" s="9" t="str">
        <f t="shared" si="0"/>
        <v>N/A</v>
      </c>
    </row>
    <row r="55" spans="1:11" ht="12" customHeight="1" x14ac:dyDescent="0.2">
      <c r="A55" s="163" t="s">
        <v>1633</v>
      </c>
      <c r="B55" s="164"/>
      <c r="C55" s="164"/>
      <c r="D55" s="164"/>
      <c r="E55" s="164"/>
      <c r="F55" s="164"/>
      <c r="G55" s="164"/>
      <c r="H55" s="164"/>
      <c r="I55" s="164"/>
      <c r="J55" s="164"/>
      <c r="K55" s="165"/>
    </row>
    <row r="56" spans="1:11" x14ac:dyDescent="0.2">
      <c r="A56" s="156" t="s">
        <v>1631</v>
      </c>
      <c r="B56" s="157"/>
      <c r="C56" s="157"/>
      <c r="D56" s="157"/>
      <c r="E56" s="157"/>
      <c r="F56" s="157"/>
      <c r="G56" s="157"/>
      <c r="H56" s="157"/>
      <c r="I56" s="157"/>
      <c r="J56" s="157"/>
      <c r="K56" s="158"/>
    </row>
    <row r="57" spans="1:11" x14ac:dyDescent="0.2">
      <c r="A57" s="159" t="s">
        <v>1734</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4938867</v>
      </c>
      <c r="D6" s="9" t="str">
        <f>IF($B6="N/A","N/A",IF(C6&gt;15,"No",IF(C6&lt;-15,"No","Yes")))</f>
        <v>N/A</v>
      </c>
      <c r="E6" s="36">
        <v>5034944</v>
      </c>
      <c r="F6" s="9" t="str">
        <f>IF($B6="N/A","N/A",IF(E6&gt;15,"No",IF(E6&lt;-15,"No","Yes")))</f>
        <v>N/A</v>
      </c>
      <c r="G6" s="36">
        <v>4955624</v>
      </c>
      <c r="H6" s="9" t="str">
        <f>IF($B6="N/A","N/A",IF(G6&gt;15,"No",IF(G6&lt;-15,"No","Yes")))</f>
        <v>N/A</v>
      </c>
      <c r="I6" s="10">
        <v>1.9450000000000001</v>
      </c>
      <c r="J6" s="10">
        <v>-1.58</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16</v>
      </c>
      <c r="B9" s="35" t="s">
        <v>213</v>
      </c>
      <c r="C9" s="88">
        <v>7.9350385422</v>
      </c>
      <c r="D9" s="9" t="str">
        <f t="shared" ref="D9:D15" si="1">IF($B9="N/A","N/A",IF(C9&gt;15,"No",IF(C9&lt;-15,"No","Yes")))</f>
        <v>N/A</v>
      </c>
      <c r="E9" s="8">
        <v>8.0252928334</v>
      </c>
      <c r="F9" s="9" t="str">
        <f t="shared" ref="F9:F15" si="2">IF($B9="N/A","N/A",IF(E9&gt;15,"No",IF(E9&lt;-15,"No","Yes")))</f>
        <v>N/A</v>
      </c>
      <c r="G9" s="8">
        <v>8.2364198736999992</v>
      </c>
      <c r="H9" s="9" t="str">
        <f t="shared" ref="H9:H15" si="3">IF($B9="N/A","N/A",IF(G9&gt;15,"No",IF(G9&lt;-15,"No","Yes")))</f>
        <v>N/A</v>
      </c>
      <c r="I9" s="10">
        <v>1.137</v>
      </c>
      <c r="J9" s="10">
        <v>2.6309999999999998</v>
      </c>
      <c r="K9" s="9" t="str">
        <f t="shared" si="0"/>
        <v>Yes</v>
      </c>
    </row>
    <row r="10" spans="1:11" x14ac:dyDescent="0.2">
      <c r="A10" s="89" t="s">
        <v>36</v>
      </c>
      <c r="B10" s="35" t="s">
        <v>213</v>
      </c>
      <c r="C10" s="88">
        <v>4.2344523091999999</v>
      </c>
      <c r="D10" s="9" t="str">
        <f t="shared" si="1"/>
        <v>N/A</v>
      </c>
      <c r="E10" s="8">
        <v>3.9440747702999999</v>
      </c>
      <c r="F10" s="9" t="str">
        <f t="shared" si="2"/>
        <v>N/A</v>
      </c>
      <c r="G10" s="8">
        <v>3.6725069530000001</v>
      </c>
      <c r="H10" s="9" t="str">
        <f t="shared" si="3"/>
        <v>N/A</v>
      </c>
      <c r="I10" s="10">
        <v>-6.86</v>
      </c>
      <c r="J10" s="10">
        <v>-6.89</v>
      </c>
      <c r="K10" s="9" t="str">
        <f t="shared" si="0"/>
        <v>Yes</v>
      </c>
    </row>
    <row r="11" spans="1:11" x14ac:dyDescent="0.2">
      <c r="A11" s="89" t="s">
        <v>37</v>
      </c>
      <c r="B11" s="35" t="s">
        <v>213</v>
      </c>
      <c r="C11" s="88">
        <v>24.004328249</v>
      </c>
      <c r="D11" s="9" t="str">
        <f t="shared" si="1"/>
        <v>N/A</v>
      </c>
      <c r="E11" s="8">
        <v>22.038901481</v>
      </c>
      <c r="F11" s="9" t="str">
        <f t="shared" si="2"/>
        <v>N/A</v>
      </c>
      <c r="G11" s="8">
        <v>15.467118261</v>
      </c>
      <c r="H11" s="9" t="str">
        <f t="shared" si="3"/>
        <v>N/A</v>
      </c>
      <c r="I11" s="10">
        <v>-8.19</v>
      </c>
      <c r="J11" s="10">
        <v>-29.8</v>
      </c>
      <c r="K11" s="9" t="str">
        <f t="shared" si="0"/>
        <v>Yes</v>
      </c>
    </row>
    <row r="12" spans="1:11" x14ac:dyDescent="0.2">
      <c r="A12" s="89" t="s">
        <v>38</v>
      </c>
      <c r="B12" s="35" t="s">
        <v>213</v>
      </c>
      <c r="C12" s="88">
        <v>7.9538526890999997</v>
      </c>
      <c r="D12" s="9" t="str">
        <f t="shared" si="1"/>
        <v>N/A</v>
      </c>
      <c r="E12" s="8">
        <v>8.1179724463999996</v>
      </c>
      <c r="F12" s="9" t="str">
        <f t="shared" si="2"/>
        <v>N/A</v>
      </c>
      <c r="G12" s="8">
        <v>8.4217329355999997</v>
      </c>
      <c r="H12" s="9" t="str">
        <f t="shared" si="3"/>
        <v>N/A</v>
      </c>
      <c r="I12" s="10">
        <v>2.0630000000000002</v>
      </c>
      <c r="J12" s="10">
        <v>3.742</v>
      </c>
      <c r="K12" s="9" t="str">
        <f t="shared" si="0"/>
        <v>Yes</v>
      </c>
    </row>
    <row r="13" spans="1:11" x14ac:dyDescent="0.2">
      <c r="A13" s="89" t="s">
        <v>863</v>
      </c>
      <c r="B13" s="35" t="s">
        <v>213</v>
      </c>
      <c r="C13" s="88">
        <v>49.727875543000003</v>
      </c>
      <c r="D13" s="9" t="str">
        <f t="shared" si="1"/>
        <v>N/A</v>
      </c>
      <c r="E13" s="8">
        <v>49.125448265999999</v>
      </c>
      <c r="F13" s="9" t="str">
        <f t="shared" si="2"/>
        <v>N/A</v>
      </c>
      <c r="G13" s="8">
        <v>49.623373123999997</v>
      </c>
      <c r="H13" s="9" t="str">
        <f t="shared" si="3"/>
        <v>N/A</v>
      </c>
      <c r="I13" s="10">
        <v>-1.21</v>
      </c>
      <c r="J13" s="10">
        <v>1.014</v>
      </c>
      <c r="K13" s="9" t="str">
        <f t="shared" si="0"/>
        <v>Yes</v>
      </c>
    </row>
    <row r="14" spans="1:11" x14ac:dyDescent="0.2">
      <c r="A14" s="89" t="s">
        <v>864</v>
      </c>
      <c r="B14" s="35" t="s">
        <v>213</v>
      </c>
      <c r="C14" s="88">
        <v>49.551686036</v>
      </c>
      <c r="D14" s="9" t="str">
        <f t="shared" si="1"/>
        <v>N/A</v>
      </c>
      <c r="E14" s="8">
        <v>48.653193964000003</v>
      </c>
      <c r="F14" s="9" t="str">
        <f t="shared" si="2"/>
        <v>N/A</v>
      </c>
      <c r="G14" s="8">
        <v>45.735183370999998</v>
      </c>
      <c r="H14" s="9" t="str">
        <f t="shared" si="3"/>
        <v>N/A</v>
      </c>
      <c r="I14" s="10">
        <v>-1.81</v>
      </c>
      <c r="J14" s="10">
        <v>-6</v>
      </c>
      <c r="K14" s="9" t="str">
        <f t="shared" si="0"/>
        <v>Yes</v>
      </c>
    </row>
    <row r="15" spans="1:11" x14ac:dyDescent="0.2">
      <c r="A15" s="89" t="s">
        <v>161</v>
      </c>
      <c r="B15" s="35" t="s">
        <v>213</v>
      </c>
      <c r="C15" s="88">
        <v>23.934274804000001</v>
      </c>
      <c r="D15" s="9" t="str">
        <f t="shared" si="1"/>
        <v>N/A</v>
      </c>
      <c r="E15" s="8">
        <v>25.745271447</v>
      </c>
      <c r="F15" s="9" t="str">
        <f t="shared" si="2"/>
        <v>N/A</v>
      </c>
      <c r="G15" s="8">
        <v>23.115393742999998</v>
      </c>
      <c r="H15" s="9" t="str">
        <f t="shared" si="3"/>
        <v>N/A</v>
      </c>
      <c r="I15" s="10">
        <v>7.5670000000000002</v>
      </c>
      <c r="J15" s="10">
        <v>-10.199999999999999</v>
      </c>
      <c r="K15" s="9" t="str">
        <f t="shared" si="0"/>
        <v>Yes</v>
      </c>
    </row>
    <row r="16" spans="1:11" x14ac:dyDescent="0.2">
      <c r="A16" s="89" t="s">
        <v>162</v>
      </c>
      <c r="B16" s="35" t="s">
        <v>246</v>
      </c>
      <c r="C16" s="88">
        <v>86.133864305000003</v>
      </c>
      <c r="D16" s="9" t="str">
        <f>IF($B16="N/A","N/A",IF(C16&gt;95,"Yes","No"))</f>
        <v>No</v>
      </c>
      <c r="E16" s="8">
        <v>89.168399887000007</v>
      </c>
      <c r="F16" s="9" t="str">
        <f>IF($B16="N/A","N/A",IF(E16&gt;95,"Yes","No"))</f>
        <v>No</v>
      </c>
      <c r="G16" s="8">
        <v>92.874802446999993</v>
      </c>
      <c r="H16" s="9" t="str">
        <f>IF($B16="N/A","N/A",IF(G16&gt;95,"Yes","No"))</f>
        <v>No</v>
      </c>
      <c r="I16" s="10">
        <v>3.5230000000000001</v>
      </c>
      <c r="J16" s="10">
        <v>4.157</v>
      </c>
      <c r="K16" s="9" t="str">
        <f t="shared" ref="K16:K26" si="4">IF(J16="Div by 0", "N/A", IF(J16="N/A","N/A", IF(J16&gt;30, "No", IF(J16&lt;-30, "No", "Yes"))))</f>
        <v>Yes</v>
      </c>
    </row>
    <row r="17" spans="1:11" x14ac:dyDescent="0.2">
      <c r="A17" s="89" t="s">
        <v>865</v>
      </c>
      <c r="B17" s="60" t="s">
        <v>247</v>
      </c>
      <c r="C17" s="88">
        <v>34.597874371000003</v>
      </c>
      <c r="D17" s="9" t="str">
        <f>IF($B17="N/A","N/A",IF(C17&gt;90,"No",IF(C17&lt;50,"No","Yes")))</f>
        <v>No</v>
      </c>
      <c r="E17" s="8">
        <v>35.293222725</v>
      </c>
      <c r="F17" s="9" t="str">
        <f>IF($B17="N/A","N/A",IF(E17&gt;90,"No",IF(E17&lt;50,"No","Yes")))</f>
        <v>No</v>
      </c>
      <c r="G17" s="8">
        <v>36.542824879000001</v>
      </c>
      <c r="H17" s="9" t="str">
        <f>IF($B17="N/A","N/A",IF(G17&gt;90,"No",IF(G17&lt;50,"No","Yes")))</f>
        <v>No</v>
      </c>
      <c r="I17" s="10">
        <v>2.0099999999999998</v>
      </c>
      <c r="J17" s="10">
        <v>3.5409999999999999</v>
      </c>
      <c r="K17" s="9" t="str">
        <f t="shared" si="4"/>
        <v>Yes</v>
      </c>
    </row>
    <row r="18" spans="1:11" x14ac:dyDescent="0.2">
      <c r="A18" s="89" t="s">
        <v>866</v>
      </c>
      <c r="B18" s="60" t="s">
        <v>224</v>
      </c>
      <c r="C18" s="88">
        <v>12.689428567</v>
      </c>
      <c r="D18" s="9" t="str">
        <f t="shared" ref="D18:D23" si="5">IF($B18="N/A","N/A",IF(C18&gt;5,"No",IF(C18&lt;=0,"No","Yes")))</f>
        <v>No</v>
      </c>
      <c r="E18" s="8">
        <v>12.891523719</v>
      </c>
      <c r="F18" s="9" t="str">
        <f t="shared" ref="F18:F23" si="6">IF($B18="N/A","N/A",IF(E18&gt;5,"No",IF(E18&lt;=0,"No","Yes")))</f>
        <v>No</v>
      </c>
      <c r="G18" s="8">
        <v>14.669070938000001</v>
      </c>
      <c r="H18" s="9" t="str">
        <f t="shared" ref="H18:H23" si="7">IF($B18="N/A","N/A",IF(G18&gt;5,"No",IF(G18&lt;=0,"No","Yes")))</f>
        <v>No</v>
      </c>
      <c r="I18" s="10">
        <v>1.593</v>
      </c>
      <c r="J18" s="10">
        <v>13.79</v>
      </c>
      <c r="K18" s="9" t="str">
        <f t="shared" si="4"/>
        <v>Yes</v>
      </c>
    </row>
    <row r="19" spans="1:11" x14ac:dyDescent="0.2">
      <c r="A19" s="89" t="s">
        <v>867</v>
      </c>
      <c r="B19" s="60" t="s">
        <v>224</v>
      </c>
      <c r="C19" s="88">
        <v>1.9716060384</v>
      </c>
      <c r="D19" s="9" t="str">
        <f t="shared" si="5"/>
        <v>Yes</v>
      </c>
      <c r="E19" s="8">
        <v>1.8980151516999999</v>
      </c>
      <c r="F19" s="9" t="str">
        <f t="shared" si="6"/>
        <v>Yes</v>
      </c>
      <c r="G19" s="8">
        <v>1.9320876644</v>
      </c>
      <c r="H19" s="9" t="str">
        <f t="shared" si="7"/>
        <v>Yes</v>
      </c>
      <c r="I19" s="10">
        <v>-3.73</v>
      </c>
      <c r="J19" s="10">
        <v>1.7949999999999999</v>
      </c>
      <c r="K19" s="9" t="str">
        <f t="shared" si="4"/>
        <v>Yes</v>
      </c>
    </row>
    <row r="20" spans="1:11" x14ac:dyDescent="0.2">
      <c r="A20" s="89" t="s">
        <v>868</v>
      </c>
      <c r="B20" s="60" t="s">
        <v>224</v>
      </c>
      <c r="C20" s="88">
        <v>5.2481672399999998E-2</v>
      </c>
      <c r="D20" s="9" t="str">
        <f t="shared" si="5"/>
        <v>Yes</v>
      </c>
      <c r="E20" s="8">
        <v>3.7517795600000001E-2</v>
      </c>
      <c r="F20" s="9" t="str">
        <f t="shared" si="6"/>
        <v>Yes</v>
      </c>
      <c r="G20" s="8">
        <v>4.08424852E-2</v>
      </c>
      <c r="H20" s="9" t="str">
        <f t="shared" si="7"/>
        <v>Yes</v>
      </c>
      <c r="I20" s="10">
        <v>-28.5</v>
      </c>
      <c r="J20" s="10">
        <v>8.8620000000000001</v>
      </c>
      <c r="K20" s="9" t="str">
        <f t="shared" si="4"/>
        <v>Yes</v>
      </c>
    </row>
    <row r="21" spans="1:11" x14ac:dyDescent="0.2">
      <c r="A21" s="89" t="s">
        <v>869</v>
      </c>
      <c r="B21" s="35" t="s">
        <v>213</v>
      </c>
      <c r="C21" s="88">
        <v>0.16617171510000001</v>
      </c>
      <c r="D21" s="9" t="str">
        <f t="shared" si="5"/>
        <v>N/A</v>
      </c>
      <c r="E21" s="8">
        <v>0.18959495879999999</v>
      </c>
      <c r="F21" s="9" t="str">
        <f t="shared" si="6"/>
        <v>N/A</v>
      </c>
      <c r="G21" s="8">
        <v>0.20231559129999999</v>
      </c>
      <c r="H21" s="9" t="str">
        <f t="shared" si="7"/>
        <v>N/A</v>
      </c>
      <c r="I21" s="10">
        <v>14.1</v>
      </c>
      <c r="J21" s="10">
        <v>6.7089999999999996</v>
      </c>
      <c r="K21" s="9" t="str">
        <f t="shared" si="4"/>
        <v>Yes</v>
      </c>
    </row>
    <row r="22" spans="1:11" x14ac:dyDescent="0.2">
      <c r="A22" s="89" t="s">
        <v>1717</v>
      </c>
      <c r="B22" s="35" t="s">
        <v>213</v>
      </c>
      <c r="C22" s="88">
        <v>1.2148539999999999E-4</v>
      </c>
      <c r="D22" s="9" t="str">
        <f t="shared" si="5"/>
        <v>N/A</v>
      </c>
      <c r="E22" s="8">
        <v>1.787507E-4</v>
      </c>
      <c r="F22" s="9" t="str">
        <f t="shared" si="6"/>
        <v>N/A</v>
      </c>
      <c r="G22" s="8">
        <v>0</v>
      </c>
      <c r="H22" s="9" t="str">
        <f t="shared" si="7"/>
        <v>N/A</v>
      </c>
      <c r="I22" s="10">
        <v>47.14</v>
      </c>
      <c r="J22" s="10">
        <v>-100</v>
      </c>
      <c r="K22" s="9" t="str">
        <f t="shared" si="4"/>
        <v>No</v>
      </c>
    </row>
    <row r="23" spans="1:11" x14ac:dyDescent="0.2">
      <c r="A23" s="89" t="s">
        <v>870</v>
      </c>
      <c r="B23" s="35" t="s">
        <v>213</v>
      </c>
      <c r="C23" s="88">
        <v>6.9854078000000002E-3</v>
      </c>
      <c r="D23" s="9" t="str">
        <f t="shared" si="5"/>
        <v>N/A</v>
      </c>
      <c r="E23" s="8">
        <v>7.63662913E-2</v>
      </c>
      <c r="F23" s="9" t="str">
        <f t="shared" si="6"/>
        <v>N/A</v>
      </c>
      <c r="G23" s="8">
        <v>8.0030284800000004E-2</v>
      </c>
      <c r="H23" s="9" t="str">
        <f t="shared" si="7"/>
        <v>N/A</v>
      </c>
      <c r="I23" s="10">
        <v>993.2</v>
      </c>
      <c r="J23" s="10">
        <v>4.798</v>
      </c>
      <c r="K23" s="9" t="str">
        <f t="shared" si="4"/>
        <v>Yes</v>
      </c>
    </row>
    <row r="24" spans="1:11" x14ac:dyDescent="0.2">
      <c r="A24" s="89" t="s">
        <v>871</v>
      </c>
      <c r="B24" s="35" t="s">
        <v>232</v>
      </c>
      <c r="C24" s="88">
        <v>2.7691978747000001</v>
      </c>
      <c r="D24" s="9" t="str">
        <f>IF($B24="N/A","N/A",IF(C24&gt;10,"No",IF(C24&lt;1,"No","Yes")))</f>
        <v>Yes</v>
      </c>
      <c r="E24" s="8">
        <v>2.7647378004999998</v>
      </c>
      <c r="F24" s="9" t="str">
        <f>IF($B24="N/A","N/A",IF(E24&gt;10,"No",IF(E24&lt;1,"No","Yes")))</f>
        <v>Yes</v>
      </c>
      <c r="G24" s="8">
        <v>2.7402805377999999</v>
      </c>
      <c r="H24" s="9" t="str">
        <f>IF($B24="N/A","N/A",IF(G24&gt;10,"No",IF(G24&lt;1,"No","Yes")))</f>
        <v>Yes</v>
      </c>
      <c r="I24" s="10">
        <v>-0.161</v>
      </c>
      <c r="J24" s="10">
        <v>-0.88500000000000001</v>
      </c>
      <c r="K24" s="9" t="str">
        <f t="shared" si="4"/>
        <v>Yes</v>
      </c>
    </row>
    <row r="25" spans="1:11" x14ac:dyDescent="0.2">
      <c r="A25" s="89" t="s">
        <v>872</v>
      </c>
      <c r="B25" s="92" t="s">
        <v>239</v>
      </c>
      <c r="C25" s="88">
        <v>22.582406045999999</v>
      </c>
      <c r="D25" s="9" t="str">
        <f>IF($B25="N/A","N/A",IF(C25&gt;10,"No",IF(C25&lt;=0,"No","Yes")))</f>
        <v>No</v>
      </c>
      <c r="E25" s="8">
        <v>23.390865915999999</v>
      </c>
      <c r="F25" s="9" t="str">
        <f>IF($B25="N/A","N/A",IF(E25&gt;10,"No",IF(E25&lt;=0,"No","Yes")))</f>
        <v>No</v>
      </c>
      <c r="G25" s="8">
        <v>23.465400119000002</v>
      </c>
      <c r="H25" s="9" t="str">
        <f>IF($B25="N/A","N/A",IF(G25&gt;10,"No",IF(G25&lt;=0,"No","Yes")))</f>
        <v>No</v>
      </c>
      <c r="I25" s="10">
        <v>3.58</v>
      </c>
      <c r="J25" s="10">
        <v>0.31859999999999999</v>
      </c>
      <c r="K25" s="9" t="str">
        <f t="shared" si="4"/>
        <v>Yes</v>
      </c>
    </row>
    <row r="26" spans="1:11" x14ac:dyDescent="0.2">
      <c r="A26" s="89" t="s">
        <v>873</v>
      </c>
      <c r="B26" s="60" t="s">
        <v>248</v>
      </c>
      <c r="C26" s="88">
        <v>13.865993961999999</v>
      </c>
      <c r="D26" s="9" t="str">
        <f>IF($B26="N/A","N/A",IF(C26&gt;=5,"No",IF(C26&lt;0,"No","Yes")))</f>
        <v>No</v>
      </c>
      <c r="E26" s="8">
        <v>10.831441224000001</v>
      </c>
      <c r="F26" s="9" t="str">
        <f>IF($B26="N/A","N/A",IF(E26&gt;=5,"No",IF(E26&lt;0,"No","Yes")))</f>
        <v>No</v>
      </c>
      <c r="G26" s="8">
        <v>7.1250159415000001</v>
      </c>
      <c r="H26" s="9" t="str">
        <f>IF($B26="N/A","N/A",IF(G26&gt;=5,"No",IF(G26&lt;0,"No","Yes")))</f>
        <v>No</v>
      </c>
      <c r="I26" s="10">
        <v>-21.9</v>
      </c>
      <c r="J26" s="10">
        <v>-34.200000000000003</v>
      </c>
      <c r="K26" s="9" t="str">
        <f t="shared" si="4"/>
        <v>No</v>
      </c>
    </row>
    <row r="27" spans="1:11" x14ac:dyDescent="0.2">
      <c r="A27" s="89" t="s">
        <v>14</v>
      </c>
      <c r="B27" s="60" t="s">
        <v>249</v>
      </c>
      <c r="C27" s="88">
        <v>0.3051712063</v>
      </c>
      <c r="D27" s="9" t="str">
        <f>IF($B27="N/A","N/A",IF(C27&gt;15,"No",IF(C27&lt;=0,"No","Yes")))</f>
        <v>Yes</v>
      </c>
      <c r="E27" s="8">
        <v>0.31617034869999999</v>
      </c>
      <c r="F27" s="9" t="str">
        <f>IF($B27="N/A","N/A",IF(E27&gt;15,"No",IF(E27&lt;=0,"No","Yes")))</f>
        <v>Yes</v>
      </c>
      <c r="G27" s="8">
        <v>0.36949938090000001</v>
      </c>
      <c r="H27" s="9" t="str">
        <f>IF($B27="N/A","N/A",IF(G27&gt;15,"No",IF(G27&lt;=0,"No","Yes")))</f>
        <v>Yes</v>
      </c>
      <c r="I27" s="10">
        <v>3.6040000000000001</v>
      </c>
      <c r="J27" s="10">
        <v>16.87</v>
      </c>
      <c r="K27" s="9" t="str">
        <f>IF(J27="Div by 0", "N/A", IF(J27="N/A","N/A", IF(J27&gt;30, "No", IF(J27&lt;-30, "No", "Yes"))))</f>
        <v>Yes</v>
      </c>
    </row>
    <row r="28" spans="1:11" x14ac:dyDescent="0.2">
      <c r="A28" s="89" t="s">
        <v>874</v>
      </c>
      <c r="B28" s="35" t="s">
        <v>213</v>
      </c>
      <c r="C28" s="91">
        <v>113.81090764</v>
      </c>
      <c r="D28" s="9" t="str">
        <f>IF($B28="N/A","N/A",IF(C28&gt;15,"No",IF(C28&lt;-15,"No","Yes")))</f>
        <v>N/A</v>
      </c>
      <c r="E28" s="37">
        <v>125.87920095</v>
      </c>
      <c r="F28" s="9" t="str">
        <f>IF($B28="N/A","N/A",IF(E28&gt;15,"No",IF(E28&lt;-15,"No","Yes")))</f>
        <v>N/A</v>
      </c>
      <c r="G28" s="37">
        <v>153.67849926</v>
      </c>
      <c r="H28" s="9" t="str">
        <f>IF($B28="N/A","N/A",IF(G28&gt;15,"No",IF(G28&lt;-15,"No","Yes")))</f>
        <v>N/A</v>
      </c>
      <c r="I28" s="10">
        <v>10.6</v>
      </c>
      <c r="J28" s="10">
        <v>22.08</v>
      </c>
      <c r="K28" s="9" t="str">
        <f>IF(J28="Div by 0", "N/A", IF(J28="N/A","N/A", IF(J28&gt;30, "No", IF(J28&lt;-30, "No", "Yes"))))</f>
        <v>Yes</v>
      </c>
    </row>
    <row r="29" spans="1:11" x14ac:dyDescent="0.2">
      <c r="A29" s="89" t="s">
        <v>376</v>
      </c>
      <c r="B29" s="35" t="s">
        <v>250</v>
      </c>
      <c r="C29" s="88">
        <v>17.002543295999999</v>
      </c>
      <c r="D29" s="9" t="str">
        <f>IF($B29="N/A","N/A",IF(C29&gt;35,"No",IF(C29&lt;10,"No","Yes")))</f>
        <v>Yes</v>
      </c>
      <c r="E29" s="8">
        <v>16.634842413000001</v>
      </c>
      <c r="F29" s="9" t="str">
        <f>IF($B29="N/A","N/A",IF(E29&gt;35,"No",IF(E29&lt;10,"No","Yes")))</f>
        <v>Yes</v>
      </c>
      <c r="G29" s="8">
        <v>17.374946122000001</v>
      </c>
      <c r="H29" s="9" t="str">
        <f>IF($B29="N/A","N/A",IF(G29&gt;35,"No",IF(G29&lt;10,"No","Yes")))</f>
        <v>Yes</v>
      </c>
      <c r="I29" s="10">
        <v>-2.16</v>
      </c>
      <c r="J29" s="10">
        <v>4.4489999999999998</v>
      </c>
      <c r="K29" s="9" t="str">
        <f t="shared" ref="K29:K54" si="8">IF(J29="Div by 0", "N/A", IF(J29="N/A","N/A", IF(J29&gt;30, "No", IF(J29&lt;-30, "No", "Yes"))))</f>
        <v>Yes</v>
      </c>
    </row>
    <row r="30" spans="1:11" x14ac:dyDescent="0.2">
      <c r="A30" s="89" t="s">
        <v>377</v>
      </c>
      <c r="B30" s="35" t="s">
        <v>251</v>
      </c>
      <c r="C30" s="88">
        <v>6.9337765118999997</v>
      </c>
      <c r="D30" s="9" t="str">
        <f>IF($B30="N/A","N/A",IF(C30&gt;20,"No",IF(C30&lt;2,"No","Yes")))</f>
        <v>Yes</v>
      </c>
      <c r="E30" s="8">
        <v>6.7072444103000004</v>
      </c>
      <c r="F30" s="9" t="str">
        <f>IF($B30="N/A","N/A",IF(E30&gt;20,"No",IF(E30&lt;2,"No","Yes")))</f>
        <v>Yes</v>
      </c>
      <c r="G30" s="8">
        <v>6.8162758110999997</v>
      </c>
      <c r="H30" s="9" t="str">
        <f>IF($B30="N/A","N/A",IF(G30&gt;20,"No",IF(G30&lt;2,"No","Yes")))</f>
        <v>Yes</v>
      </c>
      <c r="I30" s="10">
        <v>-3.27</v>
      </c>
      <c r="J30" s="10">
        <v>1.6259999999999999</v>
      </c>
      <c r="K30" s="9" t="str">
        <f t="shared" si="8"/>
        <v>Yes</v>
      </c>
    </row>
    <row r="31" spans="1:11" x14ac:dyDescent="0.2">
      <c r="A31" s="89" t="s">
        <v>378</v>
      </c>
      <c r="B31" s="35" t="s">
        <v>252</v>
      </c>
      <c r="C31" s="88">
        <v>1.1346327002000001</v>
      </c>
      <c r="D31" s="9" t="str">
        <f>IF($B31="N/A","N/A",IF(C31&gt;8,"No",IF(C31&lt;0.5,"No","Yes")))</f>
        <v>Yes</v>
      </c>
      <c r="E31" s="8">
        <v>1.1593376211999999</v>
      </c>
      <c r="F31" s="9" t="str">
        <f>IF($B31="N/A","N/A",IF(E31&gt;8,"No",IF(E31&lt;0.5,"No","Yes")))</f>
        <v>Yes</v>
      </c>
      <c r="G31" s="8">
        <v>1.3739541176000001</v>
      </c>
      <c r="H31" s="9" t="str">
        <f>IF($B31="N/A","N/A",IF(G31&gt;8,"No",IF(G31&lt;0.5,"No","Yes")))</f>
        <v>Yes</v>
      </c>
      <c r="I31" s="10">
        <v>2.177</v>
      </c>
      <c r="J31" s="10">
        <v>18.510000000000002</v>
      </c>
      <c r="K31" s="9" t="str">
        <f t="shared" si="8"/>
        <v>Yes</v>
      </c>
    </row>
    <row r="32" spans="1:11" x14ac:dyDescent="0.2">
      <c r="A32" s="89" t="s">
        <v>379</v>
      </c>
      <c r="B32" s="35" t="s">
        <v>253</v>
      </c>
      <c r="C32" s="88">
        <v>5.5122561510999999</v>
      </c>
      <c r="D32" s="9" t="str">
        <f>IF($B32="N/A","N/A",IF(C32&gt;25,"No",IF(C32&lt;3,"No","Yes")))</f>
        <v>Yes</v>
      </c>
      <c r="E32" s="8">
        <v>5.9904737769</v>
      </c>
      <c r="F32" s="9" t="str">
        <f>IF($B32="N/A","N/A",IF(E32&gt;25,"No",IF(E32&lt;3,"No","Yes")))</f>
        <v>Yes</v>
      </c>
      <c r="G32" s="8">
        <v>6.3413608457999997</v>
      </c>
      <c r="H32" s="9" t="str">
        <f>IF($B32="N/A","N/A",IF(G32&gt;25,"No",IF(G32&lt;3,"No","Yes")))</f>
        <v>Yes</v>
      </c>
      <c r="I32" s="10">
        <v>8.6760000000000002</v>
      </c>
      <c r="J32" s="10">
        <v>5.8570000000000002</v>
      </c>
      <c r="K32" s="9" t="str">
        <f t="shared" si="8"/>
        <v>Yes</v>
      </c>
    </row>
    <row r="33" spans="1:11" x14ac:dyDescent="0.2">
      <c r="A33" s="89" t="s">
        <v>380</v>
      </c>
      <c r="B33" s="35" t="s">
        <v>254</v>
      </c>
      <c r="C33" s="88">
        <v>3.6604144230000002</v>
      </c>
      <c r="D33" s="9" t="str">
        <f>IF($B33="N/A","N/A",IF(C33&gt;25,"No",IF(C33&lt;2,"No","Yes")))</f>
        <v>Yes</v>
      </c>
      <c r="E33" s="8">
        <v>3.8836181693</v>
      </c>
      <c r="F33" s="9" t="str">
        <f>IF($B33="N/A","N/A",IF(E33&gt;25,"No",IF(E33&lt;2,"No","Yes")))</f>
        <v>Yes</v>
      </c>
      <c r="G33" s="8">
        <v>4.0293815672999997</v>
      </c>
      <c r="H33" s="9" t="str">
        <f>IF($B33="N/A","N/A",IF(G33&gt;25,"No",IF(G33&lt;2,"No","Yes")))</f>
        <v>Yes</v>
      </c>
      <c r="I33" s="10">
        <v>6.0979999999999999</v>
      </c>
      <c r="J33" s="10">
        <v>3.7530000000000001</v>
      </c>
      <c r="K33" s="9" t="str">
        <f t="shared" si="8"/>
        <v>Yes</v>
      </c>
    </row>
    <row r="34" spans="1:11" x14ac:dyDescent="0.2">
      <c r="A34" s="89" t="s">
        <v>381</v>
      </c>
      <c r="B34" s="35" t="s">
        <v>255</v>
      </c>
      <c r="C34" s="88">
        <v>1.1601446243</v>
      </c>
      <c r="D34" s="9" t="str">
        <f>IF($B34="N/A","N/A",IF(C34&gt;25,"No",IF(C34&lt;=0,"No","Yes")))</f>
        <v>Yes</v>
      </c>
      <c r="E34" s="8">
        <v>1.1303601391</v>
      </c>
      <c r="F34" s="9" t="str">
        <f>IF($B34="N/A","N/A",IF(E34&gt;25,"No",IF(E34&lt;=0,"No","Yes")))</f>
        <v>Yes</v>
      </c>
      <c r="G34" s="8">
        <v>1.6443741494999999</v>
      </c>
      <c r="H34" s="9" t="str">
        <f>IF($B34="N/A","N/A",IF(G34&gt;25,"No",IF(G34&lt;=0,"No","Yes")))</f>
        <v>Yes</v>
      </c>
      <c r="I34" s="10">
        <v>-2.57</v>
      </c>
      <c r="J34" s="10">
        <v>45.47</v>
      </c>
      <c r="K34" s="9" t="str">
        <f t="shared" si="8"/>
        <v>No</v>
      </c>
    </row>
    <row r="35" spans="1:11" x14ac:dyDescent="0.2">
      <c r="A35" s="89" t="s">
        <v>382</v>
      </c>
      <c r="B35" s="35" t="s">
        <v>256</v>
      </c>
      <c r="C35" s="88">
        <v>22.296712991</v>
      </c>
      <c r="D35" s="9" t="str">
        <f>IF($B35="N/A","N/A",IF(C35&gt;20,"No",IF(C35&lt;4,"No","Yes")))</f>
        <v>No</v>
      </c>
      <c r="E35" s="8">
        <v>23.716410749000001</v>
      </c>
      <c r="F35" s="9" t="str">
        <f>IF($B35="N/A","N/A",IF(E35&gt;20,"No",IF(E35&lt;4,"No","Yes")))</f>
        <v>No</v>
      </c>
      <c r="G35" s="8">
        <v>23.577878385999998</v>
      </c>
      <c r="H35" s="9" t="str">
        <f>IF($B35="N/A","N/A",IF(G35&gt;20,"No",IF(G35&lt;4,"No","Yes")))</f>
        <v>No</v>
      </c>
      <c r="I35" s="10">
        <v>6.367</v>
      </c>
      <c r="J35" s="10">
        <v>-0.58399999999999996</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1736</v>
      </c>
      <c r="J36" s="10" t="s">
        <v>1736</v>
      </c>
      <c r="K36" s="9" t="str">
        <f t="shared" si="8"/>
        <v>N/A</v>
      </c>
    </row>
    <row r="37" spans="1:11" x14ac:dyDescent="0.2">
      <c r="A37" s="89" t="s">
        <v>384</v>
      </c>
      <c r="B37" s="35" t="s">
        <v>258</v>
      </c>
      <c r="C37" s="88">
        <v>8.7148732695</v>
      </c>
      <c r="D37" s="9" t="str">
        <f>IF($B37="N/A","N/A",IF(C37&gt;=25,"No",IF(C37&lt;0,"No","Yes")))</f>
        <v>Yes</v>
      </c>
      <c r="E37" s="8">
        <v>9.0957913334999994</v>
      </c>
      <c r="F37" s="9" t="str">
        <f>IF($B37="N/A","N/A",IF(E37&gt;=25,"No",IF(E37&lt;0,"No","Yes")))</f>
        <v>Yes</v>
      </c>
      <c r="G37" s="8">
        <v>10.367816445000001</v>
      </c>
      <c r="H37" s="9" t="str">
        <f>IF($B37="N/A","N/A",IF(G37&gt;=25,"No",IF(G37&lt;0,"No","Yes")))</f>
        <v>Yes</v>
      </c>
      <c r="I37" s="10">
        <v>4.3710000000000004</v>
      </c>
      <c r="J37" s="10">
        <v>13.98</v>
      </c>
      <c r="K37" s="9" t="str">
        <f t="shared" si="8"/>
        <v>Yes</v>
      </c>
    </row>
    <row r="38" spans="1:11" x14ac:dyDescent="0.2">
      <c r="A38" s="89" t="s">
        <v>385</v>
      </c>
      <c r="B38" s="35" t="s">
        <v>221</v>
      </c>
      <c r="C38" s="88">
        <v>2.3045771428999999</v>
      </c>
      <c r="D38" s="9" t="str">
        <f>IF($B38="N/A","N/A",IF(C38&gt;3,"Yes","No"))</f>
        <v>No</v>
      </c>
      <c r="E38" s="8">
        <v>2.4355385085000001</v>
      </c>
      <c r="F38" s="9" t="str">
        <f>IF($B38="N/A","N/A",IF(E38&gt;3,"Yes","No"))</f>
        <v>No</v>
      </c>
      <c r="G38" s="8">
        <v>2.6226162437</v>
      </c>
      <c r="H38" s="9" t="str">
        <f>IF($B38="N/A","N/A",IF(G38&gt;3,"Yes","No"))</f>
        <v>No</v>
      </c>
      <c r="I38" s="10">
        <v>5.6829999999999998</v>
      </c>
      <c r="J38" s="10">
        <v>7.681</v>
      </c>
      <c r="K38" s="9" t="str">
        <f t="shared" si="8"/>
        <v>Yes</v>
      </c>
    </row>
    <row r="39" spans="1:11" x14ac:dyDescent="0.2">
      <c r="A39" s="89" t="s">
        <v>386</v>
      </c>
      <c r="B39" s="35" t="s">
        <v>220</v>
      </c>
      <c r="C39" s="88">
        <v>6.3060819414999996</v>
      </c>
      <c r="D39" s="9" t="str">
        <f>IF($B39="N/A","N/A",IF(C39&gt;1,"Yes","No"))</f>
        <v>Yes</v>
      </c>
      <c r="E39" s="8">
        <v>4.9252384932000002</v>
      </c>
      <c r="F39" s="9" t="str">
        <f>IF($B39="N/A","N/A",IF(E39&gt;1,"Yes","No"))</f>
        <v>Yes</v>
      </c>
      <c r="G39" s="8">
        <v>1.6375536158999999</v>
      </c>
      <c r="H39" s="9" t="str">
        <f>IF($B39="N/A","N/A",IF(G39&gt;1,"Yes","No"))</f>
        <v>Yes</v>
      </c>
      <c r="I39" s="10">
        <v>-21.9</v>
      </c>
      <c r="J39" s="10">
        <v>-66.8</v>
      </c>
      <c r="K39" s="9" t="str">
        <f t="shared" si="8"/>
        <v>No</v>
      </c>
    </row>
    <row r="40" spans="1:11" x14ac:dyDescent="0.2">
      <c r="A40" s="89" t="s">
        <v>387</v>
      </c>
      <c r="B40" s="35" t="s">
        <v>213</v>
      </c>
      <c r="C40" s="88">
        <v>2.4722269299999999E-2</v>
      </c>
      <c r="D40" s="9" t="str">
        <f>IF($B40="N/A","N/A",IF(C40&gt;15,"No",IF(C40&lt;-15,"No","Yes")))</f>
        <v>N/A</v>
      </c>
      <c r="E40" s="8">
        <v>2.1906897099999999E-2</v>
      </c>
      <c r="F40" s="9" t="str">
        <f>IF($B40="N/A","N/A",IF(E40&gt;15,"No",IF(E40&lt;-15,"No","Yes")))</f>
        <v>N/A</v>
      </c>
      <c r="G40" s="8">
        <v>2.5244045999999999E-2</v>
      </c>
      <c r="H40" s="9" t="str">
        <f>IF($B40="N/A","N/A",IF(G40&gt;15,"No",IF(G40&lt;-15,"No","Yes")))</f>
        <v>N/A</v>
      </c>
      <c r="I40" s="10">
        <v>-11.4</v>
      </c>
      <c r="J40" s="10">
        <v>15.23</v>
      </c>
      <c r="K40" s="9" t="str">
        <f t="shared" si="8"/>
        <v>Yes</v>
      </c>
    </row>
    <row r="41" spans="1:11" x14ac:dyDescent="0.2">
      <c r="A41" s="89" t="s">
        <v>388</v>
      </c>
      <c r="B41" s="35" t="s">
        <v>213</v>
      </c>
      <c r="C41" s="88">
        <v>2.3163207299999999E-2</v>
      </c>
      <c r="D41" s="9" t="str">
        <f>IF($B41="N/A","N/A",IF(C41&gt;15,"No",IF(C41&lt;-15,"No","Yes")))</f>
        <v>N/A</v>
      </c>
      <c r="E41" s="8">
        <v>2.3793710499999999E-2</v>
      </c>
      <c r="F41" s="9" t="str">
        <f>IF($B41="N/A","N/A",IF(E41&gt;15,"No",IF(E41&lt;-15,"No","Yes")))</f>
        <v>N/A</v>
      </c>
      <c r="G41" s="8">
        <v>8.1947298700000004E-2</v>
      </c>
      <c r="H41" s="9" t="str">
        <f>IF($B41="N/A","N/A",IF(G41&gt;15,"No",IF(G41&lt;-15,"No","Yes")))</f>
        <v>N/A</v>
      </c>
      <c r="I41" s="10">
        <v>2.722</v>
      </c>
      <c r="J41" s="10">
        <v>244.4</v>
      </c>
      <c r="K41" s="9" t="str">
        <f t="shared" si="8"/>
        <v>No</v>
      </c>
    </row>
    <row r="42" spans="1:11" x14ac:dyDescent="0.2">
      <c r="A42" s="89" t="s">
        <v>389</v>
      </c>
      <c r="B42" s="35" t="s">
        <v>259</v>
      </c>
      <c r="C42" s="88">
        <v>1.6731367741000001</v>
      </c>
      <c r="D42" s="9" t="str">
        <f>IF($B42="N/A","N/A",IF(C42&gt;0,"Yes","No"))</f>
        <v>Yes</v>
      </c>
      <c r="E42" s="8">
        <v>1.5455584013999999</v>
      </c>
      <c r="F42" s="9" t="str">
        <f>IF($B42="N/A","N/A",IF(E42&gt;0,"Yes","No"))</f>
        <v>Yes</v>
      </c>
      <c r="G42" s="8">
        <v>1.4432087664</v>
      </c>
      <c r="H42" s="9" t="str">
        <f>IF($B42="N/A","N/A",IF(G42&gt;0,"Yes","No"))</f>
        <v>Yes</v>
      </c>
      <c r="I42" s="10">
        <v>-7.63</v>
      </c>
      <c r="J42" s="10">
        <v>-6.62</v>
      </c>
      <c r="K42" s="9" t="str">
        <f t="shared" si="8"/>
        <v>Yes</v>
      </c>
    </row>
    <row r="43" spans="1:11" x14ac:dyDescent="0.2">
      <c r="A43" s="89" t="s">
        <v>390</v>
      </c>
      <c r="B43" s="35" t="s">
        <v>259</v>
      </c>
      <c r="C43" s="88">
        <v>2.0065533249</v>
      </c>
      <c r="D43" s="9" t="str">
        <f>IF($B43="N/A","N/A",IF(C43&gt;0,"Yes","No"))</f>
        <v>Yes</v>
      </c>
      <c r="E43" s="8">
        <v>1.7804766051000001</v>
      </c>
      <c r="F43" s="9" t="str">
        <f>IF($B43="N/A","N/A",IF(E43&gt;0,"Yes","No"))</f>
        <v>Yes</v>
      </c>
      <c r="G43" s="8">
        <v>1.8747386806999999</v>
      </c>
      <c r="H43" s="9" t="str">
        <f>IF($B43="N/A","N/A",IF(G43&gt;0,"Yes","No"))</f>
        <v>Yes</v>
      </c>
      <c r="I43" s="10">
        <v>-11.3</v>
      </c>
      <c r="J43" s="10">
        <v>5.2939999999999996</v>
      </c>
      <c r="K43" s="9" t="str">
        <f t="shared" si="8"/>
        <v>Yes</v>
      </c>
    </row>
    <row r="44" spans="1:11" x14ac:dyDescent="0.2">
      <c r="A44" s="89" t="s">
        <v>391</v>
      </c>
      <c r="B44" s="35" t="s">
        <v>259</v>
      </c>
      <c r="C44" s="88">
        <v>0</v>
      </c>
      <c r="D44" s="9" t="str">
        <f>IF($B44="N/A","N/A",IF(C44&gt;0,"Yes","No"))</f>
        <v>No</v>
      </c>
      <c r="E44" s="8">
        <v>0</v>
      </c>
      <c r="F44" s="9" t="str">
        <f>IF($B44="N/A","N/A",IF(E44&gt;0,"Yes","No"))</f>
        <v>No</v>
      </c>
      <c r="G44" s="8">
        <v>2.8250729999999998E-4</v>
      </c>
      <c r="H44" s="9" t="str">
        <f>IF($B44="N/A","N/A",IF(G44&gt;0,"Yes","No"))</f>
        <v>Yes</v>
      </c>
      <c r="I44" s="10" t="s">
        <v>1736</v>
      </c>
      <c r="J44" s="10" t="s">
        <v>1736</v>
      </c>
      <c r="K44" s="9" t="str">
        <f t="shared" si="8"/>
        <v>N/A</v>
      </c>
    </row>
    <row r="45" spans="1:11" x14ac:dyDescent="0.2">
      <c r="A45" s="89" t="s">
        <v>392</v>
      </c>
      <c r="B45" s="35" t="s">
        <v>220</v>
      </c>
      <c r="C45" s="88">
        <v>1.7811372527</v>
      </c>
      <c r="D45" s="9" t="str">
        <f>IF($B45="N/A","N/A",IF(C45&gt;1,"Yes","No"))</f>
        <v>Yes</v>
      </c>
      <c r="E45" s="8">
        <v>1.7965045887</v>
      </c>
      <c r="F45" s="9" t="str">
        <f>IF($B45="N/A","N/A",IF(E45&gt;1,"Yes","No"))</f>
        <v>Yes</v>
      </c>
      <c r="G45" s="8">
        <v>1.7188148253</v>
      </c>
      <c r="H45" s="9" t="str">
        <f>IF($B45="N/A","N/A",IF(G45&gt;1,"Yes","No"))</f>
        <v>Yes</v>
      </c>
      <c r="I45" s="10">
        <v>0.86280000000000001</v>
      </c>
      <c r="J45" s="10">
        <v>-4.32</v>
      </c>
      <c r="K45" s="9" t="str">
        <f t="shared" si="8"/>
        <v>Yes</v>
      </c>
    </row>
    <row r="46" spans="1:11" x14ac:dyDescent="0.2">
      <c r="A46" s="89" t="s">
        <v>393</v>
      </c>
      <c r="B46" s="35" t="s">
        <v>259</v>
      </c>
      <c r="C46" s="88">
        <v>8.5647173999999996E-3</v>
      </c>
      <c r="D46" s="9" t="str">
        <f>IF($B46="N/A","N/A",IF(C46&gt;0,"Yes","No"))</f>
        <v>Yes</v>
      </c>
      <c r="E46" s="8">
        <v>7.2493358000000003E-3</v>
      </c>
      <c r="F46" s="9" t="str">
        <f>IF($B46="N/A","N/A",IF(E46&gt;0,"Yes","No"))</f>
        <v>Yes</v>
      </c>
      <c r="G46" s="8">
        <v>2.10064363E-2</v>
      </c>
      <c r="H46" s="9" t="str">
        <f>IF($B46="N/A","N/A",IF(G46&gt;0,"Yes","No"))</f>
        <v>Yes</v>
      </c>
      <c r="I46" s="10">
        <v>-15.4</v>
      </c>
      <c r="J46" s="10">
        <v>189.8</v>
      </c>
      <c r="K46" s="9" t="str">
        <f t="shared" si="8"/>
        <v>No</v>
      </c>
    </row>
    <row r="47" spans="1:11" x14ac:dyDescent="0.2">
      <c r="A47" s="89" t="s">
        <v>394</v>
      </c>
      <c r="B47" s="35" t="s">
        <v>213</v>
      </c>
      <c r="C47" s="88">
        <v>0</v>
      </c>
      <c r="D47" s="9" t="str">
        <f>IF($B47="N/A","N/A",IF(C47&gt;15,"No",IF(C47&lt;-15,"No","Yes")))</f>
        <v>N/A</v>
      </c>
      <c r="E47" s="8">
        <v>0</v>
      </c>
      <c r="F47" s="9" t="str">
        <f>IF($B47="N/A","N/A",IF(E47&gt;15,"No",IF(E47&lt;-15,"No","Yes")))</f>
        <v>N/A</v>
      </c>
      <c r="G47" s="8">
        <v>0</v>
      </c>
      <c r="H47" s="9" t="str">
        <f>IF($B47="N/A","N/A",IF(G47&gt;15,"No",IF(G47&lt;-15,"No","Yes")))</f>
        <v>N/A</v>
      </c>
      <c r="I47" s="10" t="s">
        <v>1736</v>
      </c>
      <c r="J47" s="10" t="s">
        <v>1736</v>
      </c>
      <c r="K47" s="9" t="str">
        <f t="shared" si="8"/>
        <v>N/A</v>
      </c>
    </row>
    <row r="48" spans="1:11" x14ac:dyDescent="0.2">
      <c r="A48" s="89" t="s">
        <v>395</v>
      </c>
      <c r="B48" s="35" t="s">
        <v>213</v>
      </c>
      <c r="C48" s="88">
        <v>4.5314036600000003E-2</v>
      </c>
      <c r="D48" s="9" t="str">
        <f>IF($B48="N/A","N/A",IF(C48&gt;15,"No",IF(C48&lt;-15,"No","Yes")))</f>
        <v>N/A</v>
      </c>
      <c r="E48" s="8">
        <v>5.81932987E-2</v>
      </c>
      <c r="F48" s="9" t="str">
        <f>IF($B48="N/A","N/A",IF(E48&gt;15,"No",IF(E48&lt;-15,"No","Yes")))</f>
        <v>N/A</v>
      </c>
      <c r="G48" s="8">
        <v>8.5317207300000003E-2</v>
      </c>
      <c r="H48" s="9" t="str">
        <f>IF($B48="N/A","N/A",IF(G48&gt;15,"No",IF(G48&lt;-15,"No","Yes")))</f>
        <v>N/A</v>
      </c>
      <c r="I48" s="10">
        <v>28.42</v>
      </c>
      <c r="J48" s="10">
        <v>46.61</v>
      </c>
      <c r="K48" s="9" t="str">
        <f t="shared" si="8"/>
        <v>No</v>
      </c>
    </row>
    <row r="49" spans="1:11" x14ac:dyDescent="0.2">
      <c r="A49" s="89" t="s">
        <v>396</v>
      </c>
      <c r="B49" s="35" t="s">
        <v>213</v>
      </c>
      <c r="C49" s="88">
        <v>0</v>
      </c>
      <c r="D49" s="9" t="str">
        <f>IF($B49="N/A","N/A",IF(C49&gt;15,"No",IF(C49&lt;-15,"No","Yes")))</f>
        <v>N/A</v>
      </c>
      <c r="E49" s="8">
        <v>0</v>
      </c>
      <c r="F49" s="9" t="str">
        <f>IF($B49="N/A","N/A",IF(E49&gt;15,"No",IF(E49&lt;-15,"No","Yes")))</f>
        <v>N/A</v>
      </c>
      <c r="G49" s="8">
        <v>0</v>
      </c>
      <c r="H49" s="9" t="str">
        <f>IF($B49="N/A","N/A",IF(G49&gt;15,"No",IF(G49&lt;-15,"No","Yes")))</f>
        <v>N/A</v>
      </c>
      <c r="I49" s="10" t="s">
        <v>1736</v>
      </c>
      <c r="J49" s="10" t="s">
        <v>1736</v>
      </c>
      <c r="K49" s="9" t="str">
        <f t="shared" si="8"/>
        <v>N/A</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1736</v>
      </c>
      <c r="J50" s="10" t="s">
        <v>1736</v>
      </c>
      <c r="K50" s="9" t="str">
        <f t="shared" si="8"/>
        <v>N/A</v>
      </c>
    </row>
    <row r="51" spans="1:11" x14ac:dyDescent="0.2">
      <c r="A51" s="89" t="s">
        <v>398</v>
      </c>
      <c r="B51" s="35" t="s">
        <v>213</v>
      </c>
      <c r="C51" s="88">
        <v>4.8047457000000002E-2</v>
      </c>
      <c r="D51" s="9" t="str">
        <f>IF($B51="N/A","N/A",IF(C51&gt;15,"No",IF(C51&lt;-15,"No","Yes")))</f>
        <v>N/A</v>
      </c>
      <c r="E51" s="8">
        <v>3.9583359800000002E-2</v>
      </c>
      <c r="F51" s="9" t="str">
        <f>IF($B51="N/A","N/A",IF(E51&gt;15,"No",IF(E51&lt;-15,"No","Yes")))</f>
        <v>N/A</v>
      </c>
      <c r="G51" s="8">
        <v>4.0600336100000002E-2</v>
      </c>
      <c r="H51" s="9" t="str">
        <f>IF($B51="N/A","N/A",IF(G51&gt;15,"No",IF(G51&lt;-15,"No","Yes")))</f>
        <v>N/A</v>
      </c>
      <c r="I51" s="10">
        <v>-17.600000000000001</v>
      </c>
      <c r="J51" s="10">
        <v>2.569</v>
      </c>
      <c r="K51" s="9" t="str">
        <f t="shared" si="8"/>
        <v>Yes</v>
      </c>
    </row>
    <row r="52" spans="1:11" x14ac:dyDescent="0.2">
      <c r="A52" s="89" t="s">
        <v>399</v>
      </c>
      <c r="B52" s="35" t="s">
        <v>220</v>
      </c>
      <c r="C52" s="88">
        <v>19.302645728000002</v>
      </c>
      <c r="D52" s="9" t="str">
        <f>IF($B52="N/A","N/A",IF(C52&gt;1,"Yes","No"))</f>
        <v>Yes</v>
      </c>
      <c r="E52" s="8">
        <v>18.991472397999999</v>
      </c>
      <c r="F52" s="9" t="str">
        <f>IF($B52="N/A","N/A",IF(E52&gt;1,"Yes","No"))</f>
        <v>Yes</v>
      </c>
      <c r="G52" s="8">
        <v>18.862750685000002</v>
      </c>
      <c r="H52" s="9" t="str">
        <f>IF($B52="N/A","N/A",IF(G52&gt;1,"Yes","No"))</f>
        <v>Yes</v>
      </c>
      <c r="I52" s="10">
        <v>-1.61</v>
      </c>
      <c r="J52" s="10">
        <v>-0.67800000000000005</v>
      </c>
      <c r="K52" s="9" t="str">
        <f t="shared" si="8"/>
        <v>Yes</v>
      </c>
    </row>
    <row r="53" spans="1:11" x14ac:dyDescent="0.2">
      <c r="A53" s="89" t="s">
        <v>400</v>
      </c>
      <c r="B53" s="35" t="s">
        <v>259</v>
      </c>
      <c r="C53" s="88">
        <v>0</v>
      </c>
      <c r="D53" s="9" t="str">
        <f>IF($B53="N/A","N/A",IF(C53&gt;0,"Yes","No"))</f>
        <v>No</v>
      </c>
      <c r="E53" s="8">
        <v>0</v>
      </c>
      <c r="F53" s="9" t="str">
        <f>IF($B53="N/A","N/A",IF(E53&gt;0,"Yes","No"))</f>
        <v>No</v>
      </c>
      <c r="G53" s="8">
        <v>0</v>
      </c>
      <c r="H53" s="9" t="str">
        <f>IF($B53="N/A","N/A",IF(G53&gt;0,"Yes","No"))</f>
        <v>No</v>
      </c>
      <c r="I53" s="10" t="s">
        <v>1736</v>
      </c>
      <c r="J53" s="10" t="s">
        <v>1736</v>
      </c>
      <c r="K53" s="9" t="str">
        <f t="shared" si="8"/>
        <v>N/A</v>
      </c>
    </row>
    <row r="54" spans="1:11" x14ac:dyDescent="0.2">
      <c r="A54" s="89" t="s">
        <v>401</v>
      </c>
      <c r="B54" s="35" t="s">
        <v>260</v>
      </c>
      <c r="C54" s="88">
        <v>6.0702181299999998E-2</v>
      </c>
      <c r="D54" s="9" t="str">
        <f>IF($B54="N/A","N/A",IF(C54&gt;=1,"No",IF(C54&lt;0,"No","Yes")))</f>
        <v>Yes</v>
      </c>
      <c r="E54" s="8">
        <v>5.6405791199999999E-2</v>
      </c>
      <c r="F54" s="9" t="str">
        <f>IF($B54="N/A","N/A",IF(E54&gt;=1,"No",IF(E54&lt;0,"No","Yes")))</f>
        <v>Yes</v>
      </c>
      <c r="G54" s="8">
        <v>5.9931907700000002E-2</v>
      </c>
      <c r="H54" s="9" t="str">
        <f>IF($B54="N/A","N/A",IF(G54&gt;=1,"No",IF(G54&lt;0,"No","Yes")))</f>
        <v>Yes</v>
      </c>
      <c r="I54" s="10">
        <v>-7.08</v>
      </c>
      <c r="J54" s="10">
        <v>6.2510000000000003</v>
      </c>
      <c r="K54" s="9" t="str">
        <f t="shared" si="8"/>
        <v>Yes</v>
      </c>
    </row>
    <row r="55" spans="1:11" x14ac:dyDescent="0.2">
      <c r="A55" s="89" t="s">
        <v>875</v>
      </c>
      <c r="B55" s="35" t="s">
        <v>213</v>
      </c>
      <c r="C55" s="91">
        <v>134.01349519999999</v>
      </c>
      <c r="D55" s="9" t="str">
        <f>IF($B55="N/A","N/A",IF(C55&gt;15,"No",IF(C55&lt;-15,"No","Yes")))</f>
        <v>N/A</v>
      </c>
      <c r="E55" s="37">
        <v>140.26650326000001</v>
      </c>
      <c r="F55" s="9" t="str">
        <f>IF($B55="N/A","N/A",IF(E55&gt;15,"No",IF(E55&lt;-15,"No","Yes")))</f>
        <v>N/A</v>
      </c>
      <c r="G55" s="37">
        <v>151.84441756999999</v>
      </c>
      <c r="H55" s="9" t="str">
        <f>IF($B55="N/A","N/A",IF(G55&gt;15,"No",IF(G55&lt;-15,"No","Yes")))</f>
        <v>N/A</v>
      </c>
      <c r="I55" s="10">
        <v>4.6660000000000004</v>
      </c>
      <c r="J55" s="10">
        <v>8.2539999999999996</v>
      </c>
      <c r="K55" s="9" t="str">
        <f t="shared" ref="K55:K74" si="9">IF(J55="Div by 0", "N/A", IF(J55="N/A","N/A", IF(J55&gt;30, "No", IF(J55&lt;-30, "No", "Yes"))))</f>
        <v>Yes</v>
      </c>
    </row>
    <row r="56" spans="1:11" x14ac:dyDescent="0.2">
      <c r="A56" s="89" t="s">
        <v>876</v>
      </c>
      <c r="B56" s="35" t="s">
        <v>261</v>
      </c>
      <c r="C56" s="91">
        <v>73.300325221999998</v>
      </c>
      <c r="D56" s="9" t="str">
        <f>IF($B56="N/A","N/A",IF(C56&gt;90,"No",IF(C56&lt;20,"No","Yes")))</f>
        <v>Yes</v>
      </c>
      <c r="E56" s="37">
        <v>72.934885469999998</v>
      </c>
      <c r="F56" s="9" t="str">
        <f>IF($B56="N/A","N/A",IF(E56&gt;90,"No",IF(E56&lt;20,"No","Yes")))</f>
        <v>Yes</v>
      </c>
      <c r="G56" s="37">
        <v>81.339307137999995</v>
      </c>
      <c r="H56" s="9" t="str">
        <f>IF($B56="N/A","N/A",IF(G56&gt;90,"No",IF(G56&lt;20,"No","Yes")))</f>
        <v>Yes</v>
      </c>
      <c r="I56" s="10">
        <v>-0.499</v>
      </c>
      <c r="J56" s="10">
        <v>11.52</v>
      </c>
      <c r="K56" s="9" t="str">
        <f t="shared" si="9"/>
        <v>Yes</v>
      </c>
    </row>
    <row r="57" spans="1:11" x14ac:dyDescent="0.2">
      <c r="A57" s="89" t="s">
        <v>877</v>
      </c>
      <c r="B57" s="35" t="s">
        <v>262</v>
      </c>
      <c r="C57" s="91">
        <v>52.365349686000002</v>
      </c>
      <c r="D57" s="9" t="str">
        <f>IF($B57="N/A","N/A",IF(C57&gt;60,"No",IF(C57&lt;10,"No","Yes")))</f>
        <v>Yes</v>
      </c>
      <c r="E57" s="37">
        <v>52.043644471999997</v>
      </c>
      <c r="F57" s="9" t="str">
        <f>IF($B57="N/A","N/A",IF(E57&gt;60,"No",IF(E57&lt;10,"No","Yes")))</f>
        <v>Yes</v>
      </c>
      <c r="G57" s="37">
        <v>54.059291451</v>
      </c>
      <c r="H57" s="9" t="str">
        <f>IF($B57="N/A","N/A",IF(G57&gt;60,"No",IF(G57&lt;10,"No","Yes")))</f>
        <v>Yes</v>
      </c>
      <c r="I57" s="10">
        <v>-0.61399999999999999</v>
      </c>
      <c r="J57" s="10">
        <v>3.8730000000000002</v>
      </c>
      <c r="K57" s="9" t="str">
        <f t="shared" si="9"/>
        <v>Yes</v>
      </c>
    </row>
    <row r="58" spans="1:11" ht="25.5" x14ac:dyDescent="0.2">
      <c r="A58" s="89" t="s">
        <v>878</v>
      </c>
      <c r="B58" s="35" t="s">
        <v>263</v>
      </c>
      <c r="C58" s="91">
        <v>103.5544452</v>
      </c>
      <c r="D58" s="9" t="str">
        <f>IF($B58="N/A","N/A",IF(C58&gt;100,"No",IF(C58&lt;10,"No","Yes")))</f>
        <v>No</v>
      </c>
      <c r="E58" s="37">
        <v>94.034468580999999</v>
      </c>
      <c r="F58" s="9" t="str">
        <f>IF($B58="N/A","N/A",IF(E58&gt;100,"No",IF(E58&lt;10,"No","Yes")))</f>
        <v>Yes</v>
      </c>
      <c r="G58" s="37">
        <v>91.047247678999994</v>
      </c>
      <c r="H58" s="9" t="str">
        <f>IF($B58="N/A","N/A",IF(G58&gt;100,"No",IF(G58&lt;10,"No","Yes")))</f>
        <v>Yes</v>
      </c>
      <c r="I58" s="10">
        <v>-9.19</v>
      </c>
      <c r="J58" s="10">
        <v>-3.18</v>
      </c>
      <c r="K58" s="9" t="str">
        <f t="shared" si="9"/>
        <v>Yes</v>
      </c>
    </row>
    <row r="59" spans="1:11" x14ac:dyDescent="0.2">
      <c r="A59" s="89" t="s">
        <v>879</v>
      </c>
      <c r="B59" s="35" t="s">
        <v>264</v>
      </c>
      <c r="C59" s="91">
        <v>199.02627799000001</v>
      </c>
      <c r="D59" s="9" t="str">
        <f>IF($B59="N/A","N/A",IF(C59&gt;100,"No",IF(C59&lt;20,"No","Yes")))</f>
        <v>No</v>
      </c>
      <c r="E59" s="37">
        <v>196.35967137</v>
      </c>
      <c r="F59" s="9" t="str">
        <f>IF($B59="N/A","N/A",IF(E59&gt;100,"No",IF(E59&lt;20,"No","Yes")))</f>
        <v>No</v>
      </c>
      <c r="G59" s="37">
        <v>191.67792614000001</v>
      </c>
      <c r="H59" s="9" t="str">
        <f>IF($B59="N/A","N/A",IF(G59&gt;100,"No",IF(G59&lt;20,"No","Yes")))</f>
        <v>No</v>
      </c>
      <c r="I59" s="10">
        <v>-1.34</v>
      </c>
      <c r="J59" s="10">
        <v>-2.38</v>
      </c>
      <c r="K59" s="9" t="str">
        <f t="shared" si="9"/>
        <v>Yes</v>
      </c>
    </row>
    <row r="60" spans="1:11" x14ac:dyDescent="0.2">
      <c r="A60" s="89" t="s">
        <v>880</v>
      </c>
      <c r="B60" s="35" t="s">
        <v>264</v>
      </c>
      <c r="C60" s="91">
        <v>123.72831515999999</v>
      </c>
      <c r="D60" s="9" t="str">
        <f>IF($B60="N/A","N/A",IF(C60&gt;100,"No",IF(C60&lt;20,"No","Yes")))</f>
        <v>No</v>
      </c>
      <c r="E60" s="37">
        <v>132.81385204</v>
      </c>
      <c r="F60" s="9" t="str">
        <f>IF($B60="N/A","N/A",IF(E60&gt;100,"No",IF(E60&lt;20,"No","Yes")))</f>
        <v>No</v>
      </c>
      <c r="G60" s="37">
        <v>143.26011989</v>
      </c>
      <c r="H60" s="9" t="str">
        <f>IF($B60="N/A","N/A",IF(G60&gt;100,"No",IF(G60&lt;20,"No","Yes")))</f>
        <v>No</v>
      </c>
      <c r="I60" s="10">
        <v>7.343</v>
      </c>
      <c r="J60" s="10">
        <v>7.8650000000000002</v>
      </c>
      <c r="K60" s="9" t="str">
        <f t="shared" si="9"/>
        <v>Yes</v>
      </c>
    </row>
    <row r="61" spans="1:11" ht="25.5" x14ac:dyDescent="0.2">
      <c r="A61" s="89" t="s">
        <v>881</v>
      </c>
      <c r="B61" s="35" t="s">
        <v>213</v>
      </c>
      <c r="C61" s="91">
        <v>131.35283953999999</v>
      </c>
      <c r="D61" s="9" t="str">
        <f>IF($B61="N/A","N/A",IF(C61&gt;15,"No",IF(C61&lt;-15,"No","Yes")))</f>
        <v>N/A</v>
      </c>
      <c r="E61" s="37">
        <v>130.39305607</v>
      </c>
      <c r="F61" s="9" t="str">
        <f>IF($B61="N/A","N/A",IF(E61&gt;15,"No",IF(E61&lt;-15,"No","Yes")))</f>
        <v>N/A</v>
      </c>
      <c r="G61" s="37">
        <v>92.516290541999993</v>
      </c>
      <c r="H61" s="9" t="str">
        <f>IF($B61="N/A","N/A",IF(G61&gt;15,"No",IF(G61&lt;-15,"No","Yes")))</f>
        <v>N/A</v>
      </c>
      <c r="I61" s="10">
        <v>-0.73099999999999998</v>
      </c>
      <c r="J61" s="10">
        <v>-29</v>
      </c>
      <c r="K61" s="9" t="str">
        <f t="shared" si="9"/>
        <v>Yes</v>
      </c>
    </row>
    <row r="62" spans="1:11" x14ac:dyDescent="0.2">
      <c r="A62" s="89" t="s">
        <v>882</v>
      </c>
      <c r="B62" s="35" t="s">
        <v>265</v>
      </c>
      <c r="C62" s="91">
        <v>33.855603633999998</v>
      </c>
      <c r="D62" s="9" t="str">
        <f>IF($B62="N/A","N/A",IF(C62&gt;60,"No",IF(C62&lt;10,"No","Yes")))</f>
        <v>Yes</v>
      </c>
      <c r="E62" s="37">
        <v>35.197900859999997</v>
      </c>
      <c r="F62" s="9" t="str">
        <f>IF($B62="N/A","N/A",IF(E62&gt;60,"No",IF(E62&lt;10,"No","Yes")))</f>
        <v>Yes</v>
      </c>
      <c r="G62" s="37">
        <v>33.547588175999998</v>
      </c>
      <c r="H62" s="9" t="str">
        <f>IF($B62="N/A","N/A",IF(G62&gt;60,"No",IF(G62&lt;10,"No","Yes")))</f>
        <v>Yes</v>
      </c>
      <c r="I62" s="10">
        <v>3.9649999999999999</v>
      </c>
      <c r="J62" s="10">
        <v>-4.6900000000000004</v>
      </c>
      <c r="K62" s="9" t="str">
        <f t="shared" si="9"/>
        <v>Yes</v>
      </c>
    </row>
    <row r="63" spans="1:11" x14ac:dyDescent="0.2">
      <c r="A63" s="89" t="s">
        <v>883</v>
      </c>
      <c r="B63" s="35" t="s">
        <v>265</v>
      </c>
      <c r="C63" s="91" t="s">
        <v>1736</v>
      </c>
      <c r="D63" s="9" t="str">
        <f>IF($B63="N/A","N/A",IF(C63&gt;60,"No",IF(C63&lt;10,"No","Yes")))</f>
        <v>No</v>
      </c>
      <c r="E63" s="37" t="s">
        <v>1736</v>
      </c>
      <c r="F63" s="9" t="str">
        <f>IF($B63="N/A","N/A",IF(E63&gt;60,"No",IF(E63&lt;10,"No","Yes")))</f>
        <v>No</v>
      </c>
      <c r="G63" s="37" t="s">
        <v>1736</v>
      </c>
      <c r="H63" s="9" t="str">
        <f>IF($B63="N/A","N/A",IF(G63&gt;60,"No",IF(G63&lt;10,"No","Yes")))</f>
        <v>No</v>
      </c>
      <c r="I63" s="10" t="s">
        <v>1736</v>
      </c>
      <c r="J63" s="10" t="s">
        <v>1736</v>
      </c>
      <c r="K63" s="9" t="str">
        <f t="shared" si="9"/>
        <v>N/A</v>
      </c>
    </row>
    <row r="64" spans="1:11" x14ac:dyDescent="0.2">
      <c r="A64" s="89" t="s">
        <v>884</v>
      </c>
      <c r="B64" s="35" t="s">
        <v>213</v>
      </c>
      <c r="C64" s="91">
        <v>311.17642002000002</v>
      </c>
      <c r="D64" s="9" t="str">
        <f t="shared" ref="D64:D74" si="10">IF($B64="N/A","N/A",IF(C64&gt;15,"No",IF(C64&lt;-15,"No","Yes")))</f>
        <v>N/A</v>
      </c>
      <c r="E64" s="37">
        <v>338.54082381000001</v>
      </c>
      <c r="F64" s="9" t="str">
        <f>IF($B64="N/A","N/A",IF(E64&gt;15,"No",IF(E64&lt;-15,"No","Yes")))</f>
        <v>N/A</v>
      </c>
      <c r="G64" s="37">
        <v>350.44894995999999</v>
      </c>
      <c r="H64" s="9" t="str">
        <f>IF($B64="N/A","N/A",IF(G64&gt;15,"No",IF(G64&lt;-15,"No","Yes")))</f>
        <v>N/A</v>
      </c>
      <c r="I64" s="10">
        <v>8.7940000000000005</v>
      </c>
      <c r="J64" s="10">
        <v>3.5169999999999999</v>
      </c>
      <c r="K64" s="9" t="str">
        <f t="shared" si="9"/>
        <v>Yes</v>
      </c>
    </row>
    <row r="65" spans="1:11" ht="24.95" customHeight="1" x14ac:dyDescent="0.2">
      <c r="A65" s="89" t="s">
        <v>885</v>
      </c>
      <c r="B65" s="35" t="s">
        <v>213</v>
      </c>
      <c r="C65" s="91">
        <v>101.66396064</v>
      </c>
      <c r="D65" s="9" t="str">
        <f t="shared" si="10"/>
        <v>N/A</v>
      </c>
      <c r="E65" s="37">
        <v>96.965252633999995</v>
      </c>
      <c r="F65" s="9" t="str">
        <f t="shared" ref="F65:F73" si="11">IF($B65="N/A","N/A",IF(E65&gt;15,"No",IF(E65&lt;-15,"No","Yes")))</f>
        <v>N/A</v>
      </c>
      <c r="G65" s="37">
        <v>92.618003032000004</v>
      </c>
      <c r="H65" s="9" t="str">
        <f t="shared" ref="H65:H86" si="12">IF($B65="N/A","N/A",IF(G65&gt;15,"No",IF(G65&lt;-15,"No","Yes")))</f>
        <v>N/A</v>
      </c>
      <c r="I65" s="10">
        <v>-4.62</v>
      </c>
      <c r="J65" s="10">
        <v>-4.4800000000000004</v>
      </c>
      <c r="K65" s="9" t="str">
        <f t="shared" si="9"/>
        <v>Yes</v>
      </c>
    </row>
    <row r="66" spans="1:11" ht="25.5" x14ac:dyDescent="0.2">
      <c r="A66" s="89" t="s">
        <v>886</v>
      </c>
      <c r="B66" s="35" t="s">
        <v>213</v>
      </c>
      <c r="C66" s="91">
        <v>36.359525957999999</v>
      </c>
      <c r="D66" s="9" t="str">
        <f t="shared" si="10"/>
        <v>N/A</v>
      </c>
      <c r="E66" s="37">
        <v>37.549803816999997</v>
      </c>
      <c r="F66" s="9" t="str">
        <f t="shared" si="11"/>
        <v>N/A</v>
      </c>
      <c r="G66" s="37">
        <v>54.284568274000002</v>
      </c>
      <c r="H66" s="9" t="str">
        <f t="shared" si="12"/>
        <v>N/A</v>
      </c>
      <c r="I66" s="10">
        <v>3.274</v>
      </c>
      <c r="J66" s="10">
        <v>44.57</v>
      </c>
      <c r="K66" s="9" t="str">
        <f t="shared" si="9"/>
        <v>No</v>
      </c>
    </row>
    <row r="67" spans="1:11" ht="25.5" x14ac:dyDescent="0.2">
      <c r="A67" s="89" t="s">
        <v>887</v>
      </c>
      <c r="B67" s="35" t="s">
        <v>213</v>
      </c>
      <c r="C67" s="91">
        <v>290.62224992</v>
      </c>
      <c r="D67" s="9" t="str">
        <f t="shared" si="10"/>
        <v>N/A</v>
      </c>
      <c r="E67" s="37">
        <v>285.74080547</v>
      </c>
      <c r="F67" s="9" t="str">
        <f t="shared" si="11"/>
        <v>N/A</v>
      </c>
      <c r="G67" s="37">
        <v>266.64465883999998</v>
      </c>
      <c r="H67" s="9" t="str">
        <f t="shared" si="12"/>
        <v>N/A</v>
      </c>
      <c r="I67" s="10">
        <v>-1.68</v>
      </c>
      <c r="J67" s="10">
        <v>-6.68</v>
      </c>
      <c r="K67" s="9" t="str">
        <f t="shared" si="9"/>
        <v>Yes</v>
      </c>
    </row>
    <row r="68" spans="1:11" ht="25.5" x14ac:dyDescent="0.2">
      <c r="A68" s="89" t="s">
        <v>888</v>
      </c>
      <c r="B68" s="35" t="s">
        <v>213</v>
      </c>
      <c r="C68" s="91">
        <v>72.041412296999994</v>
      </c>
      <c r="D68" s="9" t="str">
        <f t="shared" si="10"/>
        <v>N/A</v>
      </c>
      <c r="E68" s="37">
        <v>73.885683689000004</v>
      </c>
      <c r="F68" s="9" t="str">
        <f t="shared" si="11"/>
        <v>N/A</v>
      </c>
      <c r="G68" s="37">
        <v>73.334965824999998</v>
      </c>
      <c r="H68" s="9" t="str">
        <f t="shared" si="12"/>
        <v>N/A</v>
      </c>
      <c r="I68" s="10">
        <v>2.56</v>
      </c>
      <c r="J68" s="10">
        <v>-0.745</v>
      </c>
      <c r="K68" s="9" t="str">
        <f t="shared" si="9"/>
        <v>Yes</v>
      </c>
    </row>
    <row r="69" spans="1:11" ht="25.5" x14ac:dyDescent="0.2">
      <c r="A69" s="89" t="s">
        <v>889</v>
      </c>
      <c r="B69" s="35" t="s">
        <v>213</v>
      </c>
      <c r="C69" s="91" t="s">
        <v>1736</v>
      </c>
      <c r="D69" s="9" t="str">
        <f t="shared" si="10"/>
        <v>N/A</v>
      </c>
      <c r="E69" s="37" t="s">
        <v>1736</v>
      </c>
      <c r="F69" s="9" t="str">
        <f t="shared" si="11"/>
        <v>N/A</v>
      </c>
      <c r="G69" s="37">
        <v>31961.5</v>
      </c>
      <c r="H69" s="9" t="str">
        <f t="shared" si="12"/>
        <v>N/A</v>
      </c>
      <c r="I69" s="10" t="s">
        <v>1736</v>
      </c>
      <c r="J69" s="10" t="s">
        <v>1736</v>
      </c>
      <c r="K69" s="9" t="str">
        <f t="shared" si="9"/>
        <v>N/A</v>
      </c>
    </row>
    <row r="70" spans="1:11" ht="25.5" x14ac:dyDescent="0.2">
      <c r="A70" s="89" t="s">
        <v>890</v>
      </c>
      <c r="B70" s="35" t="s">
        <v>213</v>
      </c>
      <c r="C70" s="91">
        <v>32.713805020000002</v>
      </c>
      <c r="D70" s="9" t="str">
        <f t="shared" si="10"/>
        <v>N/A</v>
      </c>
      <c r="E70" s="37">
        <v>34.290626070999998</v>
      </c>
      <c r="F70" s="9" t="str">
        <f t="shared" si="11"/>
        <v>N/A</v>
      </c>
      <c r="G70" s="37">
        <v>47.350113878999998</v>
      </c>
      <c r="H70" s="9" t="str">
        <f t="shared" si="12"/>
        <v>N/A</v>
      </c>
      <c r="I70" s="10">
        <v>4.82</v>
      </c>
      <c r="J70" s="10">
        <v>38.08</v>
      </c>
      <c r="K70" s="9" t="str">
        <f t="shared" si="9"/>
        <v>No</v>
      </c>
    </row>
    <row r="71" spans="1:11" x14ac:dyDescent="0.2">
      <c r="A71" s="89" t="s">
        <v>891</v>
      </c>
      <c r="B71" s="35" t="s">
        <v>213</v>
      </c>
      <c r="C71" s="91">
        <v>3270.9007092000002</v>
      </c>
      <c r="D71" s="9" t="str">
        <f t="shared" si="10"/>
        <v>N/A</v>
      </c>
      <c r="E71" s="37">
        <v>3446.3671233</v>
      </c>
      <c r="F71" s="9" t="str">
        <f t="shared" si="11"/>
        <v>N/A</v>
      </c>
      <c r="G71" s="37">
        <v>2517.4870317</v>
      </c>
      <c r="H71" s="9" t="str">
        <f t="shared" si="12"/>
        <v>N/A</v>
      </c>
      <c r="I71" s="10">
        <v>5.3639999999999999</v>
      </c>
      <c r="J71" s="10">
        <v>-27</v>
      </c>
      <c r="K71" s="9" t="str">
        <f t="shared" si="9"/>
        <v>Yes</v>
      </c>
    </row>
    <row r="72" spans="1:11" ht="25.5" x14ac:dyDescent="0.2">
      <c r="A72" s="89" t="s">
        <v>892</v>
      </c>
      <c r="B72" s="35" t="s">
        <v>213</v>
      </c>
      <c r="C72" s="91">
        <v>892.98777917999996</v>
      </c>
      <c r="D72" s="9" t="str">
        <f t="shared" si="10"/>
        <v>N/A</v>
      </c>
      <c r="E72" s="37">
        <v>934.10185650000005</v>
      </c>
      <c r="F72" s="9" t="str">
        <f t="shared" si="11"/>
        <v>N/A</v>
      </c>
      <c r="G72" s="37">
        <v>925.60188866999999</v>
      </c>
      <c r="H72" s="9" t="str">
        <f t="shared" si="12"/>
        <v>N/A</v>
      </c>
      <c r="I72" s="10">
        <v>4.6040000000000001</v>
      </c>
      <c r="J72" s="10">
        <v>-0.91</v>
      </c>
      <c r="K72" s="9" t="str">
        <f t="shared" si="9"/>
        <v>Yes</v>
      </c>
    </row>
    <row r="73" spans="1:11" x14ac:dyDescent="0.2">
      <c r="A73" s="89" t="s">
        <v>893</v>
      </c>
      <c r="B73" s="35" t="s">
        <v>213</v>
      </c>
      <c r="C73" s="91">
        <v>271.81937771999998</v>
      </c>
      <c r="D73" s="9" t="str">
        <f t="shared" si="10"/>
        <v>N/A</v>
      </c>
      <c r="E73" s="37">
        <v>286.95588312000001</v>
      </c>
      <c r="F73" s="9" t="str">
        <f t="shared" si="11"/>
        <v>N/A</v>
      </c>
      <c r="G73" s="37">
        <v>309.03713866999999</v>
      </c>
      <c r="H73" s="9" t="str">
        <f t="shared" si="12"/>
        <v>N/A</v>
      </c>
      <c r="I73" s="10">
        <v>5.569</v>
      </c>
      <c r="J73" s="10">
        <v>7.6950000000000003</v>
      </c>
      <c r="K73" s="9" t="str">
        <f t="shared" si="9"/>
        <v>Yes</v>
      </c>
    </row>
    <row r="74" spans="1:11" x14ac:dyDescent="0.2">
      <c r="A74" s="89" t="s">
        <v>894</v>
      </c>
      <c r="B74" s="35" t="s">
        <v>213</v>
      </c>
      <c r="C74" s="91" t="s">
        <v>1736</v>
      </c>
      <c r="D74" s="9" t="str">
        <f t="shared" si="10"/>
        <v>N/A</v>
      </c>
      <c r="E74" s="37" t="s">
        <v>1736</v>
      </c>
      <c r="F74" s="9" t="str">
        <f>IF($B74="N/A","N/A",IF(E74&gt;15,"No",IF(E74&lt;-15,"No","Yes")))</f>
        <v>N/A</v>
      </c>
      <c r="G74" s="37" t="s">
        <v>1736</v>
      </c>
      <c r="H74" s="9" t="str">
        <f t="shared" si="12"/>
        <v>N/A</v>
      </c>
      <c r="I74" s="10" t="s">
        <v>1736</v>
      </c>
      <c r="J74" s="10" t="s">
        <v>1736</v>
      </c>
      <c r="K74" s="9" t="str">
        <f t="shared" si="9"/>
        <v>N/A</v>
      </c>
    </row>
    <row r="75" spans="1:11" x14ac:dyDescent="0.2">
      <c r="A75" s="89" t="s">
        <v>895</v>
      </c>
      <c r="B75" s="35" t="s">
        <v>213</v>
      </c>
      <c r="C75" s="88">
        <v>0.6575799672</v>
      </c>
      <c r="D75" s="9" t="str">
        <f t="shared" ref="D75:D80" si="13">IF($B75="N/A","N/A",IF(C75&gt;15,"No",IF(C75&lt;-15,"No","Yes")))</f>
        <v>N/A</v>
      </c>
      <c r="E75" s="8">
        <v>0.62892457199999996</v>
      </c>
      <c r="F75" s="9" t="str">
        <f>IF($B75="N/A","N/A",IF(E75&gt;15,"No",IF(E75&lt;-15,"No","Yes")))</f>
        <v>N/A</v>
      </c>
      <c r="G75" s="8">
        <v>0.63977815910000002</v>
      </c>
      <c r="H75" s="9" t="str">
        <f t="shared" si="12"/>
        <v>N/A</v>
      </c>
      <c r="I75" s="10">
        <v>-4.3600000000000003</v>
      </c>
      <c r="J75" s="10">
        <v>1.726</v>
      </c>
      <c r="K75" s="9" t="str">
        <f t="shared" ref="K75:K80" si="14">IF(J75="Div by 0", "N/A", IF(J75="N/A","N/A", IF(J75&gt;30, "No", IF(J75&lt;-30, "No", "Yes"))))</f>
        <v>Yes</v>
      </c>
    </row>
    <row r="76" spans="1:11" x14ac:dyDescent="0.2">
      <c r="A76" s="89" t="s">
        <v>896</v>
      </c>
      <c r="B76" s="35" t="s">
        <v>213</v>
      </c>
      <c r="C76" s="88">
        <v>0.84608473969999998</v>
      </c>
      <c r="D76" s="9" t="str">
        <f t="shared" si="13"/>
        <v>N/A</v>
      </c>
      <c r="E76" s="8">
        <v>0.84108184720000001</v>
      </c>
      <c r="F76" s="9" t="str">
        <f t="shared" ref="F76:F86" si="15">IF($B76="N/A","N/A",IF(E76&gt;15,"No",IF(E76&lt;-15,"No","Yes")))</f>
        <v>N/A</v>
      </c>
      <c r="G76" s="8">
        <v>0.80068625059999998</v>
      </c>
      <c r="H76" s="9" t="str">
        <f t="shared" si="12"/>
        <v>N/A</v>
      </c>
      <c r="I76" s="10">
        <v>-0.59099999999999997</v>
      </c>
      <c r="J76" s="10">
        <v>-4.8</v>
      </c>
      <c r="K76" s="9" t="str">
        <f t="shared" si="14"/>
        <v>Yes</v>
      </c>
    </row>
    <row r="77" spans="1:11" x14ac:dyDescent="0.2">
      <c r="A77" s="89" t="s">
        <v>897</v>
      </c>
      <c r="B77" s="35" t="s">
        <v>213</v>
      </c>
      <c r="C77" s="88">
        <v>2.3192971181000002</v>
      </c>
      <c r="D77" s="9" t="str">
        <f t="shared" si="13"/>
        <v>N/A</v>
      </c>
      <c r="E77" s="8">
        <v>2.5682708686</v>
      </c>
      <c r="F77" s="9" t="str">
        <f t="shared" si="15"/>
        <v>N/A</v>
      </c>
      <c r="G77" s="8">
        <v>2.6470733050000002</v>
      </c>
      <c r="H77" s="9" t="str">
        <f t="shared" si="12"/>
        <v>N/A</v>
      </c>
      <c r="I77" s="10">
        <v>10.73</v>
      </c>
      <c r="J77" s="10">
        <v>3.0680000000000001</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1736</v>
      </c>
      <c r="J78" s="10" t="s">
        <v>1736</v>
      </c>
      <c r="K78" s="9" t="str">
        <f t="shared" si="14"/>
        <v>N/A</v>
      </c>
    </row>
    <row r="79" spans="1:11" ht="25.5" x14ac:dyDescent="0.2">
      <c r="A79" s="89" t="s">
        <v>899</v>
      </c>
      <c r="B79" s="35" t="s">
        <v>213</v>
      </c>
      <c r="C79" s="88">
        <v>6.4397968197999997</v>
      </c>
      <c r="D79" s="9" t="str">
        <f t="shared" si="13"/>
        <v>N/A</v>
      </c>
      <c r="E79" s="8">
        <v>6.5961607517000003</v>
      </c>
      <c r="F79" s="9" t="str">
        <f t="shared" si="15"/>
        <v>N/A</v>
      </c>
      <c r="G79" s="8">
        <v>6.8901918305000001</v>
      </c>
      <c r="H79" s="9" t="str">
        <f t="shared" si="12"/>
        <v>N/A</v>
      </c>
      <c r="I79" s="10">
        <v>2.4279999999999999</v>
      </c>
      <c r="J79" s="10">
        <v>4.4580000000000002</v>
      </c>
      <c r="K79" s="9" t="str">
        <f t="shared" si="14"/>
        <v>Yes</v>
      </c>
    </row>
    <row r="80" spans="1:11" ht="25.5" x14ac:dyDescent="0.2">
      <c r="A80" s="89" t="s">
        <v>900</v>
      </c>
      <c r="B80" s="35" t="s">
        <v>213</v>
      </c>
      <c r="C80" s="93">
        <v>4.3919384749999999</v>
      </c>
      <c r="D80" s="9" t="str">
        <f t="shared" si="13"/>
        <v>N/A</v>
      </c>
      <c r="E80" s="93">
        <v>4.4980440695999997</v>
      </c>
      <c r="F80" s="9" t="str">
        <f t="shared" si="15"/>
        <v>N/A</v>
      </c>
      <c r="G80" s="93">
        <v>4.6669400260999998</v>
      </c>
      <c r="H80" s="9" t="str">
        <f t="shared" si="12"/>
        <v>N/A</v>
      </c>
      <c r="I80" s="10">
        <v>2.4159999999999999</v>
      </c>
      <c r="J80" s="94">
        <v>3.7549999999999999</v>
      </c>
      <c r="K80" s="9" t="str">
        <f t="shared" si="14"/>
        <v>Yes</v>
      </c>
    </row>
    <row r="81" spans="1:11" x14ac:dyDescent="0.2">
      <c r="A81" s="89" t="s">
        <v>901</v>
      </c>
      <c r="B81" s="35" t="s">
        <v>213</v>
      </c>
      <c r="C81" s="95">
        <v>67.816608677000005</v>
      </c>
      <c r="D81" s="9" t="str">
        <f t="shared" ref="D81:D86" si="16">IF($B81="N/A","N/A",IF(C81&gt;15,"No",IF(C81&lt;-15,"No","Yes")))</f>
        <v>N/A</v>
      </c>
      <c r="E81" s="96">
        <v>71.845733593999995</v>
      </c>
      <c r="F81" s="9" t="str">
        <f t="shared" si="15"/>
        <v>N/A</v>
      </c>
      <c r="G81" s="96">
        <v>75.205014981999994</v>
      </c>
      <c r="H81" s="9" t="str">
        <f>IF($B81="N/A","N/A",IF(G81&gt;15,"No",IF(G81&lt;-15,"No","Yes")))</f>
        <v>N/A</v>
      </c>
      <c r="I81" s="10">
        <v>5.9409999999999998</v>
      </c>
      <c r="J81" s="10">
        <v>4.6760000000000002</v>
      </c>
      <c r="K81" s="9" t="str">
        <f t="shared" ref="K81:K86" si="17">IF(J81="Div by 0", "N/A", IF(J81="N/A","N/A", IF(J81&gt;30, "No", IF(J81&lt;-30, "No", "Yes"))))</f>
        <v>Yes</v>
      </c>
    </row>
    <row r="82" spans="1:11" x14ac:dyDescent="0.2">
      <c r="A82" s="89" t="s">
        <v>902</v>
      </c>
      <c r="B82" s="35" t="s">
        <v>213</v>
      </c>
      <c r="C82" s="95">
        <v>106.80953407</v>
      </c>
      <c r="D82" s="9" t="str">
        <f t="shared" si="16"/>
        <v>N/A</v>
      </c>
      <c r="E82" s="96">
        <v>107.34747804</v>
      </c>
      <c r="F82" s="9" t="str">
        <f t="shared" si="15"/>
        <v>N/A</v>
      </c>
      <c r="G82" s="96">
        <v>110.1109907</v>
      </c>
      <c r="H82" s="9" t="str">
        <f t="shared" si="12"/>
        <v>N/A</v>
      </c>
      <c r="I82" s="10">
        <v>0.50360000000000005</v>
      </c>
      <c r="J82" s="10">
        <v>2.5739999999999998</v>
      </c>
      <c r="K82" s="9" t="str">
        <f t="shared" si="17"/>
        <v>Yes</v>
      </c>
    </row>
    <row r="83" spans="1:11" x14ac:dyDescent="0.2">
      <c r="A83" s="89" t="s">
        <v>903</v>
      </c>
      <c r="B83" s="35" t="s">
        <v>213</v>
      </c>
      <c r="C83" s="95">
        <v>137.45740176999999</v>
      </c>
      <c r="D83" s="9" t="str">
        <f t="shared" si="16"/>
        <v>N/A</v>
      </c>
      <c r="E83" s="96">
        <v>135.00647276999999</v>
      </c>
      <c r="F83" s="9" t="str">
        <f t="shared" si="15"/>
        <v>N/A</v>
      </c>
      <c r="G83" s="96">
        <v>136.79347304000001</v>
      </c>
      <c r="H83" s="9" t="str">
        <f t="shared" si="12"/>
        <v>N/A</v>
      </c>
      <c r="I83" s="10">
        <v>-1.78</v>
      </c>
      <c r="J83" s="10">
        <v>1.3240000000000001</v>
      </c>
      <c r="K83" s="9" t="str">
        <f t="shared" si="17"/>
        <v>Yes</v>
      </c>
    </row>
    <row r="84" spans="1:11" x14ac:dyDescent="0.2">
      <c r="A84" s="89" t="s">
        <v>904</v>
      </c>
      <c r="B84" s="35" t="s">
        <v>213</v>
      </c>
      <c r="C84" s="95" t="s">
        <v>1736</v>
      </c>
      <c r="D84" s="9" t="str">
        <f t="shared" si="16"/>
        <v>N/A</v>
      </c>
      <c r="E84" s="96" t="s">
        <v>1736</v>
      </c>
      <c r="F84" s="9" t="str">
        <f t="shared" si="15"/>
        <v>N/A</v>
      </c>
      <c r="G84" s="96" t="s">
        <v>1736</v>
      </c>
      <c r="H84" s="9" t="str">
        <f t="shared" si="12"/>
        <v>N/A</v>
      </c>
      <c r="I84" s="10" t="s">
        <v>1736</v>
      </c>
      <c r="J84" s="10" t="s">
        <v>1736</v>
      </c>
      <c r="K84" s="9" t="str">
        <f t="shared" si="17"/>
        <v>N/A</v>
      </c>
    </row>
    <row r="85" spans="1:11" x14ac:dyDescent="0.2">
      <c r="A85" s="89" t="s">
        <v>905</v>
      </c>
      <c r="B85" s="35" t="s">
        <v>213</v>
      </c>
      <c r="C85" s="95">
        <v>575.61054919000003</v>
      </c>
      <c r="D85" s="9" t="str">
        <f t="shared" si="16"/>
        <v>N/A</v>
      </c>
      <c r="E85" s="96">
        <v>614.81717667999999</v>
      </c>
      <c r="F85" s="9" t="str">
        <f t="shared" si="15"/>
        <v>N/A</v>
      </c>
      <c r="G85" s="96">
        <v>679.91035928999997</v>
      </c>
      <c r="H85" s="9" t="str">
        <f t="shared" si="12"/>
        <v>N/A</v>
      </c>
      <c r="I85" s="10">
        <v>6.8109999999999999</v>
      </c>
      <c r="J85" s="10">
        <v>10.59</v>
      </c>
      <c r="K85" s="9" t="str">
        <f t="shared" si="17"/>
        <v>Yes</v>
      </c>
    </row>
    <row r="86" spans="1:11" ht="25.5" x14ac:dyDescent="0.2">
      <c r="A86" s="89" t="s">
        <v>906</v>
      </c>
      <c r="B86" s="35" t="s">
        <v>213</v>
      </c>
      <c r="C86" s="97">
        <v>688.89595320000001</v>
      </c>
      <c r="D86" s="9" t="str">
        <f t="shared" si="16"/>
        <v>N/A</v>
      </c>
      <c r="E86" s="97">
        <v>694.91054161</v>
      </c>
      <c r="F86" s="9" t="str">
        <f t="shared" si="15"/>
        <v>N/A</v>
      </c>
      <c r="G86" s="97">
        <v>717.10178746999998</v>
      </c>
      <c r="H86" s="9" t="str">
        <f t="shared" si="12"/>
        <v>N/A</v>
      </c>
      <c r="I86" s="10">
        <v>0.87309999999999999</v>
      </c>
      <c r="J86" s="10">
        <v>3.1930000000000001</v>
      </c>
      <c r="K86" s="9" t="str">
        <f t="shared" si="17"/>
        <v>Yes</v>
      </c>
    </row>
    <row r="87" spans="1:11" x14ac:dyDescent="0.2">
      <c r="A87" s="89" t="s">
        <v>32</v>
      </c>
      <c r="B87" s="35" t="s">
        <v>266</v>
      </c>
      <c r="C87" s="88">
        <v>99.529102524999999</v>
      </c>
      <c r="D87" s="9" t="str">
        <f>IF($B87="N/A","N/A",IF(C87&gt;60,"Yes","No"))</f>
        <v>Yes</v>
      </c>
      <c r="E87" s="8">
        <v>99.525833852000005</v>
      </c>
      <c r="F87" s="9" t="str">
        <f>IF($B87="N/A","N/A",IF(E87&gt;60,"Yes","No"))</f>
        <v>Yes</v>
      </c>
      <c r="G87" s="8">
        <v>98.785380004999993</v>
      </c>
      <c r="H87" s="9" t="str">
        <f>IF($B87="N/A","N/A",IF(G87&gt;60,"Yes","No"))</f>
        <v>Yes</v>
      </c>
      <c r="I87" s="10">
        <v>-3.0000000000000001E-3</v>
      </c>
      <c r="J87" s="10">
        <v>-0.74399999999999999</v>
      </c>
      <c r="K87" s="9" t="str">
        <f t="shared" ref="K87:K105" si="18">IF(J87="Div by 0", "N/A", IF(J87="N/A","N/A", IF(J87&gt;30, "No", IF(J87&lt;-30, "No", "Yes"))))</f>
        <v>Yes</v>
      </c>
    </row>
    <row r="88" spans="1:11" x14ac:dyDescent="0.2">
      <c r="A88" s="89" t="s">
        <v>39</v>
      </c>
      <c r="B88" s="35" t="s">
        <v>267</v>
      </c>
      <c r="C88" s="88">
        <v>99.998839691000001</v>
      </c>
      <c r="D88" s="9" t="str">
        <f>IF($B88="N/A","N/A",IF(C88&gt;100,"No",IF(C88&lt;85,"No","Yes")))</f>
        <v>Yes</v>
      </c>
      <c r="E88" s="8">
        <v>100</v>
      </c>
      <c r="F88" s="9" t="str">
        <f>IF($B88="N/A","N/A",IF(E88&gt;100,"No",IF(E88&lt;85,"No","Yes")))</f>
        <v>Yes</v>
      </c>
      <c r="G88" s="8">
        <v>99.998545425000003</v>
      </c>
      <c r="H88" s="9" t="str">
        <f>IF($B88="N/A","N/A",IF(G88&gt;100,"No",IF(G88&lt;85,"No","Yes")))</f>
        <v>Yes</v>
      </c>
      <c r="I88" s="10">
        <v>1.1999999999999999E-3</v>
      </c>
      <c r="J88" s="10">
        <v>-1E-3</v>
      </c>
      <c r="K88" s="9" t="str">
        <f t="shared" si="18"/>
        <v>Yes</v>
      </c>
    </row>
    <row r="89" spans="1:11" x14ac:dyDescent="0.2">
      <c r="A89" s="89" t="s">
        <v>907</v>
      </c>
      <c r="B89" s="35" t="s">
        <v>213</v>
      </c>
      <c r="C89" s="88">
        <v>15.406958648</v>
      </c>
      <c r="D89" s="9" t="str">
        <f>IF($B89="N/A","N/A",IF(C89&gt;15,"No",IF(C89&lt;-15,"No","Yes")))</f>
        <v>N/A</v>
      </c>
      <c r="E89" s="8">
        <v>15.823746226000001</v>
      </c>
      <c r="F89" s="9" t="str">
        <f>IF($B89="N/A","N/A",IF(E89&gt;15,"No",IF(E89&lt;-15,"No","Yes")))</f>
        <v>N/A</v>
      </c>
      <c r="G89" s="8">
        <v>16.939914598000001</v>
      </c>
      <c r="H89" s="9" t="str">
        <f>IF($B89="N/A","N/A",IF(G89&gt;15,"No",IF(G89&lt;-15,"No","Yes")))</f>
        <v>N/A</v>
      </c>
      <c r="I89" s="10">
        <v>2.7050000000000001</v>
      </c>
      <c r="J89" s="10">
        <v>7.0540000000000003</v>
      </c>
      <c r="K89" s="9" t="str">
        <f t="shared" si="18"/>
        <v>Yes</v>
      </c>
    </row>
    <row r="90" spans="1:11" x14ac:dyDescent="0.2">
      <c r="A90" s="89" t="s">
        <v>848</v>
      </c>
      <c r="B90" s="35" t="s">
        <v>268</v>
      </c>
      <c r="C90" s="88">
        <v>6.6337036502000002</v>
      </c>
      <c r="D90" s="9" t="str">
        <f>IF($B90="N/A","N/A",IF(C90&gt;25,"No",IF(C90&lt;5,"No","Yes")))</f>
        <v>Yes</v>
      </c>
      <c r="E90" s="8">
        <v>6.6464048595999996</v>
      </c>
      <c r="F90" s="9" t="str">
        <f>IF($B90="N/A","N/A",IF(E90&gt;25,"No",IF(E90&lt;5,"No","Yes")))</f>
        <v>Yes</v>
      </c>
      <c r="G90" s="8">
        <v>6.9732967387000002</v>
      </c>
      <c r="H90" s="9" t="str">
        <f>IF($B90="N/A","N/A",IF(G90&gt;25,"No",IF(G90&lt;5,"No","Yes")))</f>
        <v>Yes</v>
      </c>
      <c r="I90" s="10">
        <v>0.1915</v>
      </c>
      <c r="J90" s="10">
        <v>4.9180000000000001</v>
      </c>
      <c r="K90" s="9" t="str">
        <f t="shared" si="18"/>
        <v>Yes</v>
      </c>
    </row>
    <row r="91" spans="1:11" x14ac:dyDescent="0.2">
      <c r="A91" s="89" t="s">
        <v>849</v>
      </c>
      <c r="B91" s="35" t="s">
        <v>269</v>
      </c>
      <c r="C91" s="88">
        <v>47.589515847999998</v>
      </c>
      <c r="D91" s="9" t="str">
        <f>IF($B91="N/A","N/A",IF(C91&gt;70,"No",IF(C91&lt;40,"No","Yes")))</f>
        <v>Yes</v>
      </c>
      <c r="E91" s="8">
        <v>45.970381574999998</v>
      </c>
      <c r="F91" s="9" t="str">
        <f>IF($B91="N/A","N/A",IF(E91&gt;70,"No",IF(E91&lt;40,"No","Yes")))</f>
        <v>Yes</v>
      </c>
      <c r="G91" s="8">
        <v>42.695537391000002</v>
      </c>
      <c r="H91" s="9" t="str">
        <f>IF($B91="N/A","N/A",IF(G91&gt;70,"No",IF(G91&lt;40,"No","Yes")))</f>
        <v>Yes</v>
      </c>
      <c r="I91" s="10">
        <v>-3.4</v>
      </c>
      <c r="J91" s="10">
        <v>-7.12</v>
      </c>
      <c r="K91" s="9" t="str">
        <f t="shared" si="18"/>
        <v>Yes</v>
      </c>
    </row>
    <row r="92" spans="1:11" x14ac:dyDescent="0.2">
      <c r="A92" s="89" t="s">
        <v>850</v>
      </c>
      <c r="B92" s="35" t="s">
        <v>270</v>
      </c>
      <c r="C92" s="88">
        <v>45.776780500999998</v>
      </c>
      <c r="D92" s="9" t="str">
        <f>IF($B92="N/A","N/A",IF(C92&gt;55,"No",IF(C92&lt;20,"No","Yes")))</f>
        <v>Yes</v>
      </c>
      <c r="E92" s="8">
        <v>47.383213564999998</v>
      </c>
      <c r="F92" s="9" t="str">
        <f>IF($B92="N/A","N/A",IF(E92&gt;55,"No",IF(E92&lt;20,"No","Yes")))</f>
        <v>Yes</v>
      </c>
      <c r="G92" s="8">
        <v>50.331165871000003</v>
      </c>
      <c r="H92" s="9" t="str">
        <f>IF($B92="N/A","N/A",IF(G92&gt;55,"No",IF(G92&lt;20,"No","Yes")))</f>
        <v>Yes</v>
      </c>
      <c r="I92" s="10">
        <v>3.5089999999999999</v>
      </c>
      <c r="J92" s="10">
        <v>6.2220000000000004</v>
      </c>
      <c r="K92" s="9" t="str">
        <f t="shared" si="18"/>
        <v>Yes</v>
      </c>
    </row>
    <row r="93" spans="1:11" x14ac:dyDescent="0.2">
      <c r="A93" s="89" t="s">
        <v>163</v>
      </c>
      <c r="B93" s="35" t="s">
        <v>246</v>
      </c>
      <c r="C93" s="88">
        <v>93.418166554999999</v>
      </c>
      <c r="D93" s="9" t="str">
        <f>IF($B93="N/A","N/A",IF(C93&gt;95,"Yes","No"))</f>
        <v>No</v>
      </c>
      <c r="E93" s="8">
        <v>93.047589009999996</v>
      </c>
      <c r="F93" s="9" t="str">
        <f>IF($B93="N/A","N/A",IF(E93&gt;95,"Yes","No"))</f>
        <v>No</v>
      </c>
      <c r="G93" s="8">
        <v>91.648518934999998</v>
      </c>
      <c r="H93" s="9" t="str">
        <f>IF($B93="N/A","N/A",IF(G93&gt;95,"Yes","No"))</f>
        <v>No</v>
      </c>
      <c r="I93" s="10">
        <v>-0.39700000000000002</v>
      </c>
      <c r="J93" s="10">
        <v>-1.5</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99.931934796999997</v>
      </c>
      <c r="D95" s="9" t="str">
        <f>IF($B95="N/A","N/A",IF(C95&gt;15,"No",IF(C95&lt;-15,"No","Yes")))</f>
        <v>N/A</v>
      </c>
      <c r="E95" s="8">
        <v>99.975401051000006</v>
      </c>
      <c r="F95" s="9" t="str">
        <f>IF($B95="N/A","N/A",IF(E95&gt;15,"No",IF(E95&lt;-15,"No","Yes")))</f>
        <v>N/A</v>
      </c>
      <c r="G95" s="8">
        <v>99.975456809999997</v>
      </c>
      <c r="H95" s="9" t="str">
        <f>IF($B95="N/A","N/A",IF(G95&gt;15,"No",IF(G95&lt;-15,"No","Yes")))</f>
        <v>N/A</v>
      </c>
      <c r="I95" s="10">
        <v>4.3499999999999997E-2</v>
      </c>
      <c r="J95" s="10">
        <v>1E-4</v>
      </c>
      <c r="K95" s="9" t="str">
        <f t="shared" si="18"/>
        <v>Yes</v>
      </c>
    </row>
    <row r="96" spans="1:11" x14ac:dyDescent="0.2">
      <c r="A96" s="89" t="s">
        <v>908</v>
      </c>
      <c r="B96" s="35" t="s">
        <v>213</v>
      </c>
      <c r="C96" s="88">
        <v>69.442828711000004</v>
      </c>
      <c r="D96" s="9" t="str">
        <f>IF($B96="N/A","N/A",IF(C96&gt;15,"No",IF(C96&lt;-15,"No","Yes")))</f>
        <v>N/A</v>
      </c>
      <c r="E96" s="8">
        <v>69.090038630999999</v>
      </c>
      <c r="F96" s="9" t="str">
        <f>IF($B96="N/A","N/A",IF(E96&gt;15,"No",IF(E96&lt;-15,"No","Yes")))</f>
        <v>N/A</v>
      </c>
      <c r="G96" s="8">
        <v>68.653866429000004</v>
      </c>
      <c r="H96" s="9" t="str">
        <f>IF($B96="N/A","N/A",IF(G96&gt;15,"No",IF(G96&lt;-15,"No","Yes")))</f>
        <v>N/A</v>
      </c>
      <c r="I96" s="10">
        <v>-0.50800000000000001</v>
      </c>
      <c r="J96" s="10">
        <v>-0.63100000000000001</v>
      </c>
      <c r="K96" s="9" t="str">
        <f t="shared" si="18"/>
        <v>Yes</v>
      </c>
    </row>
    <row r="97" spans="1:11" x14ac:dyDescent="0.2">
      <c r="A97" s="89" t="s">
        <v>909</v>
      </c>
      <c r="B97" s="35" t="s">
        <v>213</v>
      </c>
      <c r="C97" s="88">
        <v>69.707034577000002</v>
      </c>
      <c r="D97" s="9" t="str">
        <f>IF($B97="N/A","N/A",IF(C97&gt;15,"No",IF(C97&lt;-15,"No","Yes")))</f>
        <v>N/A</v>
      </c>
      <c r="E97" s="8">
        <v>69.751548404000005</v>
      </c>
      <c r="F97" s="9" t="str">
        <f>IF($B97="N/A","N/A",IF(E97&gt;15,"No",IF(E97&lt;-15,"No","Yes")))</f>
        <v>N/A</v>
      </c>
      <c r="G97" s="8">
        <v>68.302251949999999</v>
      </c>
      <c r="H97" s="9" t="str">
        <f>IF($B97="N/A","N/A",IF(G97&gt;15,"No",IF(G97&lt;-15,"No","Yes")))</f>
        <v>N/A</v>
      </c>
      <c r="I97" s="10">
        <v>6.3899999999999998E-2</v>
      </c>
      <c r="J97" s="10">
        <v>-2.08</v>
      </c>
      <c r="K97" s="9" t="str">
        <f t="shared" si="18"/>
        <v>Yes</v>
      </c>
    </row>
    <row r="98" spans="1:11" x14ac:dyDescent="0.2">
      <c r="A98" s="89" t="s">
        <v>43</v>
      </c>
      <c r="B98" s="35" t="s">
        <v>223</v>
      </c>
      <c r="C98" s="88">
        <v>93.897741232000001</v>
      </c>
      <c r="D98" s="9" t="str">
        <f>IF($B98="N/A","N/A",IF(C98&gt;100,"No",IF(C98&lt;98,"No","Yes")))</f>
        <v>No</v>
      </c>
      <c r="E98" s="8">
        <v>93.413200798999995</v>
      </c>
      <c r="F98" s="9" t="str">
        <f>IF($B98="N/A","N/A",IF(E98&gt;100,"No",IF(E98&lt;98,"No","Yes")))</f>
        <v>No</v>
      </c>
      <c r="G98" s="8">
        <v>92.064770988999996</v>
      </c>
      <c r="H98" s="9" t="str">
        <f>IF($B98="N/A","N/A",IF(G98&gt;100,"No",IF(G98&lt;98,"No","Yes")))</f>
        <v>No</v>
      </c>
      <c r="I98" s="10">
        <v>-0.51600000000000001</v>
      </c>
      <c r="J98" s="10">
        <v>-1.44</v>
      </c>
      <c r="K98" s="9" t="str">
        <f t="shared" si="18"/>
        <v>Yes</v>
      </c>
    </row>
    <row r="99" spans="1:11" x14ac:dyDescent="0.2">
      <c r="A99" s="89" t="s">
        <v>44</v>
      </c>
      <c r="B99" s="35" t="s">
        <v>213</v>
      </c>
      <c r="C99" s="88">
        <v>57.97339676</v>
      </c>
      <c r="D99" s="9" t="str">
        <f>IF($B99="N/A","N/A",IF(C99&gt;15,"No",IF(C99&lt;-15,"No","Yes")))</f>
        <v>N/A</v>
      </c>
      <c r="E99" s="8">
        <v>59.516544023999998</v>
      </c>
      <c r="F99" s="9" t="str">
        <f>IF($B99="N/A","N/A",IF(E99&gt;15,"No",IF(E99&lt;-15,"No","Yes")))</f>
        <v>N/A</v>
      </c>
      <c r="G99" s="8">
        <v>61.364260872000003</v>
      </c>
      <c r="H99" s="9" t="str">
        <f>IF($B99="N/A","N/A",IF(G99&gt;15,"No",IF(G99&lt;-15,"No","Yes")))</f>
        <v>N/A</v>
      </c>
      <c r="I99" s="10">
        <v>2.6619999999999999</v>
      </c>
      <c r="J99" s="10">
        <v>3.105</v>
      </c>
      <c r="K99" s="9" t="str">
        <f t="shared" si="18"/>
        <v>Yes</v>
      </c>
    </row>
    <row r="100" spans="1:11" x14ac:dyDescent="0.2">
      <c r="A100" s="89" t="s">
        <v>45</v>
      </c>
      <c r="B100" s="35" t="s">
        <v>213</v>
      </c>
      <c r="C100" s="88">
        <v>42.025086051999999</v>
      </c>
      <c r="D100" s="9" t="str">
        <f>IF($B100="N/A","N/A",IF(C100&gt;15,"No",IF(C100&lt;-15,"No","Yes")))</f>
        <v>N/A</v>
      </c>
      <c r="E100" s="8">
        <v>40.483391939999997</v>
      </c>
      <c r="F100" s="9" t="str">
        <f>IF($B100="N/A","N/A",IF(E100&gt;15,"No",IF(E100&lt;-15,"No","Yes")))</f>
        <v>N/A</v>
      </c>
      <c r="G100" s="8">
        <v>38.635739127999997</v>
      </c>
      <c r="H100" s="9" t="str">
        <f>IF($B100="N/A","N/A",IF(G100&gt;15,"No",IF(G100&lt;-15,"No","Yes")))</f>
        <v>N/A</v>
      </c>
      <c r="I100" s="10">
        <v>-3.67</v>
      </c>
      <c r="J100" s="10">
        <v>-4.5599999999999996</v>
      </c>
      <c r="K100" s="9" t="str">
        <f t="shared" si="18"/>
        <v>Yes</v>
      </c>
    </row>
    <row r="101" spans="1:11" x14ac:dyDescent="0.2">
      <c r="A101" s="89" t="s">
        <v>355</v>
      </c>
      <c r="B101" s="35" t="s">
        <v>213</v>
      </c>
      <c r="C101" s="88">
        <v>99.998482812000006</v>
      </c>
      <c r="D101" s="9" t="str">
        <f>IF($B101="N/A","N/A",IF(C101&gt;15,"No",IF(C101&lt;-15,"No","Yes")))</f>
        <v>N/A</v>
      </c>
      <c r="E101" s="8">
        <v>99.999935964000002</v>
      </c>
      <c r="F101" s="9" t="str">
        <f>IF($B101="N/A","N/A",IF(E101&gt;15,"No",IF(E101&lt;-15,"No","Yes")))</f>
        <v>N/A</v>
      </c>
      <c r="G101" s="8">
        <v>100</v>
      </c>
      <c r="H101" s="9" t="str">
        <f>IF($B101="N/A","N/A",IF(G101&gt;15,"No",IF(G101&lt;-15,"No","Yes")))</f>
        <v>N/A</v>
      </c>
      <c r="I101" s="10">
        <v>1.5E-3</v>
      </c>
      <c r="J101" s="10">
        <v>1E-4</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1736</v>
      </c>
      <c r="J102" s="10" t="s">
        <v>1736</v>
      </c>
      <c r="K102" s="9" t="str">
        <f t="shared" si="18"/>
        <v>N/A</v>
      </c>
    </row>
    <row r="103" spans="1:11" x14ac:dyDescent="0.2">
      <c r="A103" s="89" t="s">
        <v>47</v>
      </c>
      <c r="B103" s="35" t="s">
        <v>213</v>
      </c>
      <c r="C103" s="88">
        <v>1.1920762000000001E-3</v>
      </c>
      <c r="D103" s="9" t="str">
        <f>IF($B103="N/A","N/A",IF(C103&gt;15,"No",IF(C103&lt;-15,"No","Yes")))</f>
        <v>N/A</v>
      </c>
      <c r="E103" s="8">
        <v>0</v>
      </c>
      <c r="F103" s="9" t="str">
        <f>IF($B103="N/A","N/A",IF(E103&gt;15,"No",IF(E103&lt;-15,"No","Yes")))</f>
        <v>N/A</v>
      </c>
      <c r="G103" s="8">
        <v>0</v>
      </c>
      <c r="H103" s="9" t="str">
        <f>IF($B103="N/A","N/A",IF(G103&gt;15,"No",IF(G103&lt;-15,"No","Yes")))</f>
        <v>N/A</v>
      </c>
      <c r="I103" s="10">
        <v>-100</v>
      </c>
      <c r="J103" s="10" t="s">
        <v>1736</v>
      </c>
      <c r="K103" s="9" t="str">
        <f t="shared" si="18"/>
        <v>N/A</v>
      </c>
    </row>
    <row r="104" spans="1:11" x14ac:dyDescent="0.2">
      <c r="A104" s="89" t="s">
        <v>33</v>
      </c>
      <c r="B104" s="35" t="s">
        <v>223</v>
      </c>
      <c r="C104" s="88">
        <v>99.970203111999993</v>
      </c>
      <c r="D104" s="9" t="str">
        <f>IF($B104="N/A","N/A",IF(C104&gt;100,"No",IF(C104&lt;98,"No","Yes")))</f>
        <v>Yes</v>
      </c>
      <c r="E104" s="8">
        <v>99.987304033000001</v>
      </c>
      <c r="F104" s="9" t="str">
        <f>IF($B104="N/A","N/A",IF(E104&gt;100,"No",IF(E104&lt;98,"No","Yes")))</f>
        <v>Yes</v>
      </c>
      <c r="G104" s="8">
        <v>99.974417072999998</v>
      </c>
      <c r="H104" s="9" t="str">
        <f>IF($B104="N/A","N/A",IF(G104&gt;100,"No",IF(G104&lt;98,"No","Yes")))</f>
        <v>Yes</v>
      </c>
      <c r="I104" s="10">
        <v>1.7100000000000001E-2</v>
      </c>
      <c r="J104" s="10">
        <v>-1.2999999999999999E-2</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0</v>
      </c>
      <c r="D106" s="9" t="str">
        <f>IF($B106="N/A","N/A",IF(C106&gt;15,"No",IF(C106&lt;-15,"No","Yes")))</f>
        <v>N/A</v>
      </c>
      <c r="E106" s="8">
        <v>0</v>
      </c>
      <c r="F106" s="9" t="str">
        <f>IF($B106="N/A","N/A",IF(E106&gt;15,"No",IF(E106&lt;-15,"No","Yes")))</f>
        <v>N/A</v>
      </c>
      <c r="G106" s="8">
        <v>0</v>
      </c>
      <c r="H106" s="9" t="str">
        <f>IF($B106="N/A","N/A",IF(G106&gt;15,"No",IF(G106&lt;-15,"No","Yes")))</f>
        <v>N/A</v>
      </c>
      <c r="I106" s="10" t="s">
        <v>1736</v>
      </c>
      <c r="J106" s="10" t="s">
        <v>1736</v>
      </c>
      <c r="K106" s="9" t="str">
        <f>IF(J106="Div by 0", "N/A", IF(J106="N/A","N/A", IF(J106&gt;30, "No", IF(J106&lt;-30, "No", "Yes"))))</f>
        <v>N/A</v>
      </c>
    </row>
    <row r="107" spans="1:11" x14ac:dyDescent="0.2">
      <c r="A107" s="89" t="s">
        <v>910</v>
      </c>
      <c r="B107" s="35" t="s">
        <v>213</v>
      </c>
      <c r="C107" s="98">
        <v>83.760384720000005</v>
      </c>
      <c r="D107" s="9" t="str">
        <f t="shared" ref="D107:D130" si="19">IF($B107="N/A","N/A",IF(C107&gt;15,"No",IF(C107&lt;-15,"No","Yes")))</f>
        <v>N/A</v>
      </c>
      <c r="E107" s="9">
        <v>84.826464802999993</v>
      </c>
      <c r="F107" s="9" t="str">
        <f t="shared" ref="F107:F130" si="20">IF($B107="N/A","N/A",IF(E107&gt;15,"No",IF(E107&lt;-15,"No","Yes")))</f>
        <v>N/A</v>
      </c>
      <c r="G107" s="8">
        <v>86.804406467999996</v>
      </c>
      <c r="H107" s="9" t="str">
        <f t="shared" ref="H107:H130" si="21">IF($B107="N/A","N/A",IF(G107&gt;15,"No",IF(G107&lt;-15,"No","Yes")))</f>
        <v>N/A</v>
      </c>
      <c r="I107" s="10">
        <v>1.2729999999999999</v>
      </c>
      <c r="J107" s="10">
        <v>2.3319999999999999</v>
      </c>
      <c r="K107" s="9" t="str">
        <f t="shared" ref="K107:K130" si="22">IF(J107="Div by 0", "N/A", IF(J107="N/A","N/A", IF(J107&gt;30, "No", IF(J107&lt;-30, "No", "Yes"))))</f>
        <v>Yes</v>
      </c>
    </row>
    <row r="108" spans="1:11" x14ac:dyDescent="0.2">
      <c r="A108" s="89" t="s">
        <v>911</v>
      </c>
      <c r="B108" s="35" t="s">
        <v>213</v>
      </c>
      <c r="C108" s="98">
        <v>9.7998589554999995</v>
      </c>
      <c r="D108" s="35" t="s">
        <v>213</v>
      </c>
      <c r="E108" s="9">
        <v>8.5781093097000003</v>
      </c>
      <c r="F108" s="35" t="s">
        <v>213</v>
      </c>
      <c r="G108" s="8">
        <v>6.3098209227000002</v>
      </c>
      <c r="H108" s="35" t="s">
        <v>213</v>
      </c>
      <c r="I108" s="10">
        <v>-12.5</v>
      </c>
      <c r="J108" s="10">
        <v>-26.4</v>
      </c>
      <c r="K108" s="9" t="str">
        <f t="shared" si="22"/>
        <v>Yes</v>
      </c>
    </row>
    <row r="109" spans="1:11" x14ac:dyDescent="0.2">
      <c r="A109" s="89" t="s">
        <v>912</v>
      </c>
      <c r="B109" s="35" t="s">
        <v>213</v>
      </c>
      <c r="C109" s="98">
        <v>1.6730355363</v>
      </c>
      <c r="D109" s="9" t="str">
        <f t="shared" si="19"/>
        <v>N/A</v>
      </c>
      <c r="E109" s="9">
        <v>1.5453796506999999</v>
      </c>
      <c r="F109" s="9" t="str">
        <f t="shared" si="20"/>
        <v>N/A</v>
      </c>
      <c r="G109" s="8">
        <v>1.4432087664</v>
      </c>
      <c r="H109" s="9" t="str">
        <f t="shared" si="21"/>
        <v>N/A</v>
      </c>
      <c r="I109" s="10">
        <v>-7.63</v>
      </c>
      <c r="J109" s="10">
        <v>-6.61</v>
      </c>
      <c r="K109" s="9" t="str">
        <f t="shared" si="22"/>
        <v>Yes</v>
      </c>
    </row>
    <row r="110" spans="1:11" x14ac:dyDescent="0.2">
      <c r="A110" s="89" t="s">
        <v>913</v>
      </c>
      <c r="B110" s="35" t="s">
        <v>213</v>
      </c>
      <c r="C110" s="98">
        <v>0</v>
      </c>
      <c r="D110" s="9" t="str">
        <f t="shared" si="19"/>
        <v>N/A</v>
      </c>
      <c r="E110" s="9">
        <v>0</v>
      </c>
      <c r="F110" s="9" t="str">
        <f t="shared" si="20"/>
        <v>N/A</v>
      </c>
      <c r="G110" s="8">
        <v>0</v>
      </c>
      <c r="H110" s="9" t="str">
        <f t="shared" si="21"/>
        <v>N/A</v>
      </c>
      <c r="I110" s="10" t="s">
        <v>1736</v>
      </c>
      <c r="J110" s="10" t="s">
        <v>1736</v>
      </c>
      <c r="K110" s="9" t="str">
        <f t="shared" si="22"/>
        <v>N/A</v>
      </c>
    </row>
    <row r="111" spans="1:11" x14ac:dyDescent="0.2">
      <c r="A111" s="89" t="s">
        <v>914</v>
      </c>
      <c r="B111" s="35" t="s">
        <v>213</v>
      </c>
      <c r="C111" s="98">
        <v>0</v>
      </c>
      <c r="D111" s="9" t="str">
        <f t="shared" si="19"/>
        <v>N/A</v>
      </c>
      <c r="E111" s="9">
        <v>0</v>
      </c>
      <c r="F111" s="9" t="str">
        <f t="shared" si="20"/>
        <v>N/A</v>
      </c>
      <c r="G111" s="8">
        <v>0</v>
      </c>
      <c r="H111" s="9" t="str">
        <f t="shared" si="21"/>
        <v>N/A</v>
      </c>
      <c r="I111" s="10" t="s">
        <v>1736</v>
      </c>
      <c r="J111" s="10" t="s">
        <v>1736</v>
      </c>
      <c r="K111" s="9" t="str">
        <f t="shared" si="22"/>
        <v>N/A</v>
      </c>
    </row>
    <row r="112" spans="1:11" x14ac:dyDescent="0.2">
      <c r="A112" s="89" t="s">
        <v>915</v>
      </c>
      <c r="B112" s="35" t="s">
        <v>213</v>
      </c>
      <c r="C112" s="98">
        <v>1.1593347219000001</v>
      </c>
      <c r="D112" s="9" t="str">
        <f t="shared" si="19"/>
        <v>N/A</v>
      </c>
      <c r="E112" s="9">
        <v>1.1298238867999999</v>
      </c>
      <c r="F112" s="9" t="str">
        <f t="shared" si="20"/>
        <v>N/A</v>
      </c>
      <c r="G112" s="8">
        <v>1.6389257942</v>
      </c>
      <c r="H112" s="9" t="str">
        <f t="shared" si="21"/>
        <v>N/A</v>
      </c>
      <c r="I112" s="10">
        <v>-2.5499999999999998</v>
      </c>
      <c r="J112" s="10">
        <v>45.06</v>
      </c>
      <c r="K112" s="9" t="str">
        <f t="shared" si="22"/>
        <v>No</v>
      </c>
    </row>
    <row r="113" spans="1:11" x14ac:dyDescent="0.2">
      <c r="A113" s="89" t="s">
        <v>916</v>
      </c>
      <c r="B113" s="35" t="s">
        <v>213</v>
      </c>
      <c r="C113" s="98">
        <v>0</v>
      </c>
      <c r="D113" s="9" t="str">
        <f t="shared" si="19"/>
        <v>N/A</v>
      </c>
      <c r="E113" s="9">
        <v>0</v>
      </c>
      <c r="F113" s="9" t="str">
        <f t="shared" si="20"/>
        <v>N/A</v>
      </c>
      <c r="G113" s="8">
        <v>0</v>
      </c>
      <c r="H113" s="9" t="str">
        <f t="shared" si="21"/>
        <v>N/A</v>
      </c>
      <c r="I113" s="10" t="s">
        <v>1736</v>
      </c>
      <c r="J113" s="10" t="s">
        <v>1736</v>
      </c>
      <c r="K113" s="9" t="str">
        <f t="shared" si="22"/>
        <v>N/A</v>
      </c>
    </row>
    <row r="114" spans="1:11" x14ac:dyDescent="0.2">
      <c r="A114" s="89" t="s">
        <v>917</v>
      </c>
      <c r="B114" s="35" t="s">
        <v>213</v>
      </c>
      <c r="C114" s="98">
        <v>0</v>
      </c>
      <c r="D114" s="9" t="str">
        <f t="shared" si="19"/>
        <v>N/A</v>
      </c>
      <c r="E114" s="9">
        <v>0</v>
      </c>
      <c r="F114" s="9" t="str">
        <f t="shared" si="20"/>
        <v>N/A</v>
      </c>
      <c r="G114" s="8">
        <v>6.0537300000000001E-5</v>
      </c>
      <c r="H114" s="9" t="str">
        <f t="shared" si="21"/>
        <v>N/A</v>
      </c>
      <c r="I114" s="10" t="s">
        <v>1736</v>
      </c>
      <c r="J114" s="10" t="s">
        <v>1736</v>
      </c>
      <c r="K114" s="9" t="str">
        <f t="shared" si="22"/>
        <v>N/A</v>
      </c>
    </row>
    <row r="115" spans="1:11" x14ac:dyDescent="0.2">
      <c r="A115" s="89" t="s">
        <v>918</v>
      </c>
      <c r="B115" s="35" t="s">
        <v>213</v>
      </c>
      <c r="C115" s="98">
        <v>0.68228198900000003</v>
      </c>
      <c r="D115" s="9" t="str">
        <f t="shared" si="19"/>
        <v>N/A</v>
      </c>
      <c r="E115" s="9">
        <v>0.71837939009999996</v>
      </c>
      <c r="F115" s="9" t="str">
        <f t="shared" si="20"/>
        <v>N/A</v>
      </c>
      <c r="G115" s="8">
        <v>0.75713976689999996</v>
      </c>
      <c r="H115" s="9" t="str">
        <f t="shared" si="21"/>
        <v>N/A</v>
      </c>
      <c r="I115" s="10">
        <v>5.2910000000000004</v>
      </c>
      <c r="J115" s="10">
        <v>5.3959999999999999</v>
      </c>
      <c r="K115" s="9" t="str">
        <f t="shared" si="22"/>
        <v>Yes</v>
      </c>
    </row>
    <row r="116" spans="1:11" x14ac:dyDescent="0.2">
      <c r="A116" s="89" t="s">
        <v>919</v>
      </c>
      <c r="B116" s="35" t="s">
        <v>213</v>
      </c>
      <c r="C116" s="98">
        <v>5.0941845569000002</v>
      </c>
      <c r="D116" s="9" t="str">
        <f t="shared" si="19"/>
        <v>N/A</v>
      </c>
      <c r="E116" s="9">
        <v>3.9691801935000002</v>
      </c>
      <c r="F116" s="9" t="str">
        <f t="shared" si="20"/>
        <v>N/A</v>
      </c>
      <c r="G116" s="8">
        <v>1.1936942753999999</v>
      </c>
      <c r="H116" s="9" t="str">
        <f t="shared" si="21"/>
        <v>N/A</v>
      </c>
      <c r="I116" s="10">
        <v>-22.1</v>
      </c>
      <c r="J116" s="10">
        <v>-69.900000000000006</v>
      </c>
      <c r="K116" s="9" t="str">
        <f t="shared" si="22"/>
        <v>No</v>
      </c>
    </row>
    <row r="117" spans="1:11" x14ac:dyDescent="0.2">
      <c r="A117" s="89" t="s">
        <v>920</v>
      </c>
      <c r="B117" s="35" t="s">
        <v>213</v>
      </c>
      <c r="C117" s="98">
        <v>7.0259029000000004E-3</v>
      </c>
      <c r="D117" s="9" t="str">
        <f t="shared" si="19"/>
        <v>N/A</v>
      </c>
      <c r="E117" s="9">
        <v>6.1569702000000004E-3</v>
      </c>
      <c r="F117" s="9" t="str">
        <f t="shared" si="20"/>
        <v>N/A</v>
      </c>
      <c r="G117" s="8">
        <v>1.66073939E-2</v>
      </c>
      <c r="H117" s="9" t="str">
        <f t="shared" si="21"/>
        <v>N/A</v>
      </c>
      <c r="I117" s="10">
        <v>-12.4</v>
      </c>
      <c r="J117" s="10">
        <v>169.7</v>
      </c>
      <c r="K117" s="9" t="str">
        <f t="shared" si="22"/>
        <v>No</v>
      </c>
    </row>
    <row r="118" spans="1:11" x14ac:dyDescent="0.2">
      <c r="A118" s="89" t="s">
        <v>921</v>
      </c>
      <c r="B118" s="35" t="s">
        <v>213</v>
      </c>
      <c r="C118" s="98">
        <v>1.1839962485</v>
      </c>
      <c r="D118" s="9" t="str">
        <f t="shared" si="19"/>
        <v>N/A</v>
      </c>
      <c r="E118" s="9">
        <v>1.2091892183999999</v>
      </c>
      <c r="F118" s="9" t="str">
        <f t="shared" si="20"/>
        <v>N/A</v>
      </c>
      <c r="G118" s="8">
        <v>1.2601843884999999</v>
      </c>
      <c r="H118" s="9" t="str">
        <f t="shared" si="21"/>
        <v>N/A</v>
      </c>
      <c r="I118" s="10">
        <v>2.1280000000000001</v>
      </c>
      <c r="J118" s="10">
        <v>4.2169999999999996</v>
      </c>
      <c r="K118" s="9" t="str">
        <f t="shared" si="22"/>
        <v>Yes</v>
      </c>
    </row>
    <row r="119" spans="1:11" x14ac:dyDescent="0.2">
      <c r="A119" s="89" t="s">
        <v>922</v>
      </c>
      <c r="B119" s="35" t="s">
        <v>213</v>
      </c>
      <c r="C119" s="98">
        <v>6.4397563247000003</v>
      </c>
      <c r="D119" s="9" t="str">
        <f t="shared" si="19"/>
        <v>N/A</v>
      </c>
      <c r="E119" s="9">
        <v>6.5954258876000003</v>
      </c>
      <c r="F119" s="9" t="str">
        <f t="shared" si="20"/>
        <v>N/A</v>
      </c>
      <c r="G119" s="8">
        <v>6.8857726091</v>
      </c>
      <c r="H119" s="9" t="str">
        <f t="shared" si="21"/>
        <v>N/A</v>
      </c>
      <c r="I119" s="10">
        <v>2.4169999999999998</v>
      </c>
      <c r="J119" s="10">
        <v>4.4020000000000001</v>
      </c>
      <c r="K119" s="9" t="str">
        <f t="shared" si="22"/>
        <v>Yes</v>
      </c>
    </row>
    <row r="120" spans="1:11" x14ac:dyDescent="0.2">
      <c r="A120" s="89" t="s">
        <v>923</v>
      </c>
      <c r="B120" s="35" t="s">
        <v>213</v>
      </c>
      <c r="C120" s="98">
        <v>6.2709119317999997</v>
      </c>
      <c r="D120" s="9" t="str">
        <f t="shared" si="19"/>
        <v>N/A</v>
      </c>
      <c r="E120" s="9">
        <v>6.4439644214999996</v>
      </c>
      <c r="F120" s="9" t="str">
        <f t="shared" si="20"/>
        <v>N/A</v>
      </c>
      <c r="G120" s="8">
        <v>6.7293846344999997</v>
      </c>
      <c r="H120" s="9" t="str">
        <f t="shared" si="21"/>
        <v>N/A</v>
      </c>
      <c r="I120" s="10">
        <v>2.76</v>
      </c>
      <c r="J120" s="10">
        <v>4.4290000000000003</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1736</v>
      </c>
      <c r="J121" s="10" t="s">
        <v>1736</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1736</v>
      </c>
      <c r="J122" s="10" t="s">
        <v>1736</v>
      </c>
      <c r="K122" s="9" t="str">
        <f t="shared" si="22"/>
        <v>N/A</v>
      </c>
    </row>
    <row r="123" spans="1:11" x14ac:dyDescent="0.2">
      <c r="A123" s="89" t="s">
        <v>926</v>
      </c>
      <c r="B123" s="35" t="s">
        <v>213</v>
      </c>
      <c r="C123" s="98">
        <v>0</v>
      </c>
      <c r="D123" s="9" t="str">
        <f t="shared" si="19"/>
        <v>N/A</v>
      </c>
      <c r="E123" s="9">
        <v>0</v>
      </c>
      <c r="F123" s="9" t="str">
        <f t="shared" si="20"/>
        <v>N/A</v>
      </c>
      <c r="G123" s="8">
        <v>0</v>
      </c>
      <c r="H123" s="9" t="str">
        <f t="shared" si="21"/>
        <v>N/A</v>
      </c>
      <c r="I123" s="10" t="s">
        <v>1736</v>
      </c>
      <c r="J123" s="10" t="s">
        <v>1736</v>
      </c>
      <c r="K123" s="9" t="str">
        <f t="shared" si="22"/>
        <v>N/A</v>
      </c>
    </row>
    <row r="124" spans="1:11" x14ac:dyDescent="0.2">
      <c r="A124" s="89" t="s">
        <v>927</v>
      </c>
      <c r="B124" s="35" t="s">
        <v>213</v>
      </c>
      <c r="C124" s="98">
        <v>0</v>
      </c>
      <c r="D124" s="9" t="str">
        <f t="shared" si="19"/>
        <v>N/A</v>
      </c>
      <c r="E124" s="9">
        <v>0</v>
      </c>
      <c r="F124" s="9" t="str">
        <f t="shared" si="20"/>
        <v>N/A</v>
      </c>
      <c r="G124" s="8">
        <v>0</v>
      </c>
      <c r="H124" s="9" t="str">
        <f t="shared" si="21"/>
        <v>N/A</v>
      </c>
      <c r="I124" s="10" t="s">
        <v>1736</v>
      </c>
      <c r="J124" s="10" t="s">
        <v>1736</v>
      </c>
      <c r="K124" s="9" t="str">
        <f t="shared" si="22"/>
        <v>N/A</v>
      </c>
    </row>
    <row r="125" spans="1:11" x14ac:dyDescent="0.2">
      <c r="A125" s="89" t="s">
        <v>928</v>
      </c>
      <c r="B125" s="35" t="s">
        <v>213</v>
      </c>
      <c r="C125" s="98">
        <v>4.8047457000000002E-2</v>
      </c>
      <c r="D125" s="9" t="str">
        <f t="shared" si="19"/>
        <v>N/A</v>
      </c>
      <c r="E125" s="9">
        <v>3.9583359800000002E-2</v>
      </c>
      <c r="F125" s="9" t="str">
        <f t="shared" si="20"/>
        <v>N/A</v>
      </c>
      <c r="G125" s="8">
        <v>4.0600336100000002E-2</v>
      </c>
      <c r="H125" s="9" t="str">
        <f t="shared" si="21"/>
        <v>N/A</v>
      </c>
      <c r="I125" s="10">
        <v>-17.600000000000001</v>
      </c>
      <c r="J125" s="10">
        <v>2.569</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1736</v>
      </c>
      <c r="J126" s="10" t="s">
        <v>1736</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1736</v>
      </c>
      <c r="J127" s="10" t="s">
        <v>1736</v>
      </c>
      <c r="K127" s="9" t="str">
        <f t="shared" si="22"/>
        <v>N/A</v>
      </c>
    </row>
    <row r="128" spans="1:11" x14ac:dyDescent="0.2">
      <c r="A128" s="89" t="s">
        <v>931</v>
      </c>
      <c r="B128" s="35" t="s">
        <v>213</v>
      </c>
      <c r="C128" s="98">
        <v>0</v>
      </c>
      <c r="D128" s="9" t="str">
        <f t="shared" si="19"/>
        <v>N/A</v>
      </c>
      <c r="E128" s="9">
        <v>0</v>
      </c>
      <c r="F128" s="9" t="str">
        <f t="shared" si="20"/>
        <v>N/A</v>
      </c>
      <c r="G128" s="8">
        <v>0</v>
      </c>
      <c r="H128" s="9" t="str">
        <f t="shared" si="21"/>
        <v>N/A</v>
      </c>
      <c r="I128" s="10" t="s">
        <v>1736</v>
      </c>
      <c r="J128" s="10" t="s">
        <v>1736</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1736</v>
      </c>
      <c r="J129" s="10" t="s">
        <v>1736</v>
      </c>
      <c r="K129" s="9" t="str">
        <f t="shared" si="22"/>
        <v>N/A</v>
      </c>
    </row>
    <row r="130" spans="1:11" x14ac:dyDescent="0.2">
      <c r="A130" s="89" t="s">
        <v>933</v>
      </c>
      <c r="B130" s="35" t="s">
        <v>213</v>
      </c>
      <c r="C130" s="98">
        <v>0.1207969358</v>
      </c>
      <c r="D130" s="9" t="str">
        <f t="shared" si="19"/>
        <v>N/A</v>
      </c>
      <c r="E130" s="9">
        <v>0.1118781063</v>
      </c>
      <c r="F130" s="9" t="str">
        <f t="shared" si="20"/>
        <v>N/A</v>
      </c>
      <c r="G130" s="8">
        <v>0.1157876384</v>
      </c>
      <c r="H130" s="9" t="str">
        <f t="shared" si="21"/>
        <v>N/A</v>
      </c>
      <c r="I130" s="10">
        <v>-7.38</v>
      </c>
      <c r="J130" s="10">
        <v>3.4940000000000002</v>
      </c>
      <c r="K130" s="9" t="str">
        <f t="shared" si="22"/>
        <v>Yes</v>
      </c>
    </row>
    <row r="131" spans="1:11" ht="12" customHeight="1" x14ac:dyDescent="0.2">
      <c r="A131" s="163" t="s">
        <v>1633</v>
      </c>
      <c r="B131" s="164"/>
      <c r="C131" s="164"/>
      <c r="D131" s="164"/>
      <c r="E131" s="164"/>
      <c r="F131" s="164"/>
      <c r="G131" s="164"/>
      <c r="H131" s="164"/>
      <c r="I131" s="164"/>
      <c r="J131" s="164"/>
      <c r="K131" s="165"/>
    </row>
    <row r="132" spans="1:11" x14ac:dyDescent="0.2">
      <c r="A132" s="156" t="s">
        <v>1631</v>
      </c>
      <c r="B132" s="157"/>
      <c r="C132" s="157"/>
      <c r="D132" s="157"/>
      <c r="E132" s="157"/>
      <c r="F132" s="157"/>
      <c r="G132" s="157"/>
      <c r="H132" s="157"/>
      <c r="I132" s="157"/>
      <c r="J132" s="157"/>
      <c r="K132" s="158"/>
    </row>
    <row r="133" spans="1:11" x14ac:dyDescent="0.2">
      <c r="A133" s="159" t="s">
        <v>1734</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459741</v>
      </c>
      <c r="D6" s="9" t="str">
        <f>IF($B6="N/A","N/A",IF(C6&gt;15,"No",IF(C6&lt;-15,"No","Yes")))</f>
        <v>N/A</v>
      </c>
      <c r="E6" s="36">
        <v>484084</v>
      </c>
      <c r="F6" s="9" t="str">
        <f>IF($B6="N/A","N/A",IF(E6&gt;15,"No",IF(E6&lt;-15,"No","Yes")))</f>
        <v>N/A</v>
      </c>
      <c r="G6" s="36">
        <v>493650</v>
      </c>
      <c r="H6" s="9" t="str">
        <f>IF($B6="N/A","N/A",IF(G6&gt;15,"No",IF(G6&lt;-15,"No","Yes")))</f>
        <v>N/A</v>
      </c>
      <c r="I6" s="10">
        <v>5.2949999999999999</v>
      </c>
      <c r="J6" s="10">
        <v>1.976</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91">
        <v>52.612388279000001</v>
      </c>
      <c r="D9" s="9" t="str">
        <f t="shared" ref="D9:D17" si="1">IF($B9="N/A","N/A",IF(C9&gt;15,"No",IF(C9&lt;-15,"No","Yes")))</f>
        <v>N/A</v>
      </c>
      <c r="E9" s="37">
        <v>52.459137257000002</v>
      </c>
      <c r="F9" s="9" t="str">
        <f>IF($B9="N/A","N/A",IF(E9&gt;15,"No",IF(E9&lt;-15,"No","Yes")))</f>
        <v>N/A</v>
      </c>
      <c r="G9" s="37">
        <v>53.176983692999997</v>
      </c>
      <c r="H9" s="9" t="str">
        <f>IF($B9="N/A","N/A",IF(G9&gt;15,"No",IF(G9&lt;-15,"No","Yes")))</f>
        <v>N/A</v>
      </c>
      <c r="I9" s="10">
        <v>-0.29099999999999998</v>
      </c>
      <c r="J9" s="10">
        <v>1.3680000000000001</v>
      </c>
      <c r="K9" s="9" t="str">
        <f t="shared" si="0"/>
        <v>Yes</v>
      </c>
    </row>
    <row r="10" spans="1:11" x14ac:dyDescent="0.2">
      <c r="A10" s="89" t="s">
        <v>16</v>
      </c>
      <c r="B10" s="35" t="s">
        <v>213</v>
      </c>
      <c r="C10" s="88">
        <v>6.1345409697999997</v>
      </c>
      <c r="D10" s="9" t="str">
        <f t="shared" si="1"/>
        <v>N/A</v>
      </c>
      <c r="E10" s="8">
        <v>6.0716735112000002</v>
      </c>
      <c r="F10" s="9" t="str">
        <f>IF($B10="N/A","N/A",IF(E10&gt;15,"No",IF(E10&lt;-15,"No","Yes")))</f>
        <v>N/A</v>
      </c>
      <c r="G10" s="8">
        <v>5.7398966879</v>
      </c>
      <c r="H10" s="9" t="str">
        <f>IF($B10="N/A","N/A",IF(G10&gt;15,"No",IF(G10&lt;-15,"No","Yes")))</f>
        <v>N/A</v>
      </c>
      <c r="I10" s="10">
        <v>-1.02</v>
      </c>
      <c r="J10" s="10">
        <v>-5.46</v>
      </c>
      <c r="K10" s="9" t="str">
        <f t="shared" si="0"/>
        <v>Yes</v>
      </c>
    </row>
    <row r="11" spans="1:11" x14ac:dyDescent="0.2">
      <c r="A11" s="89" t="s">
        <v>36</v>
      </c>
      <c r="B11" s="35" t="s">
        <v>213</v>
      </c>
      <c r="C11" s="88">
        <v>8.6236064119000009</v>
      </c>
      <c r="D11" s="9" t="str">
        <f t="shared" si="1"/>
        <v>N/A</v>
      </c>
      <c r="E11" s="8">
        <v>8.5449682548000006</v>
      </c>
      <c r="F11" s="9" t="str">
        <f>IF($B11="N/A","N/A",IF(E11&gt;15,"No",IF(E11&lt;-15,"No","Yes")))</f>
        <v>N/A</v>
      </c>
      <c r="G11" s="8">
        <v>8.3225768939999991</v>
      </c>
      <c r="H11" s="9" t="str">
        <f>IF($B11="N/A","N/A",IF(G11&gt;15,"No",IF(G11&lt;-15,"No","Yes")))</f>
        <v>N/A</v>
      </c>
      <c r="I11" s="10">
        <v>-0.91200000000000003</v>
      </c>
      <c r="J11" s="10">
        <v>-2.6</v>
      </c>
      <c r="K11" s="9" t="str">
        <f t="shared" si="0"/>
        <v>Yes</v>
      </c>
    </row>
    <row r="12" spans="1:11" x14ac:dyDescent="0.2">
      <c r="A12" s="89" t="s">
        <v>37</v>
      </c>
      <c r="B12" s="35" t="s">
        <v>213</v>
      </c>
      <c r="C12" s="88" t="s">
        <v>1736</v>
      </c>
      <c r="D12" s="9" t="str">
        <f t="shared" si="1"/>
        <v>N/A</v>
      </c>
      <c r="E12" s="8" t="s">
        <v>1736</v>
      </c>
      <c r="F12" s="9" t="str">
        <f>IF($B12="N/A","N/A",IF(E12&gt;15,"No",IF(E12&lt;-15,"No","Yes")))</f>
        <v>N/A</v>
      </c>
      <c r="G12" s="8" t="s">
        <v>1736</v>
      </c>
      <c r="H12" s="9" t="str">
        <f>IF($B12="N/A","N/A",IF(G12&gt;15,"No",IF(G12&lt;-15,"No","Yes")))</f>
        <v>N/A</v>
      </c>
      <c r="I12" s="10" t="s">
        <v>1736</v>
      </c>
      <c r="J12" s="10" t="s">
        <v>1736</v>
      </c>
      <c r="K12" s="9" t="str">
        <f t="shared" si="0"/>
        <v>N/A</v>
      </c>
    </row>
    <row r="13" spans="1:11" x14ac:dyDescent="0.2">
      <c r="A13" s="89" t="s">
        <v>38</v>
      </c>
      <c r="B13" s="35" t="s">
        <v>213</v>
      </c>
      <c r="C13" s="88">
        <v>5.6714608191</v>
      </c>
      <c r="D13" s="9" t="str">
        <f t="shared" si="1"/>
        <v>N/A</v>
      </c>
      <c r="E13" s="8">
        <v>5.5819259933999996</v>
      </c>
      <c r="F13" s="9" t="str">
        <f>IF($B13="N/A","N/A",IF(E13&gt;15,"No",IF(E13&lt;-15,"No","Yes")))</f>
        <v>N/A</v>
      </c>
      <c r="G13" s="8">
        <v>5.1950791722999998</v>
      </c>
      <c r="H13" s="9" t="str">
        <f>IF($B13="N/A","N/A",IF(G13&gt;15,"No",IF(G13&lt;-15,"No","Yes")))</f>
        <v>N/A</v>
      </c>
      <c r="I13" s="10">
        <v>-1.58</v>
      </c>
      <c r="J13" s="10">
        <v>-6.93</v>
      </c>
      <c r="K13" s="9" t="str">
        <f t="shared" si="0"/>
        <v>Yes</v>
      </c>
    </row>
    <row r="14" spans="1:11" x14ac:dyDescent="0.2">
      <c r="A14" s="89" t="s">
        <v>673</v>
      </c>
      <c r="B14" s="35" t="s">
        <v>213</v>
      </c>
      <c r="C14" s="88">
        <v>39.344761507000001</v>
      </c>
      <c r="D14" s="9" t="str">
        <f t="shared" si="1"/>
        <v>N/A</v>
      </c>
      <c r="E14" s="8">
        <v>38.075003512000002</v>
      </c>
      <c r="F14" s="9" t="str">
        <f t="shared" ref="F14:F33" si="2">IF($B14="N/A","N/A",IF(E14&gt;15,"No",IF(E14&lt;-15,"No","Yes")))</f>
        <v>N/A</v>
      </c>
      <c r="G14" s="8">
        <v>38.683277625999999</v>
      </c>
      <c r="H14" s="9" t="str">
        <f t="shared" ref="H14:H33" si="3">IF($B14="N/A","N/A",IF(G14&gt;15,"No",IF(G14&lt;-15,"No","Yes")))</f>
        <v>N/A</v>
      </c>
      <c r="I14" s="10">
        <v>-3.23</v>
      </c>
      <c r="J14" s="10">
        <v>1.5980000000000001</v>
      </c>
      <c r="K14" s="9" t="str">
        <f t="shared" ref="K14:K30" si="4">IF(J14="Div by 0", "N/A", IF(J14="N/A","N/A", IF(J14&gt;30, "No", IF(J14&lt;-30, "No", "Yes"))))</f>
        <v>Yes</v>
      </c>
    </row>
    <row r="15" spans="1:11" x14ac:dyDescent="0.2">
      <c r="A15" s="89" t="s">
        <v>674</v>
      </c>
      <c r="B15" s="35" t="s">
        <v>213</v>
      </c>
      <c r="C15" s="88">
        <v>2.9299105366</v>
      </c>
      <c r="D15" s="9" t="str">
        <f t="shared" si="1"/>
        <v>N/A</v>
      </c>
      <c r="E15" s="8">
        <v>2.8976376000999999</v>
      </c>
      <c r="F15" s="9" t="str">
        <f t="shared" si="2"/>
        <v>N/A</v>
      </c>
      <c r="G15" s="8">
        <v>2.9634356325</v>
      </c>
      <c r="H15" s="9" t="str">
        <f t="shared" si="3"/>
        <v>N/A</v>
      </c>
      <c r="I15" s="10">
        <v>-1.1000000000000001</v>
      </c>
      <c r="J15" s="10">
        <v>2.2709999999999999</v>
      </c>
      <c r="K15" s="9" t="str">
        <f t="shared" si="4"/>
        <v>Yes</v>
      </c>
    </row>
    <row r="16" spans="1:11" x14ac:dyDescent="0.2">
      <c r="A16" s="89" t="s">
        <v>379</v>
      </c>
      <c r="B16" s="35" t="s">
        <v>213</v>
      </c>
      <c r="C16" s="88">
        <v>15.686223330000001</v>
      </c>
      <c r="D16" s="9" t="str">
        <f t="shared" si="1"/>
        <v>N/A</v>
      </c>
      <c r="E16" s="8">
        <v>16.528536370000001</v>
      </c>
      <c r="F16" s="9" t="str">
        <f t="shared" si="2"/>
        <v>N/A</v>
      </c>
      <c r="G16" s="8">
        <v>17.420237010000001</v>
      </c>
      <c r="H16" s="9" t="str">
        <f t="shared" si="3"/>
        <v>N/A</v>
      </c>
      <c r="I16" s="10">
        <v>5.37</v>
      </c>
      <c r="J16" s="10">
        <v>5.3949999999999996</v>
      </c>
      <c r="K16" s="9" t="str">
        <f t="shared" si="4"/>
        <v>Yes</v>
      </c>
    </row>
    <row r="17" spans="1:11" x14ac:dyDescent="0.2">
      <c r="A17" s="89" t="s">
        <v>380</v>
      </c>
      <c r="B17" s="35" t="s">
        <v>213</v>
      </c>
      <c r="C17" s="88">
        <v>7.8698658592999999</v>
      </c>
      <c r="D17" s="9" t="str">
        <f t="shared" si="1"/>
        <v>N/A</v>
      </c>
      <c r="E17" s="8">
        <v>7.9316812785000002</v>
      </c>
      <c r="F17" s="9" t="str">
        <f t="shared" si="2"/>
        <v>N/A</v>
      </c>
      <c r="G17" s="8">
        <v>8.5797629900000008</v>
      </c>
      <c r="H17" s="9" t="str">
        <f t="shared" si="3"/>
        <v>N/A</v>
      </c>
      <c r="I17" s="10">
        <v>0.78549999999999998</v>
      </c>
      <c r="J17" s="10">
        <v>8.1709999999999994</v>
      </c>
      <c r="K17" s="9" t="str">
        <f t="shared" si="4"/>
        <v>Yes</v>
      </c>
    </row>
    <row r="18" spans="1:11" x14ac:dyDescent="0.2">
      <c r="A18" s="89" t="s">
        <v>381</v>
      </c>
      <c r="B18" s="35" t="s">
        <v>213</v>
      </c>
      <c r="C18" s="88">
        <v>0</v>
      </c>
      <c r="D18" s="9" t="str">
        <f t="shared" ref="D18:D33" si="5">IF($B18="N/A","N/A",IF(C18&gt;15,"No",IF(C18&lt;-15,"No","Yes")))</f>
        <v>N/A</v>
      </c>
      <c r="E18" s="8">
        <v>0</v>
      </c>
      <c r="F18" s="9" t="str">
        <f t="shared" si="2"/>
        <v>N/A</v>
      </c>
      <c r="G18" s="8">
        <v>0</v>
      </c>
      <c r="H18" s="9" t="str">
        <f t="shared" si="3"/>
        <v>N/A</v>
      </c>
      <c r="I18" s="10" t="s">
        <v>1736</v>
      </c>
      <c r="J18" s="10" t="s">
        <v>1736</v>
      </c>
      <c r="K18" s="9" t="str">
        <f t="shared" si="4"/>
        <v>N/A</v>
      </c>
    </row>
    <row r="19" spans="1:11" x14ac:dyDescent="0.2">
      <c r="A19" s="89" t="s">
        <v>382</v>
      </c>
      <c r="B19" s="35" t="s">
        <v>213</v>
      </c>
      <c r="C19" s="88">
        <v>14.806380114</v>
      </c>
      <c r="D19" s="9" t="str">
        <f t="shared" si="5"/>
        <v>N/A</v>
      </c>
      <c r="E19" s="8">
        <v>14.980044786000001</v>
      </c>
      <c r="F19" s="9" t="str">
        <f t="shared" si="2"/>
        <v>N/A</v>
      </c>
      <c r="G19" s="8">
        <v>14.65937405</v>
      </c>
      <c r="H19" s="9" t="str">
        <f t="shared" si="3"/>
        <v>N/A</v>
      </c>
      <c r="I19" s="10">
        <v>1.173</v>
      </c>
      <c r="J19" s="10">
        <v>-2.14</v>
      </c>
      <c r="K19" s="9" t="str">
        <f t="shared" si="4"/>
        <v>Yes</v>
      </c>
    </row>
    <row r="20" spans="1:11" x14ac:dyDescent="0.2">
      <c r="A20" s="89" t="s">
        <v>384</v>
      </c>
      <c r="B20" s="35" t="s">
        <v>213</v>
      </c>
      <c r="C20" s="88">
        <v>0.50898223129999998</v>
      </c>
      <c r="D20" s="9" t="str">
        <f t="shared" si="5"/>
        <v>N/A</v>
      </c>
      <c r="E20" s="8">
        <v>0.65339899690000003</v>
      </c>
      <c r="F20" s="9" t="str">
        <f t="shared" si="2"/>
        <v>N/A</v>
      </c>
      <c r="G20" s="8">
        <v>0.65329687030000005</v>
      </c>
      <c r="H20" s="9" t="str">
        <f t="shared" si="3"/>
        <v>N/A</v>
      </c>
      <c r="I20" s="10">
        <v>28.37</v>
      </c>
      <c r="J20" s="10">
        <v>-1.6E-2</v>
      </c>
      <c r="K20" s="9" t="str">
        <f t="shared" si="4"/>
        <v>Yes</v>
      </c>
    </row>
    <row r="21" spans="1:11" x14ac:dyDescent="0.2">
      <c r="A21" s="89" t="s">
        <v>385</v>
      </c>
      <c r="B21" s="35" t="s">
        <v>213</v>
      </c>
      <c r="C21" s="88">
        <v>6.0014225401000001</v>
      </c>
      <c r="D21" s="9" t="str">
        <f t="shared" si="5"/>
        <v>N/A</v>
      </c>
      <c r="E21" s="8">
        <v>5.8134538634000004</v>
      </c>
      <c r="F21" s="9" t="str">
        <f t="shared" si="2"/>
        <v>N/A</v>
      </c>
      <c r="G21" s="8">
        <v>5.8387521522999997</v>
      </c>
      <c r="H21" s="9" t="str">
        <f t="shared" si="3"/>
        <v>N/A</v>
      </c>
      <c r="I21" s="10">
        <v>-3.13</v>
      </c>
      <c r="J21" s="10">
        <v>0.43519999999999998</v>
      </c>
      <c r="K21" s="9" t="str">
        <f t="shared" si="4"/>
        <v>Yes</v>
      </c>
    </row>
    <row r="22" spans="1:11" x14ac:dyDescent="0.2">
      <c r="A22" s="89" t="s">
        <v>386</v>
      </c>
      <c r="B22" s="35" t="s">
        <v>213</v>
      </c>
      <c r="C22" s="88">
        <v>2.8827100475999998</v>
      </c>
      <c r="D22" s="9" t="str">
        <f t="shared" si="5"/>
        <v>N/A</v>
      </c>
      <c r="E22" s="8">
        <v>2.7080010906999998</v>
      </c>
      <c r="F22" s="9" t="str">
        <f t="shared" si="2"/>
        <v>N/A</v>
      </c>
      <c r="G22" s="8">
        <v>2.7410108376000002</v>
      </c>
      <c r="H22" s="9" t="str">
        <f t="shared" si="3"/>
        <v>N/A</v>
      </c>
      <c r="I22" s="10">
        <v>-6.06</v>
      </c>
      <c r="J22" s="10">
        <v>1.2190000000000001</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1736</v>
      </c>
      <c r="J23" s="10" t="s">
        <v>1736</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1736</v>
      </c>
      <c r="J24" s="10" t="s">
        <v>1736</v>
      </c>
      <c r="K24" s="9" t="str">
        <f t="shared" si="4"/>
        <v>N/A</v>
      </c>
    </row>
    <row r="25" spans="1:11" x14ac:dyDescent="0.2">
      <c r="A25" s="89" t="s">
        <v>391</v>
      </c>
      <c r="B25" s="35" t="s">
        <v>213</v>
      </c>
      <c r="C25" s="88">
        <v>4.5677892999999997E-3</v>
      </c>
      <c r="D25" s="9" t="str">
        <f t="shared" si="5"/>
        <v>N/A</v>
      </c>
      <c r="E25" s="8">
        <v>8.2630289999999999E-4</v>
      </c>
      <c r="F25" s="9" t="str">
        <f t="shared" si="2"/>
        <v>N/A</v>
      </c>
      <c r="G25" s="8">
        <v>2.0257267000000001E-3</v>
      </c>
      <c r="H25" s="9" t="str">
        <f t="shared" si="3"/>
        <v>N/A</v>
      </c>
      <c r="I25" s="10">
        <v>-81.900000000000006</v>
      </c>
      <c r="J25" s="10">
        <v>145.19999999999999</v>
      </c>
      <c r="K25" s="9" t="str">
        <f t="shared" si="4"/>
        <v>No</v>
      </c>
    </row>
    <row r="26" spans="1:11" x14ac:dyDescent="0.2">
      <c r="A26" s="89" t="s">
        <v>392</v>
      </c>
      <c r="B26" s="35" t="s">
        <v>213</v>
      </c>
      <c r="C26" s="88">
        <v>2.0755164321000001</v>
      </c>
      <c r="D26" s="9" t="str">
        <f t="shared" si="5"/>
        <v>N/A</v>
      </c>
      <c r="E26" s="8">
        <v>2.0973632675</v>
      </c>
      <c r="F26" s="9" t="str">
        <f t="shared" si="2"/>
        <v>N/A</v>
      </c>
      <c r="G26" s="8">
        <v>2.2639521928000002</v>
      </c>
      <c r="H26" s="9" t="str">
        <f t="shared" si="3"/>
        <v>N/A</v>
      </c>
      <c r="I26" s="10">
        <v>1.0529999999999999</v>
      </c>
      <c r="J26" s="10">
        <v>7.9429999999999996</v>
      </c>
      <c r="K26" s="9" t="str">
        <f t="shared" si="4"/>
        <v>Yes</v>
      </c>
    </row>
    <row r="27" spans="1:11" x14ac:dyDescent="0.2">
      <c r="A27" s="89" t="s">
        <v>393</v>
      </c>
      <c r="B27" s="35" t="s">
        <v>213</v>
      </c>
      <c r="C27" s="88">
        <v>0</v>
      </c>
      <c r="D27" s="9" t="str">
        <f t="shared" si="5"/>
        <v>N/A</v>
      </c>
      <c r="E27" s="8">
        <v>0</v>
      </c>
      <c r="F27" s="9" t="str">
        <f t="shared" si="2"/>
        <v>N/A</v>
      </c>
      <c r="G27" s="8">
        <v>0</v>
      </c>
      <c r="H27" s="9" t="str">
        <f t="shared" si="3"/>
        <v>N/A</v>
      </c>
      <c r="I27" s="10" t="s">
        <v>1736</v>
      </c>
      <c r="J27" s="10" t="s">
        <v>1736</v>
      </c>
      <c r="K27" s="9" t="str">
        <f t="shared" si="4"/>
        <v>N/A</v>
      </c>
    </row>
    <row r="28" spans="1:11" x14ac:dyDescent="0.2">
      <c r="A28" s="89" t="s">
        <v>398</v>
      </c>
      <c r="B28" s="35" t="s">
        <v>213</v>
      </c>
      <c r="C28" s="88">
        <v>0</v>
      </c>
      <c r="D28" s="9" t="str">
        <f t="shared" si="5"/>
        <v>N/A</v>
      </c>
      <c r="E28" s="8">
        <v>2.0657569999999999E-4</v>
      </c>
      <c r="F28" s="9" t="str">
        <f t="shared" si="2"/>
        <v>N/A</v>
      </c>
      <c r="G28" s="8">
        <v>0</v>
      </c>
      <c r="H28" s="9" t="str">
        <f t="shared" si="3"/>
        <v>N/A</v>
      </c>
      <c r="I28" s="10" t="s">
        <v>1736</v>
      </c>
      <c r="J28" s="10">
        <v>-100</v>
      </c>
      <c r="K28" s="9" t="str">
        <f t="shared" si="4"/>
        <v>No</v>
      </c>
    </row>
    <row r="29" spans="1:11" x14ac:dyDescent="0.2">
      <c r="A29" s="89" t="s">
        <v>399</v>
      </c>
      <c r="B29" s="35" t="s">
        <v>213</v>
      </c>
      <c r="C29" s="88">
        <v>7.7458830079999998</v>
      </c>
      <c r="D29" s="9" t="str">
        <f t="shared" si="5"/>
        <v>N/A</v>
      </c>
      <c r="E29" s="8">
        <v>8.1332991794999998</v>
      </c>
      <c r="F29" s="9" t="str">
        <f t="shared" si="2"/>
        <v>N/A</v>
      </c>
      <c r="G29" s="8">
        <v>5.9013471083000004</v>
      </c>
      <c r="H29" s="9" t="str">
        <f t="shared" si="3"/>
        <v>N/A</v>
      </c>
      <c r="I29" s="10">
        <v>5.0019999999999998</v>
      </c>
      <c r="J29" s="10">
        <v>-27.4</v>
      </c>
      <c r="K29" s="9" t="str">
        <f t="shared" si="4"/>
        <v>Yes</v>
      </c>
    </row>
    <row r="30" spans="1:11" x14ac:dyDescent="0.2">
      <c r="A30" s="89" t="s">
        <v>400</v>
      </c>
      <c r="B30" s="35" t="s">
        <v>213</v>
      </c>
      <c r="C30" s="88">
        <v>0</v>
      </c>
      <c r="D30" s="9" t="str">
        <f t="shared" si="5"/>
        <v>N/A</v>
      </c>
      <c r="E30" s="8">
        <v>0</v>
      </c>
      <c r="F30" s="9" t="str">
        <f t="shared" si="2"/>
        <v>N/A</v>
      </c>
      <c r="G30" s="8">
        <v>0</v>
      </c>
      <c r="H30" s="9" t="str">
        <f t="shared" si="3"/>
        <v>N/A</v>
      </c>
      <c r="I30" s="10" t="s">
        <v>1736</v>
      </c>
      <c r="J30" s="10" t="s">
        <v>1736</v>
      </c>
      <c r="K30" s="9" t="str">
        <f t="shared" si="4"/>
        <v>N/A</v>
      </c>
    </row>
    <row r="31" spans="1:11" x14ac:dyDescent="0.2">
      <c r="A31" s="89" t="s">
        <v>32</v>
      </c>
      <c r="B31" s="35" t="s">
        <v>213</v>
      </c>
      <c r="C31" s="8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907</v>
      </c>
      <c r="B33" s="35" t="s">
        <v>213</v>
      </c>
      <c r="C33" s="88">
        <v>0</v>
      </c>
      <c r="D33" s="9" t="str">
        <f t="shared" si="5"/>
        <v>N/A</v>
      </c>
      <c r="E33" s="8">
        <v>0</v>
      </c>
      <c r="F33" s="9" t="str">
        <f t="shared" si="2"/>
        <v>N/A</v>
      </c>
      <c r="G33" s="8">
        <v>0</v>
      </c>
      <c r="H33" s="9" t="str">
        <f t="shared" si="3"/>
        <v>N/A</v>
      </c>
      <c r="I33" s="10" t="s">
        <v>1736</v>
      </c>
      <c r="J33" s="10" t="s">
        <v>1736</v>
      </c>
      <c r="K33" s="9" t="str">
        <f t="shared" si="6"/>
        <v>N/A</v>
      </c>
    </row>
    <row r="34" spans="1:11" x14ac:dyDescent="0.2">
      <c r="A34" s="89" t="s">
        <v>848</v>
      </c>
      <c r="B34" s="35" t="s">
        <v>268</v>
      </c>
      <c r="C34" s="88">
        <v>1.5234664735000001</v>
      </c>
      <c r="D34" s="9" t="str">
        <f>IF($B34="N/A","N/A",IF(C34&gt;25,"No",IF(C34&lt;5,"No","Yes")))</f>
        <v>No</v>
      </c>
      <c r="E34" s="8">
        <v>1.5296931937</v>
      </c>
      <c r="F34" s="9" t="str">
        <f>IF($B34="N/A","N/A",IF(E34&gt;25,"No",IF(E34&lt;5,"No","Yes")))</f>
        <v>No</v>
      </c>
      <c r="G34" s="8">
        <v>1.5176744657000001</v>
      </c>
      <c r="H34" s="9" t="str">
        <f>IF($B34="N/A","N/A",IF(G34&gt;25,"No",IF(G34&lt;5,"No","Yes")))</f>
        <v>No</v>
      </c>
      <c r="I34" s="10">
        <v>0.40870000000000001</v>
      </c>
      <c r="J34" s="10">
        <v>-0.78600000000000003</v>
      </c>
      <c r="K34" s="9" t="str">
        <f t="shared" si="6"/>
        <v>Yes</v>
      </c>
    </row>
    <row r="35" spans="1:11" x14ac:dyDescent="0.2">
      <c r="A35" s="89" t="s">
        <v>849</v>
      </c>
      <c r="B35" s="35" t="s">
        <v>269</v>
      </c>
      <c r="C35" s="88">
        <v>12.974044081000001</v>
      </c>
      <c r="D35" s="9" t="str">
        <f>IF($B35="N/A","N/A",IF(C35&gt;70,"No",IF(C35&lt;40,"No","Yes")))</f>
        <v>No</v>
      </c>
      <c r="E35" s="8">
        <v>13.694937242</v>
      </c>
      <c r="F35" s="9" t="str">
        <f>IF($B35="N/A","N/A",IF(E35&gt;70,"No",IF(E35&lt;40,"No","Yes")))</f>
        <v>No</v>
      </c>
      <c r="G35" s="8">
        <v>13.966170364</v>
      </c>
      <c r="H35" s="9" t="str">
        <f>IF($B35="N/A","N/A",IF(G35&gt;70,"No",IF(G35&lt;40,"No","Yes")))</f>
        <v>No</v>
      </c>
      <c r="I35" s="10">
        <v>5.556</v>
      </c>
      <c r="J35" s="10">
        <v>1.9810000000000001</v>
      </c>
      <c r="K35" s="9" t="str">
        <f t="shared" si="6"/>
        <v>Yes</v>
      </c>
    </row>
    <row r="36" spans="1:11" x14ac:dyDescent="0.2">
      <c r="A36" s="89" t="s">
        <v>850</v>
      </c>
      <c r="B36" s="35" t="s">
        <v>270</v>
      </c>
      <c r="C36" s="88">
        <v>85.502489444999995</v>
      </c>
      <c r="D36" s="9" t="str">
        <f>IF($B36="N/A","N/A",IF(C36&gt;55,"No",IF(C36&lt;20,"No","Yes")))</f>
        <v>No</v>
      </c>
      <c r="E36" s="8">
        <v>84.775369564000002</v>
      </c>
      <c r="F36" s="9" t="str">
        <f>IF($B36="N/A","N/A",IF(E36&gt;55,"No",IF(E36&lt;20,"No","Yes")))</f>
        <v>No</v>
      </c>
      <c r="G36" s="8">
        <v>84.516155170999994</v>
      </c>
      <c r="H36" s="9" t="str">
        <f>IF($B36="N/A","N/A",IF(G36&gt;55,"No",IF(G36&lt;20,"No","Yes")))</f>
        <v>No</v>
      </c>
      <c r="I36" s="10">
        <v>-0.85</v>
      </c>
      <c r="J36" s="10">
        <v>-0.30599999999999999</v>
      </c>
      <c r="K36" s="9" t="str">
        <f t="shared" si="6"/>
        <v>Yes</v>
      </c>
    </row>
    <row r="37" spans="1:11" x14ac:dyDescent="0.2">
      <c r="A37" s="89" t="s">
        <v>163</v>
      </c>
      <c r="B37" s="35" t="s">
        <v>246</v>
      </c>
      <c r="C37" s="88">
        <v>95.876156358000003</v>
      </c>
      <c r="D37" s="9" t="str">
        <f>IF($B37="N/A","N/A",IF(C37&gt;95,"Yes","No"))</f>
        <v>Yes</v>
      </c>
      <c r="E37" s="8">
        <v>95.742267870999996</v>
      </c>
      <c r="F37" s="9" t="str">
        <f>IF($B37="N/A","N/A",IF(E37&gt;95,"Yes","No"))</f>
        <v>Yes</v>
      </c>
      <c r="G37" s="8">
        <v>96.048617441999994</v>
      </c>
      <c r="H37" s="9" t="str">
        <f>IF($B37="N/A","N/A",IF(G37&gt;95,"Yes","No"))</f>
        <v>Yes</v>
      </c>
      <c r="I37" s="10">
        <v>-0.14000000000000001</v>
      </c>
      <c r="J37" s="10">
        <v>0.32</v>
      </c>
      <c r="K37" s="9" t="str">
        <f t="shared" si="6"/>
        <v>Yes</v>
      </c>
    </row>
    <row r="38" spans="1:11" x14ac:dyDescent="0.2">
      <c r="A38" s="89" t="s">
        <v>41</v>
      </c>
      <c r="B38" s="35" t="s">
        <v>213</v>
      </c>
      <c r="C38" s="88">
        <v>78.531809862000003</v>
      </c>
      <c r="D38" s="9" t="str">
        <f t="shared" ref="D38:D47" si="7">IF($B38="N/A","N/A",IF(C38&gt;15,"No",IF(C38&lt;-15,"No","Yes")))</f>
        <v>N/A</v>
      </c>
      <c r="E38" s="8">
        <v>78.043293505999998</v>
      </c>
      <c r="F38" s="9" t="str">
        <f>IF($B38="N/A","N/A",IF(E38&gt;15,"No",IF(E38&lt;-15,"No","Yes")))</f>
        <v>N/A</v>
      </c>
      <c r="G38" s="8">
        <v>79.779056921999995</v>
      </c>
      <c r="H38" s="9" t="str">
        <f>IF($B38="N/A","N/A",IF(G38&gt;15,"No",IF(G38&lt;-15,"No","Yes")))</f>
        <v>N/A</v>
      </c>
      <c r="I38" s="10">
        <v>-0.622</v>
      </c>
      <c r="J38" s="10">
        <v>2.2240000000000002</v>
      </c>
      <c r="K38" s="9" t="str">
        <f t="shared" si="6"/>
        <v>Yes</v>
      </c>
    </row>
    <row r="39" spans="1:11" x14ac:dyDescent="0.2">
      <c r="A39" s="89" t="s">
        <v>42</v>
      </c>
      <c r="B39" s="35" t="s">
        <v>213</v>
      </c>
      <c r="C39" s="88" t="s">
        <v>1736</v>
      </c>
      <c r="D39" s="9" t="str">
        <f t="shared" si="7"/>
        <v>N/A</v>
      </c>
      <c r="E39" s="8" t="s">
        <v>1736</v>
      </c>
      <c r="F39" s="9" t="str">
        <f>IF($B39="N/A","N/A",IF(E39&gt;15,"No",IF(E39&lt;-15,"No","Yes")))</f>
        <v>N/A</v>
      </c>
      <c r="G39" s="8" t="s">
        <v>1736</v>
      </c>
      <c r="H39" s="9" t="str">
        <f>IF($B39="N/A","N/A",IF(G39&gt;15,"No",IF(G39&lt;-15,"No","Yes")))</f>
        <v>N/A</v>
      </c>
      <c r="I39" s="10" t="s">
        <v>1736</v>
      </c>
      <c r="J39" s="10" t="s">
        <v>1736</v>
      </c>
      <c r="K39" s="9" t="str">
        <f t="shared" si="6"/>
        <v>N/A</v>
      </c>
    </row>
    <row r="40" spans="1:11" x14ac:dyDescent="0.2">
      <c r="A40" s="89" t="s">
        <v>43</v>
      </c>
      <c r="B40" s="35" t="s">
        <v>223</v>
      </c>
      <c r="C40" s="88">
        <v>99.102999033000003</v>
      </c>
      <c r="D40" s="9" t="str">
        <f>IF($B40="N/A","N/A",IF(C40&gt;100,"No",IF(C40&lt;98,"No","Yes")))</f>
        <v>Yes</v>
      </c>
      <c r="E40" s="8">
        <v>99.246916390999999</v>
      </c>
      <c r="F40" s="9" t="str">
        <f>IF($B40="N/A","N/A",IF(E40&gt;100,"No",IF(E40&lt;98,"No","Yes")))</f>
        <v>Yes</v>
      </c>
      <c r="G40" s="8">
        <v>99.480688326999996</v>
      </c>
      <c r="H40" s="9" t="str">
        <f>IF($B40="N/A","N/A",IF(G40&gt;100,"No",IF(G40&lt;98,"No","Yes")))</f>
        <v>Yes</v>
      </c>
      <c r="I40" s="10">
        <v>0.1452</v>
      </c>
      <c r="J40" s="10">
        <v>0.23549999999999999</v>
      </c>
      <c r="K40" s="9" t="str">
        <f t="shared" si="6"/>
        <v>Yes</v>
      </c>
    </row>
    <row r="41" spans="1:11" x14ac:dyDescent="0.2">
      <c r="A41" s="89" t="s">
        <v>44</v>
      </c>
      <c r="B41" s="35" t="s">
        <v>213</v>
      </c>
      <c r="C41" s="88">
        <v>87.116760666000005</v>
      </c>
      <c r="D41" s="9" t="str">
        <f t="shared" si="7"/>
        <v>N/A</v>
      </c>
      <c r="E41" s="8">
        <v>88.189387515999996</v>
      </c>
      <c r="F41" s="9" t="str">
        <f t="shared" ref="F41:F47" si="8">IF($B41="N/A","N/A",IF(E41&gt;15,"No",IF(E41&lt;-15,"No","Yes")))</f>
        <v>N/A</v>
      </c>
      <c r="G41" s="8">
        <v>87.832810284999994</v>
      </c>
      <c r="H41" s="9" t="str">
        <f t="shared" ref="H41:H47" si="9">IF($B41="N/A","N/A",IF(G41&gt;15,"No",IF(G41&lt;-15,"No","Yes")))</f>
        <v>N/A</v>
      </c>
      <c r="I41" s="10">
        <v>1.2310000000000001</v>
      </c>
      <c r="J41" s="10">
        <v>-0.40400000000000003</v>
      </c>
      <c r="K41" s="9" t="str">
        <f t="shared" si="6"/>
        <v>Yes</v>
      </c>
    </row>
    <row r="42" spans="1:11" x14ac:dyDescent="0.2">
      <c r="A42" s="89" t="s">
        <v>45</v>
      </c>
      <c r="B42" s="35" t="s">
        <v>213</v>
      </c>
      <c r="C42" s="88">
        <v>12.882558725000001</v>
      </c>
      <c r="D42" s="9" t="str">
        <f t="shared" si="7"/>
        <v>N/A</v>
      </c>
      <c r="E42" s="8">
        <v>11.810396722</v>
      </c>
      <c r="F42" s="9" t="str">
        <f t="shared" si="8"/>
        <v>N/A</v>
      </c>
      <c r="G42" s="8">
        <v>12.167189714999999</v>
      </c>
      <c r="H42" s="9" t="str">
        <f t="shared" si="9"/>
        <v>N/A</v>
      </c>
      <c r="I42" s="10">
        <v>-8.32</v>
      </c>
      <c r="J42" s="10">
        <v>3.0209999999999999</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1736</v>
      </c>
      <c r="J43" s="10" t="s">
        <v>1736</v>
      </c>
      <c r="K43" s="9" t="str">
        <f t="shared" si="6"/>
        <v>N/A</v>
      </c>
    </row>
    <row r="44" spans="1:11" x14ac:dyDescent="0.2">
      <c r="A44" s="89" t="s">
        <v>910</v>
      </c>
      <c r="B44" s="35" t="s">
        <v>213</v>
      </c>
      <c r="C44" s="88">
        <v>91.170245855999994</v>
      </c>
      <c r="D44" s="9" t="str">
        <f t="shared" si="7"/>
        <v>N/A</v>
      </c>
      <c r="E44" s="8">
        <v>91.528742945000005</v>
      </c>
      <c r="F44" s="9" t="str">
        <f t="shared" si="8"/>
        <v>N/A</v>
      </c>
      <c r="G44" s="8">
        <v>91.462777270999993</v>
      </c>
      <c r="H44" s="9" t="str">
        <f t="shared" si="9"/>
        <v>N/A</v>
      </c>
      <c r="I44" s="10">
        <v>0.39319999999999999</v>
      </c>
      <c r="J44" s="10">
        <v>-7.1999999999999995E-2</v>
      </c>
      <c r="K44" s="9" t="str">
        <f>IF(J44="Div by 0", "N/A", IF(J44="N/A","N/A", IF(J44&gt;30, "No", IF(J44&lt;-30, "No", "Yes"))))</f>
        <v>Yes</v>
      </c>
    </row>
    <row r="45" spans="1:11" x14ac:dyDescent="0.2">
      <c r="A45" s="89" t="s">
        <v>911</v>
      </c>
      <c r="B45" s="35" t="s">
        <v>213</v>
      </c>
      <c r="C45" s="88">
        <v>8.8297541442000007</v>
      </c>
      <c r="D45" s="9" t="str">
        <f t="shared" si="7"/>
        <v>N/A</v>
      </c>
      <c r="E45" s="8">
        <v>8.4712570546000006</v>
      </c>
      <c r="F45" s="9" t="str">
        <f t="shared" si="8"/>
        <v>N/A</v>
      </c>
      <c r="G45" s="8">
        <v>8.5372227286999998</v>
      </c>
      <c r="H45" s="9" t="str">
        <f t="shared" si="9"/>
        <v>N/A</v>
      </c>
      <c r="I45" s="10">
        <v>-4.0599999999999996</v>
      </c>
      <c r="J45" s="10">
        <v>0.77869999999999995</v>
      </c>
      <c r="K45" s="9" t="str">
        <f>IF(J45="Div by 0", "N/A", IF(J45="N/A","N/A", IF(J45&gt;30, "No", IF(J45&lt;-30, "No", "Yes"))))</f>
        <v>Yes</v>
      </c>
    </row>
    <row r="46" spans="1:11" x14ac:dyDescent="0.2">
      <c r="A46" s="89" t="s">
        <v>934</v>
      </c>
      <c r="B46" s="35" t="s">
        <v>213</v>
      </c>
      <c r="C46" s="88">
        <v>0</v>
      </c>
      <c r="D46" s="9" t="str">
        <f t="shared" si="7"/>
        <v>N/A</v>
      </c>
      <c r="E46" s="8">
        <v>2.0657569999999999E-4</v>
      </c>
      <c r="F46" s="9" t="str">
        <f t="shared" si="8"/>
        <v>N/A</v>
      </c>
      <c r="G46" s="8">
        <v>0</v>
      </c>
      <c r="H46" s="9" t="str">
        <f t="shared" si="9"/>
        <v>N/A</v>
      </c>
      <c r="I46" s="10" t="s">
        <v>1736</v>
      </c>
      <c r="J46" s="10">
        <v>-100</v>
      </c>
      <c r="K46" s="9" t="str">
        <f>IF(J46="Div by 0", "N/A", IF(J46="N/A","N/A", IF(J46&gt;30, "No", IF(J46&lt;-30, "No", "Yes"))))</f>
        <v>No</v>
      </c>
    </row>
    <row r="47" spans="1:11" x14ac:dyDescent="0.2">
      <c r="A47" s="89" t="s">
        <v>922</v>
      </c>
      <c r="B47" s="35" t="s">
        <v>213</v>
      </c>
      <c r="C47" s="88">
        <v>0</v>
      </c>
      <c r="D47" s="9" t="str">
        <f t="shared" si="7"/>
        <v>N/A</v>
      </c>
      <c r="E47" s="8">
        <v>0</v>
      </c>
      <c r="F47" s="9" t="str">
        <f t="shared" si="8"/>
        <v>N/A</v>
      </c>
      <c r="G47" s="8">
        <v>0</v>
      </c>
      <c r="H47" s="9" t="str">
        <f t="shared" si="9"/>
        <v>N/A</v>
      </c>
      <c r="I47" s="10" t="s">
        <v>1736</v>
      </c>
      <c r="J47" s="10" t="s">
        <v>1736</v>
      </c>
      <c r="K47" s="9" t="str">
        <f>IF(J47="Div by 0", "N/A", IF(J47="N/A","N/A", IF(J47&gt;30, "No", IF(J47&lt;-30, "No", "Yes"))))</f>
        <v>N/A</v>
      </c>
    </row>
    <row r="48" spans="1:11" ht="12" customHeight="1" x14ac:dyDescent="0.2">
      <c r="A48" s="163" t="s">
        <v>1633</v>
      </c>
      <c r="B48" s="164"/>
      <c r="C48" s="164"/>
      <c r="D48" s="164"/>
      <c r="E48" s="164"/>
      <c r="F48" s="164"/>
      <c r="G48" s="164"/>
      <c r="H48" s="164"/>
      <c r="I48" s="164"/>
      <c r="J48" s="164"/>
      <c r="K48" s="165"/>
    </row>
    <row r="49" spans="1:11" x14ac:dyDescent="0.2">
      <c r="A49" s="156" t="s">
        <v>1631</v>
      </c>
      <c r="B49" s="157"/>
      <c r="C49" s="157"/>
      <c r="D49" s="157"/>
      <c r="E49" s="157"/>
      <c r="F49" s="157"/>
      <c r="G49" s="157"/>
      <c r="H49" s="157"/>
      <c r="I49" s="157"/>
      <c r="J49" s="157"/>
      <c r="K49" s="158"/>
    </row>
    <row r="50" spans="1:11" x14ac:dyDescent="0.2">
      <c r="A50" s="159" t="s">
        <v>1734</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1724</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1736</v>
      </c>
      <c r="J6" s="10" t="s">
        <v>1736</v>
      </c>
      <c r="K6" s="9" t="str">
        <f t="shared" ref="K6:K15" si="3">IF(J6="Div by 0", "N/A", IF(J6="N/A","N/A", IF(J6&gt;30, "No", IF(J6&lt;-30, "No", "Yes"))))</f>
        <v>N/A</v>
      </c>
    </row>
    <row r="7" spans="1:11" x14ac:dyDescent="0.2">
      <c r="A7" s="86" t="s">
        <v>443</v>
      </c>
      <c r="B7" s="5" t="s">
        <v>213</v>
      </c>
      <c r="C7" s="88" t="s">
        <v>1736</v>
      </c>
      <c r="D7" s="9" t="str">
        <f t="shared" si="0"/>
        <v>N/A</v>
      </c>
      <c r="E7" s="88" t="s">
        <v>1736</v>
      </c>
      <c r="F7" s="9" t="str">
        <f t="shared" si="1"/>
        <v>N/A</v>
      </c>
      <c r="G7" s="88" t="s">
        <v>1736</v>
      </c>
      <c r="H7" s="9" t="str">
        <f t="shared" si="2"/>
        <v>N/A</v>
      </c>
      <c r="I7" s="10" t="s">
        <v>1736</v>
      </c>
      <c r="J7" s="10" t="s">
        <v>1736</v>
      </c>
      <c r="K7" s="9" t="str">
        <f t="shared" si="3"/>
        <v>N/A</v>
      </c>
    </row>
    <row r="8" spans="1:11" x14ac:dyDescent="0.2">
      <c r="A8" s="86" t="s">
        <v>444</v>
      </c>
      <c r="B8" s="5" t="s">
        <v>213</v>
      </c>
      <c r="C8" s="88" t="s">
        <v>1736</v>
      </c>
      <c r="D8" s="9" t="str">
        <f t="shared" si="0"/>
        <v>N/A</v>
      </c>
      <c r="E8" s="88" t="s">
        <v>1736</v>
      </c>
      <c r="F8" s="9" t="str">
        <f t="shared" si="1"/>
        <v>N/A</v>
      </c>
      <c r="G8" s="88" t="s">
        <v>1736</v>
      </c>
      <c r="H8" s="9" t="str">
        <f t="shared" si="2"/>
        <v>N/A</v>
      </c>
      <c r="I8" s="10" t="s">
        <v>1736</v>
      </c>
      <c r="J8" s="10" t="s">
        <v>1736</v>
      </c>
      <c r="K8" s="9" t="str">
        <f t="shared" si="3"/>
        <v>N/A</v>
      </c>
    </row>
    <row r="9" spans="1:11" x14ac:dyDescent="0.2">
      <c r="A9" s="86" t="s">
        <v>445</v>
      </c>
      <c r="B9" s="5" t="s">
        <v>213</v>
      </c>
      <c r="C9" s="88" t="s">
        <v>1736</v>
      </c>
      <c r="D9" s="9" t="str">
        <f t="shared" si="0"/>
        <v>N/A</v>
      </c>
      <c r="E9" s="88" t="s">
        <v>1736</v>
      </c>
      <c r="F9" s="9" t="str">
        <f t="shared" si="1"/>
        <v>N/A</v>
      </c>
      <c r="G9" s="88" t="s">
        <v>1736</v>
      </c>
      <c r="H9" s="9" t="str">
        <f t="shared" si="2"/>
        <v>N/A</v>
      </c>
      <c r="I9" s="10" t="s">
        <v>1736</v>
      </c>
      <c r="J9" s="10" t="s">
        <v>1736</v>
      </c>
      <c r="K9" s="9" t="str">
        <f t="shared" si="3"/>
        <v>N/A</v>
      </c>
    </row>
    <row r="10" spans="1:11" x14ac:dyDescent="0.2">
      <c r="A10" s="86" t="s">
        <v>446</v>
      </c>
      <c r="B10" s="5" t="s">
        <v>213</v>
      </c>
      <c r="C10" s="88" t="s">
        <v>1736</v>
      </c>
      <c r="D10" s="9" t="str">
        <f t="shared" si="0"/>
        <v>N/A</v>
      </c>
      <c r="E10" s="88" t="s">
        <v>1736</v>
      </c>
      <c r="F10" s="9" t="str">
        <f t="shared" si="1"/>
        <v>N/A</v>
      </c>
      <c r="G10" s="88" t="s">
        <v>1736</v>
      </c>
      <c r="H10" s="9" t="str">
        <f t="shared" si="2"/>
        <v>N/A</v>
      </c>
      <c r="I10" s="10" t="s">
        <v>1736</v>
      </c>
      <c r="J10" s="10" t="s">
        <v>1736</v>
      </c>
      <c r="K10" s="9" t="str">
        <f t="shared" si="3"/>
        <v>N/A</v>
      </c>
    </row>
    <row r="11" spans="1:11" x14ac:dyDescent="0.2">
      <c r="A11" s="86" t="s">
        <v>1628</v>
      </c>
      <c r="B11" s="5" t="s">
        <v>213</v>
      </c>
      <c r="C11" s="88" t="s">
        <v>1736</v>
      </c>
      <c r="D11" s="9" t="str">
        <f t="shared" si="0"/>
        <v>N/A</v>
      </c>
      <c r="E11" s="88" t="s">
        <v>1736</v>
      </c>
      <c r="F11" s="9" t="str">
        <f t="shared" si="1"/>
        <v>N/A</v>
      </c>
      <c r="G11" s="88" t="s">
        <v>1736</v>
      </c>
      <c r="H11" s="9" t="str">
        <f t="shared" si="2"/>
        <v>N/A</v>
      </c>
      <c r="I11" s="10" t="s">
        <v>1736</v>
      </c>
      <c r="J11" s="10" t="s">
        <v>1736</v>
      </c>
      <c r="K11" s="9" t="str">
        <f t="shared" si="3"/>
        <v>N/A</v>
      </c>
    </row>
    <row r="12" spans="1:11" x14ac:dyDescent="0.2">
      <c r="A12" s="86" t="s">
        <v>16</v>
      </c>
      <c r="B12" s="5" t="s">
        <v>213</v>
      </c>
      <c r="C12" s="88" t="s">
        <v>1736</v>
      </c>
      <c r="D12" s="9" t="str">
        <f t="shared" si="0"/>
        <v>N/A</v>
      </c>
      <c r="E12" s="88" t="s">
        <v>1736</v>
      </c>
      <c r="F12" s="9" t="str">
        <f t="shared" si="1"/>
        <v>N/A</v>
      </c>
      <c r="G12" s="88" t="s">
        <v>1736</v>
      </c>
      <c r="H12" s="9" t="str">
        <f t="shared" si="2"/>
        <v>N/A</v>
      </c>
      <c r="I12" s="10" t="s">
        <v>1736</v>
      </c>
      <c r="J12" s="10" t="s">
        <v>1736</v>
      </c>
      <c r="K12" s="9" t="str">
        <f t="shared" si="3"/>
        <v>N/A</v>
      </c>
    </row>
    <row r="13" spans="1:11" x14ac:dyDescent="0.2">
      <c r="A13" s="86" t="s">
        <v>36</v>
      </c>
      <c r="B13" s="5" t="s">
        <v>213</v>
      </c>
      <c r="C13" s="88" t="s">
        <v>1736</v>
      </c>
      <c r="D13" s="9" t="str">
        <f t="shared" si="0"/>
        <v>N/A</v>
      </c>
      <c r="E13" s="88" t="s">
        <v>1736</v>
      </c>
      <c r="F13" s="9" t="str">
        <f t="shared" si="1"/>
        <v>N/A</v>
      </c>
      <c r="G13" s="88" t="s">
        <v>1736</v>
      </c>
      <c r="H13" s="9" t="str">
        <f t="shared" si="2"/>
        <v>N/A</v>
      </c>
      <c r="I13" s="10" t="s">
        <v>1736</v>
      </c>
      <c r="J13" s="10" t="s">
        <v>1736</v>
      </c>
      <c r="K13" s="9" t="str">
        <f t="shared" si="3"/>
        <v>N/A</v>
      </c>
    </row>
    <row r="14" spans="1:11" x14ac:dyDescent="0.2">
      <c r="A14" s="86" t="s">
        <v>37</v>
      </c>
      <c r="B14" s="5" t="s">
        <v>213</v>
      </c>
      <c r="C14" s="88" t="s">
        <v>1736</v>
      </c>
      <c r="D14" s="9" t="str">
        <f t="shared" si="0"/>
        <v>N/A</v>
      </c>
      <c r="E14" s="88" t="s">
        <v>1736</v>
      </c>
      <c r="F14" s="9" t="str">
        <f t="shared" si="1"/>
        <v>N/A</v>
      </c>
      <c r="G14" s="88" t="s">
        <v>1736</v>
      </c>
      <c r="H14" s="9" t="str">
        <f t="shared" si="2"/>
        <v>N/A</v>
      </c>
      <c r="I14" s="10" t="s">
        <v>1736</v>
      </c>
      <c r="J14" s="10" t="s">
        <v>1736</v>
      </c>
      <c r="K14" s="9" t="str">
        <f t="shared" si="3"/>
        <v>N/A</v>
      </c>
    </row>
    <row r="15" spans="1:11" x14ac:dyDescent="0.2">
      <c r="A15" s="86" t="s">
        <v>38</v>
      </c>
      <c r="B15" s="5" t="s">
        <v>213</v>
      </c>
      <c r="C15" s="88" t="s">
        <v>1736</v>
      </c>
      <c r="D15" s="9" t="str">
        <f t="shared" si="0"/>
        <v>N/A</v>
      </c>
      <c r="E15" s="88" t="s">
        <v>1736</v>
      </c>
      <c r="F15" s="9" t="str">
        <f t="shared" si="1"/>
        <v>N/A</v>
      </c>
      <c r="G15" s="88" t="s">
        <v>1736</v>
      </c>
      <c r="H15" s="9" t="str">
        <f t="shared" si="2"/>
        <v>N/A</v>
      </c>
      <c r="I15" s="10" t="s">
        <v>1736</v>
      </c>
      <c r="J15" s="10" t="s">
        <v>1736</v>
      </c>
      <c r="K15" s="9" t="str">
        <f t="shared" si="3"/>
        <v>N/A</v>
      </c>
    </row>
    <row r="16" spans="1:11" x14ac:dyDescent="0.2">
      <c r="A16" s="86" t="s">
        <v>376</v>
      </c>
      <c r="B16" s="5" t="s">
        <v>213</v>
      </c>
      <c r="C16" s="8" t="s">
        <v>1736</v>
      </c>
      <c r="D16" s="9" t="str">
        <f t="shared" ref="D16:D41" si="4">IF($B16="N/A","N/A",IF(C16&lt;0,"No","Yes"))</f>
        <v>N/A</v>
      </c>
      <c r="E16" s="8" t="s">
        <v>1736</v>
      </c>
      <c r="F16" s="9" t="str">
        <f t="shared" ref="F16:F41" si="5">IF($B16="N/A","N/A",IF(E16&lt;0,"No","Yes"))</f>
        <v>N/A</v>
      </c>
      <c r="G16" s="8" t="s">
        <v>1736</v>
      </c>
      <c r="H16" s="9" t="str">
        <f t="shared" ref="H16:H41" si="6">IF($B16="N/A","N/A",IF(G16&lt;0,"No","Yes"))</f>
        <v>N/A</v>
      </c>
      <c r="I16" s="10" t="s">
        <v>1736</v>
      </c>
      <c r="J16" s="10" t="s">
        <v>1736</v>
      </c>
      <c r="K16" s="9" t="str">
        <f t="shared" ref="K16:K41" si="7">IF(J16="Div by 0", "N/A", IF(J16="N/A","N/A", IF(J16&gt;30, "No", IF(J16&lt;-30, "No", "Yes"))))</f>
        <v>N/A</v>
      </c>
    </row>
    <row r="17" spans="1:11" x14ac:dyDescent="0.2">
      <c r="A17" s="86" t="s">
        <v>377</v>
      </c>
      <c r="B17" s="5" t="s">
        <v>213</v>
      </c>
      <c r="C17" s="8" t="s">
        <v>1736</v>
      </c>
      <c r="D17" s="9" t="str">
        <f t="shared" si="4"/>
        <v>N/A</v>
      </c>
      <c r="E17" s="8" t="s">
        <v>1736</v>
      </c>
      <c r="F17" s="9" t="str">
        <f t="shared" si="5"/>
        <v>N/A</v>
      </c>
      <c r="G17" s="8" t="s">
        <v>1736</v>
      </c>
      <c r="H17" s="9" t="str">
        <f t="shared" si="6"/>
        <v>N/A</v>
      </c>
      <c r="I17" s="10" t="s">
        <v>1736</v>
      </c>
      <c r="J17" s="10" t="s">
        <v>1736</v>
      </c>
      <c r="K17" s="9" t="str">
        <f t="shared" si="7"/>
        <v>N/A</v>
      </c>
    </row>
    <row r="18" spans="1:11" x14ac:dyDescent="0.2">
      <c r="A18" s="86" t="s">
        <v>378</v>
      </c>
      <c r="B18" s="5" t="s">
        <v>213</v>
      </c>
      <c r="C18" s="8" t="s">
        <v>1736</v>
      </c>
      <c r="D18" s="9" t="str">
        <f t="shared" si="4"/>
        <v>N/A</v>
      </c>
      <c r="E18" s="8" t="s">
        <v>1736</v>
      </c>
      <c r="F18" s="9" t="str">
        <f t="shared" si="5"/>
        <v>N/A</v>
      </c>
      <c r="G18" s="8" t="s">
        <v>1736</v>
      </c>
      <c r="H18" s="9" t="str">
        <f t="shared" si="6"/>
        <v>N/A</v>
      </c>
      <c r="I18" s="10" t="s">
        <v>1736</v>
      </c>
      <c r="J18" s="10" t="s">
        <v>1736</v>
      </c>
      <c r="K18" s="9" t="str">
        <f t="shared" si="7"/>
        <v>N/A</v>
      </c>
    </row>
    <row r="19" spans="1:11" x14ac:dyDescent="0.2">
      <c r="A19" s="86" t="s">
        <v>379</v>
      </c>
      <c r="B19" s="5" t="s">
        <v>213</v>
      </c>
      <c r="C19" s="8" t="s">
        <v>1736</v>
      </c>
      <c r="D19" s="9" t="str">
        <f t="shared" si="4"/>
        <v>N/A</v>
      </c>
      <c r="E19" s="8" t="s">
        <v>1736</v>
      </c>
      <c r="F19" s="9" t="str">
        <f t="shared" si="5"/>
        <v>N/A</v>
      </c>
      <c r="G19" s="8" t="s">
        <v>1736</v>
      </c>
      <c r="H19" s="9" t="str">
        <f t="shared" si="6"/>
        <v>N/A</v>
      </c>
      <c r="I19" s="10" t="s">
        <v>1736</v>
      </c>
      <c r="J19" s="10" t="s">
        <v>1736</v>
      </c>
      <c r="K19" s="9" t="str">
        <f t="shared" si="7"/>
        <v>N/A</v>
      </c>
    </row>
    <row r="20" spans="1:11" x14ac:dyDescent="0.2">
      <c r="A20" s="86" t="s">
        <v>380</v>
      </c>
      <c r="B20" s="5" t="s">
        <v>213</v>
      </c>
      <c r="C20" s="8" t="s">
        <v>1736</v>
      </c>
      <c r="D20" s="9" t="str">
        <f t="shared" si="4"/>
        <v>N/A</v>
      </c>
      <c r="E20" s="8" t="s">
        <v>1736</v>
      </c>
      <c r="F20" s="9" t="str">
        <f t="shared" si="5"/>
        <v>N/A</v>
      </c>
      <c r="G20" s="8" t="s">
        <v>1736</v>
      </c>
      <c r="H20" s="9" t="str">
        <f t="shared" si="6"/>
        <v>N/A</v>
      </c>
      <c r="I20" s="10" t="s">
        <v>1736</v>
      </c>
      <c r="J20" s="10" t="s">
        <v>1736</v>
      </c>
      <c r="K20" s="9" t="str">
        <f t="shared" si="7"/>
        <v>N/A</v>
      </c>
    </row>
    <row r="21" spans="1:11" x14ac:dyDescent="0.2">
      <c r="A21" s="86" t="s">
        <v>381</v>
      </c>
      <c r="B21" s="5" t="s">
        <v>213</v>
      </c>
      <c r="C21" s="8" t="s">
        <v>1736</v>
      </c>
      <c r="D21" s="9" t="str">
        <f t="shared" si="4"/>
        <v>N/A</v>
      </c>
      <c r="E21" s="8" t="s">
        <v>1736</v>
      </c>
      <c r="F21" s="9" t="str">
        <f t="shared" si="5"/>
        <v>N/A</v>
      </c>
      <c r="G21" s="8" t="s">
        <v>1736</v>
      </c>
      <c r="H21" s="9" t="str">
        <f t="shared" si="6"/>
        <v>N/A</v>
      </c>
      <c r="I21" s="10" t="s">
        <v>1736</v>
      </c>
      <c r="J21" s="10" t="s">
        <v>1736</v>
      </c>
      <c r="K21" s="9" t="str">
        <f t="shared" si="7"/>
        <v>N/A</v>
      </c>
    </row>
    <row r="22" spans="1:11" x14ac:dyDescent="0.2">
      <c r="A22" s="86" t="s">
        <v>382</v>
      </c>
      <c r="B22" s="5" t="s">
        <v>213</v>
      </c>
      <c r="C22" s="8" t="s">
        <v>1736</v>
      </c>
      <c r="D22" s="9" t="str">
        <f t="shared" si="4"/>
        <v>N/A</v>
      </c>
      <c r="E22" s="8" t="s">
        <v>1736</v>
      </c>
      <c r="F22" s="9" t="str">
        <f t="shared" si="5"/>
        <v>N/A</v>
      </c>
      <c r="G22" s="8" t="s">
        <v>1736</v>
      </c>
      <c r="H22" s="9" t="str">
        <f t="shared" si="6"/>
        <v>N/A</v>
      </c>
      <c r="I22" s="10" t="s">
        <v>1736</v>
      </c>
      <c r="J22" s="10" t="s">
        <v>1736</v>
      </c>
      <c r="K22" s="9" t="str">
        <f t="shared" si="7"/>
        <v>N/A</v>
      </c>
    </row>
    <row r="23" spans="1:11" x14ac:dyDescent="0.2">
      <c r="A23" s="86" t="s">
        <v>383</v>
      </c>
      <c r="B23" s="5" t="s">
        <v>213</v>
      </c>
      <c r="C23" s="8" t="s">
        <v>1736</v>
      </c>
      <c r="D23" s="9" t="str">
        <f t="shared" si="4"/>
        <v>N/A</v>
      </c>
      <c r="E23" s="8" t="s">
        <v>1736</v>
      </c>
      <c r="F23" s="9" t="str">
        <f t="shared" si="5"/>
        <v>N/A</v>
      </c>
      <c r="G23" s="8" t="s">
        <v>1736</v>
      </c>
      <c r="H23" s="9" t="str">
        <f t="shared" si="6"/>
        <v>N/A</v>
      </c>
      <c r="I23" s="10" t="s">
        <v>1736</v>
      </c>
      <c r="J23" s="10" t="s">
        <v>1736</v>
      </c>
      <c r="K23" s="9" t="str">
        <f t="shared" si="7"/>
        <v>N/A</v>
      </c>
    </row>
    <row r="24" spans="1:11" x14ac:dyDescent="0.2">
      <c r="A24" s="86" t="s">
        <v>384</v>
      </c>
      <c r="B24" s="5" t="s">
        <v>213</v>
      </c>
      <c r="C24" s="8" t="s">
        <v>1736</v>
      </c>
      <c r="D24" s="9" t="str">
        <f t="shared" si="4"/>
        <v>N/A</v>
      </c>
      <c r="E24" s="8" t="s">
        <v>1736</v>
      </c>
      <c r="F24" s="9" t="str">
        <f t="shared" si="5"/>
        <v>N/A</v>
      </c>
      <c r="G24" s="8" t="s">
        <v>1736</v>
      </c>
      <c r="H24" s="9" t="str">
        <f t="shared" si="6"/>
        <v>N/A</v>
      </c>
      <c r="I24" s="10" t="s">
        <v>1736</v>
      </c>
      <c r="J24" s="10" t="s">
        <v>1736</v>
      </c>
      <c r="K24" s="9" t="str">
        <f t="shared" si="7"/>
        <v>N/A</v>
      </c>
    </row>
    <row r="25" spans="1:11" x14ac:dyDescent="0.2">
      <c r="A25" s="86" t="s">
        <v>385</v>
      </c>
      <c r="B25" s="5" t="s">
        <v>213</v>
      </c>
      <c r="C25" s="8" t="s">
        <v>1736</v>
      </c>
      <c r="D25" s="9" t="str">
        <f t="shared" si="4"/>
        <v>N/A</v>
      </c>
      <c r="E25" s="8" t="s">
        <v>1736</v>
      </c>
      <c r="F25" s="9" t="str">
        <f t="shared" si="5"/>
        <v>N/A</v>
      </c>
      <c r="G25" s="8" t="s">
        <v>1736</v>
      </c>
      <c r="H25" s="9" t="str">
        <f t="shared" si="6"/>
        <v>N/A</v>
      </c>
      <c r="I25" s="10" t="s">
        <v>1736</v>
      </c>
      <c r="J25" s="10" t="s">
        <v>1736</v>
      </c>
      <c r="K25" s="9" t="str">
        <f t="shared" si="7"/>
        <v>N/A</v>
      </c>
    </row>
    <row r="26" spans="1:11" x14ac:dyDescent="0.2">
      <c r="A26" s="86" t="s">
        <v>386</v>
      </c>
      <c r="B26" s="5" t="s">
        <v>213</v>
      </c>
      <c r="C26" s="8" t="s">
        <v>1736</v>
      </c>
      <c r="D26" s="9" t="str">
        <f t="shared" si="4"/>
        <v>N/A</v>
      </c>
      <c r="E26" s="8" t="s">
        <v>1736</v>
      </c>
      <c r="F26" s="9" t="str">
        <f t="shared" si="5"/>
        <v>N/A</v>
      </c>
      <c r="G26" s="8" t="s">
        <v>1736</v>
      </c>
      <c r="H26" s="9" t="str">
        <f t="shared" si="6"/>
        <v>N/A</v>
      </c>
      <c r="I26" s="10" t="s">
        <v>1736</v>
      </c>
      <c r="J26" s="10" t="s">
        <v>1736</v>
      </c>
      <c r="K26" s="9" t="str">
        <f t="shared" si="7"/>
        <v>N/A</v>
      </c>
    </row>
    <row r="27" spans="1:11" x14ac:dyDescent="0.2">
      <c r="A27" s="86" t="s">
        <v>387</v>
      </c>
      <c r="B27" s="5" t="s">
        <v>213</v>
      </c>
      <c r="C27" s="8" t="s">
        <v>1736</v>
      </c>
      <c r="D27" s="9" t="str">
        <f t="shared" si="4"/>
        <v>N/A</v>
      </c>
      <c r="E27" s="8" t="s">
        <v>1736</v>
      </c>
      <c r="F27" s="9" t="str">
        <f t="shared" si="5"/>
        <v>N/A</v>
      </c>
      <c r="G27" s="8" t="s">
        <v>1736</v>
      </c>
      <c r="H27" s="9" t="str">
        <f t="shared" si="6"/>
        <v>N/A</v>
      </c>
      <c r="I27" s="10" t="s">
        <v>1736</v>
      </c>
      <c r="J27" s="10" t="s">
        <v>1736</v>
      </c>
      <c r="K27" s="9" t="str">
        <f t="shared" si="7"/>
        <v>N/A</v>
      </c>
    </row>
    <row r="28" spans="1:11" x14ac:dyDescent="0.2">
      <c r="A28" s="86" t="s">
        <v>388</v>
      </c>
      <c r="B28" s="5" t="s">
        <v>213</v>
      </c>
      <c r="C28" s="8" t="s">
        <v>1736</v>
      </c>
      <c r="D28" s="9" t="str">
        <f t="shared" si="4"/>
        <v>N/A</v>
      </c>
      <c r="E28" s="8" t="s">
        <v>1736</v>
      </c>
      <c r="F28" s="9" t="str">
        <f t="shared" si="5"/>
        <v>N/A</v>
      </c>
      <c r="G28" s="8" t="s">
        <v>1736</v>
      </c>
      <c r="H28" s="9" t="str">
        <f t="shared" si="6"/>
        <v>N/A</v>
      </c>
      <c r="I28" s="10" t="s">
        <v>1736</v>
      </c>
      <c r="J28" s="10" t="s">
        <v>1736</v>
      </c>
      <c r="K28" s="9" t="str">
        <f t="shared" si="7"/>
        <v>N/A</v>
      </c>
    </row>
    <row r="29" spans="1:11" x14ac:dyDescent="0.2">
      <c r="A29" s="86" t="s">
        <v>389</v>
      </c>
      <c r="B29" s="5" t="s">
        <v>213</v>
      </c>
      <c r="C29" s="8" t="s">
        <v>1736</v>
      </c>
      <c r="D29" s="9" t="str">
        <f t="shared" si="4"/>
        <v>N/A</v>
      </c>
      <c r="E29" s="8" t="s">
        <v>1736</v>
      </c>
      <c r="F29" s="9" t="str">
        <f t="shared" si="5"/>
        <v>N/A</v>
      </c>
      <c r="G29" s="8" t="s">
        <v>1736</v>
      </c>
      <c r="H29" s="9" t="str">
        <f t="shared" si="6"/>
        <v>N/A</v>
      </c>
      <c r="I29" s="10" t="s">
        <v>1736</v>
      </c>
      <c r="J29" s="10" t="s">
        <v>1736</v>
      </c>
      <c r="K29" s="9" t="str">
        <f t="shared" si="7"/>
        <v>N/A</v>
      </c>
    </row>
    <row r="30" spans="1:11" x14ac:dyDescent="0.2">
      <c r="A30" s="86" t="s">
        <v>390</v>
      </c>
      <c r="B30" s="5" t="s">
        <v>213</v>
      </c>
      <c r="C30" s="8" t="s">
        <v>1736</v>
      </c>
      <c r="D30" s="9" t="str">
        <f t="shared" si="4"/>
        <v>N/A</v>
      </c>
      <c r="E30" s="8" t="s">
        <v>1736</v>
      </c>
      <c r="F30" s="9" t="str">
        <f t="shared" si="5"/>
        <v>N/A</v>
      </c>
      <c r="G30" s="8" t="s">
        <v>1736</v>
      </c>
      <c r="H30" s="9" t="str">
        <f t="shared" si="6"/>
        <v>N/A</v>
      </c>
      <c r="I30" s="10" t="s">
        <v>1736</v>
      </c>
      <c r="J30" s="10" t="s">
        <v>1736</v>
      </c>
      <c r="K30" s="9" t="str">
        <f t="shared" si="7"/>
        <v>N/A</v>
      </c>
    </row>
    <row r="31" spans="1:11" x14ac:dyDescent="0.2">
      <c r="A31" s="86" t="s">
        <v>391</v>
      </c>
      <c r="B31" s="5" t="s">
        <v>213</v>
      </c>
      <c r="C31" s="8" t="s">
        <v>1736</v>
      </c>
      <c r="D31" s="9" t="str">
        <f t="shared" si="4"/>
        <v>N/A</v>
      </c>
      <c r="E31" s="8" t="s">
        <v>1736</v>
      </c>
      <c r="F31" s="9" t="str">
        <f t="shared" si="5"/>
        <v>N/A</v>
      </c>
      <c r="G31" s="8" t="s">
        <v>1736</v>
      </c>
      <c r="H31" s="9" t="str">
        <f t="shared" si="6"/>
        <v>N/A</v>
      </c>
      <c r="I31" s="10" t="s">
        <v>1736</v>
      </c>
      <c r="J31" s="10" t="s">
        <v>1736</v>
      </c>
      <c r="K31" s="9" t="str">
        <f t="shared" si="7"/>
        <v>N/A</v>
      </c>
    </row>
    <row r="32" spans="1:11" x14ac:dyDescent="0.2">
      <c r="A32" s="86" t="s">
        <v>392</v>
      </c>
      <c r="B32" s="5" t="s">
        <v>213</v>
      </c>
      <c r="C32" s="8" t="s">
        <v>1736</v>
      </c>
      <c r="D32" s="9" t="str">
        <f t="shared" si="4"/>
        <v>N/A</v>
      </c>
      <c r="E32" s="8" t="s">
        <v>1736</v>
      </c>
      <c r="F32" s="9" t="str">
        <f t="shared" si="5"/>
        <v>N/A</v>
      </c>
      <c r="G32" s="8" t="s">
        <v>1736</v>
      </c>
      <c r="H32" s="9" t="str">
        <f t="shared" si="6"/>
        <v>N/A</v>
      </c>
      <c r="I32" s="10" t="s">
        <v>1736</v>
      </c>
      <c r="J32" s="10" t="s">
        <v>1736</v>
      </c>
      <c r="K32" s="9" t="str">
        <f t="shared" si="7"/>
        <v>N/A</v>
      </c>
    </row>
    <row r="33" spans="1:11" x14ac:dyDescent="0.2">
      <c r="A33" s="86" t="s">
        <v>393</v>
      </c>
      <c r="B33" s="5" t="s">
        <v>213</v>
      </c>
      <c r="C33" s="8" t="s">
        <v>1736</v>
      </c>
      <c r="D33" s="9" t="str">
        <f t="shared" si="4"/>
        <v>N/A</v>
      </c>
      <c r="E33" s="8" t="s">
        <v>1736</v>
      </c>
      <c r="F33" s="9" t="str">
        <f t="shared" si="5"/>
        <v>N/A</v>
      </c>
      <c r="G33" s="8" t="s">
        <v>1736</v>
      </c>
      <c r="H33" s="9" t="str">
        <f t="shared" si="6"/>
        <v>N/A</v>
      </c>
      <c r="I33" s="10" t="s">
        <v>1736</v>
      </c>
      <c r="J33" s="10" t="s">
        <v>1736</v>
      </c>
      <c r="K33" s="9" t="str">
        <f t="shared" si="7"/>
        <v>N/A</v>
      </c>
    </row>
    <row r="34" spans="1:11" x14ac:dyDescent="0.2">
      <c r="A34" s="86" t="s">
        <v>394</v>
      </c>
      <c r="B34" s="5" t="s">
        <v>213</v>
      </c>
      <c r="C34" s="8" t="s">
        <v>1736</v>
      </c>
      <c r="D34" s="9" t="str">
        <f t="shared" si="4"/>
        <v>N/A</v>
      </c>
      <c r="E34" s="8" t="s">
        <v>1736</v>
      </c>
      <c r="F34" s="9" t="str">
        <f t="shared" si="5"/>
        <v>N/A</v>
      </c>
      <c r="G34" s="8" t="s">
        <v>1736</v>
      </c>
      <c r="H34" s="9" t="str">
        <f t="shared" si="6"/>
        <v>N/A</v>
      </c>
      <c r="I34" s="10" t="s">
        <v>1736</v>
      </c>
      <c r="J34" s="10" t="s">
        <v>1736</v>
      </c>
      <c r="K34" s="9" t="str">
        <f t="shared" si="7"/>
        <v>N/A</v>
      </c>
    </row>
    <row r="35" spans="1:11" x14ac:dyDescent="0.2">
      <c r="A35" s="86" t="s">
        <v>395</v>
      </c>
      <c r="B35" s="5" t="s">
        <v>213</v>
      </c>
      <c r="C35" s="8" t="s">
        <v>1736</v>
      </c>
      <c r="D35" s="9" t="str">
        <f t="shared" si="4"/>
        <v>N/A</v>
      </c>
      <c r="E35" s="8" t="s">
        <v>1736</v>
      </c>
      <c r="F35" s="9" t="str">
        <f t="shared" si="5"/>
        <v>N/A</v>
      </c>
      <c r="G35" s="8" t="s">
        <v>1736</v>
      </c>
      <c r="H35" s="9" t="str">
        <f t="shared" si="6"/>
        <v>N/A</v>
      </c>
      <c r="I35" s="10" t="s">
        <v>1736</v>
      </c>
      <c r="J35" s="10" t="s">
        <v>1736</v>
      </c>
      <c r="K35" s="9" t="str">
        <f t="shared" si="7"/>
        <v>N/A</v>
      </c>
    </row>
    <row r="36" spans="1:11" x14ac:dyDescent="0.2">
      <c r="A36" s="86" t="s">
        <v>396</v>
      </c>
      <c r="B36" s="5" t="s">
        <v>213</v>
      </c>
      <c r="C36" s="8" t="s">
        <v>1736</v>
      </c>
      <c r="D36" s="9" t="str">
        <f t="shared" si="4"/>
        <v>N/A</v>
      </c>
      <c r="E36" s="8" t="s">
        <v>1736</v>
      </c>
      <c r="F36" s="9" t="str">
        <f t="shared" si="5"/>
        <v>N/A</v>
      </c>
      <c r="G36" s="8" t="s">
        <v>1736</v>
      </c>
      <c r="H36" s="9" t="str">
        <f t="shared" si="6"/>
        <v>N/A</v>
      </c>
      <c r="I36" s="10" t="s">
        <v>1736</v>
      </c>
      <c r="J36" s="10" t="s">
        <v>1736</v>
      </c>
      <c r="K36" s="9" t="str">
        <f t="shared" si="7"/>
        <v>N/A</v>
      </c>
    </row>
    <row r="37" spans="1:11" x14ac:dyDescent="0.2">
      <c r="A37" s="86" t="s">
        <v>397</v>
      </c>
      <c r="B37" s="5" t="s">
        <v>213</v>
      </c>
      <c r="C37" s="8" t="s">
        <v>1736</v>
      </c>
      <c r="D37" s="9" t="str">
        <f t="shared" si="4"/>
        <v>N/A</v>
      </c>
      <c r="E37" s="8" t="s">
        <v>1736</v>
      </c>
      <c r="F37" s="9" t="str">
        <f t="shared" si="5"/>
        <v>N/A</v>
      </c>
      <c r="G37" s="8" t="s">
        <v>1736</v>
      </c>
      <c r="H37" s="9" t="str">
        <f t="shared" si="6"/>
        <v>N/A</v>
      </c>
      <c r="I37" s="10" t="s">
        <v>1736</v>
      </c>
      <c r="J37" s="10" t="s">
        <v>1736</v>
      </c>
      <c r="K37" s="9" t="str">
        <f t="shared" si="7"/>
        <v>N/A</v>
      </c>
    </row>
    <row r="38" spans="1:11" x14ac:dyDescent="0.2">
      <c r="A38" s="86" t="s">
        <v>398</v>
      </c>
      <c r="B38" s="5" t="s">
        <v>213</v>
      </c>
      <c r="C38" s="8" t="s">
        <v>1736</v>
      </c>
      <c r="D38" s="9" t="str">
        <f t="shared" si="4"/>
        <v>N/A</v>
      </c>
      <c r="E38" s="8" t="s">
        <v>1736</v>
      </c>
      <c r="F38" s="9" t="str">
        <f t="shared" si="5"/>
        <v>N/A</v>
      </c>
      <c r="G38" s="8" t="s">
        <v>1736</v>
      </c>
      <c r="H38" s="9" t="str">
        <f t="shared" si="6"/>
        <v>N/A</v>
      </c>
      <c r="I38" s="10" t="s">
        <v>1736</v>
      </c>
      <c r="J38" s="10" t="s">
        <v>1736</v>
      </c>
      <c r="K38" s="9" t="str">
        <f t="shared" si="7"/>
        <v>N/A</v>
      </c>
    </row>
    <row r="39" spans="1:11" x14ac:dyDescent="0.2">
      <c r="A39" s="86" t="s">
        <v>399</v>
      </c>
      <c r="B39" s="5" t="s">
        <v>213</v>
      </c>
      <c r="C39" s="8" t="s">
        <v>1736</v>
      </c>
      <c r="D39" s="9" t="str">
        <f t="shared" si="4"/>
        <v>N/A</v>
      </c>
      <c r="E39" s="8" t="s">
        <v>1736</v>
      </c>
      <c r="F39" s="9" t="str">
        <f t="shared" si="5"/>
        <v>N/A</v>
      </c>
      <c r="G39" s="8" t="s">
        <v>1736</v>
      </c>
      <c r="H39" s="9" t="str">
        <f t="shared" si="6"/>
        <v>N/A</v>
      </c>
      <c r="I39" s="10" t="s">
        <v>1736</v>
      </c>
      <c r="J39" s="10" t="s">
        <v>1736</v>
      </c>
      <c r="K39" s="9" t="str">
        <f t="shared" si="7"/>
        <v>N/A</v>
      </c>
    </row>
    <row r="40" spans="1:11" x14ac:dyDescent="0.2">
      <c r="A40" s="86" t="s">
        <v>400</v>
      </c>
      <c r="B40" s="5" t="s">
        <v>213</v>
      </c>
      <c r="C40" s="8" t="s">
        <v>1736</v>
      </c>
      <c r="D40" s="9" t="str">
        <f t="shared" si="4"/>
        <v>N/A</v>
      </c>
      <c r="E40" s="8" t="s">
        <v>1736</v>
      </c>
      <c r="F40" s="9" t="str">
        <f t="shared" si="5"/>
        <v>N/A</v>
      </c>
      <c r="G40" s="8" t="s">
        <v>1736</v>
      </c>
      <c r="H40" s="9" t="str">
        <f t="shared" si="6"/>
        <v>N/A</v>
      </c>
      <c r="I40" s="10" t="s">
        <v>1736</v>
      </c>
      <c r="J40" s="10" t="s">
        <v>1736</v>
      </c>
      <c r="K40" s="9" t="str">
        <f t="shared" si="7"/>
        <v>N/A</v>
      </c>
    </row>
    <row r="41" spans="1:11" x14ac:dyDescent="0.2">
      <c r="A41" s="86" t="s">
        <v>401</v>
      </c>
      <c r="B41" s="5" t="s">
        <v>213</v>
      </c>
      <c r="C41" s="8" t="s">
        <v>1736</v>
      </c>
      <c r="D41" s="9" t="str">
        <f t="shared" si="4"/>
        <v>N/A</v>
      </c>
      <c r="E41" s="8" t="s">
        <v>1736</v>
      </c>
      <c r="F41" s="9" t="str">
        <f t="shared" si="5"/>
        <v>N/A</v>
      </c>
      <c r="G41" s="8" t="s">
        <v>1736</v>
      </c>
      <c r="H41" s="9" t="str">
        <f t="shared" si="6"/>
        <v>N/A</v>
      </c>
      <c r="I41" s="10" t="s">
        <v>1736</v>
      </c>
      <c r="J41" s="10" t="s">
        <v>1736</v>
      </c>
      <c r="K41" s="9" t="str">
        <f t="shared" si="7"/>
        <v>N/A</v>
      </c>
    </row>
    <row r="42" spans="1:11" x14ac:dyDescent="0.2">
      <c r="A42" s="86" t="s">
        <v>32</v>
      </c>
      <c r="B42" s="5" t="s">
        <v>213</v>
      </c>
      <c r="C42" s="8" t="s">
        <v>1736</v>
      </c>
      <c r="D42" s="9" t="str">
        <f t="shared" ref="D42:D51" si="8">IF($B42="N/A","N/A",IF(C42&lt;0,"No","Yes"))</f>
        <v>N/A</v>
      </c>
      <c r="E42" s="8" t="s">
        <v>1736</v>
      </c>
      <c r="F42" s="9" t="str">
        <f t="shared" ref="F42:F51" si="9">IF($B42="N/A","N/A",IF(E42&lt;0,"No","Yes"))</f>
        <v>N/A</v>
      </c>
      <c r="G42" s="8" t="s">
        <v>1736</v>
      </c>
      <c r="H42" s="9" t="str">
        <f t="shared" ref="H42:H51" si="10">IF($B42="N/A","N/A",IF(G42&lt;0,"No","Yes"))</f>
        <v>N/A</v>
      </c>
      <c r="I42" s="10" t="s">
        <v>1736</v>
      </c>
      <c r="J42" s="10" t="s">
        <v>1736</v>
      </c>
      <c r="K42" s="9" t="str">
        <f t="shared" ref="K42:K51" si="11">IF(J42="Div by 0", "N/A", IF(J42="N/A","N/A", IF(J42&gt;30, "No", IF(J42&lt;-30, "No", "Yes"))))</f>
        <v>N/A</v>
      </c>
    </row>
    <row r="43" spans="1:11" x14ac:dyDescent="0.2">
      <c r="A43" s="86" t="s">
        <v>39</v>
      </c>
      <c r="B43" s="5" t="s">
        <v>213</v>
      </c>
      <c r="C43" s="8" t="s">
        <v>1736</v>
      </c>
      <c r="D43" s="9" t="str">
        <f t="shared" si="8"/>
        <v>N/A</v>
      </c>
      <c r="E43" s="8" t="s">
        <v>1736</v>
      </c>
      <c r="F43" s="9" t="str">
        <f t="shared" si="9"/>
        <v>N/A</v>
      </c>
      <c r="G43" s="8" t="s">
        <v>1736</v>
      </c>
      <c r="H43" s="9" t="str">
        <f t="shared" si="10"/>
        <v>N/A</v>
      </c>
      <c r="I43" s="10" t="s">
        <v>1736</v>
      </c>
      <c r="J43" s="10" t="s">
        <v>1736</v>
      </c>
      <c r="K43" s="9" t="str">
        <f t="shared" si="11"/>
        <v>N/A</v>
      </c>
    </row>
    <row r="44" spans="1:11" x14ac:dyDescent="0.2">
      <c r="A44" s="86" t="s">
        <v>40</v>
      </c>
      <c r="B44" s="5" t="s">
        <v>213</v>
      </c>
      <c r="C44" s="8" t="s">
        <v>1736</v>
      </c>
      <c r="D44" s="9" t="str">
        <f t="shared" si="8"/>
        <v>N/A</v>
      </c>
      <c r="E44" s="8" t="s">
        <v>1736</v>
      </c>
      <c r="F44" s="9" t="str">
        <f t="shared" si="9"/>
        <v>N/A</v>
      </c>
      <c r="G44" s="8" t="s">
        <v>1736</v>
      </c>
      <c r="H44" s="9" t="str">
        <f t="shared" si="10"/>
        <v>N/A</v>
      </c>
      <c r="I44" s="10" t="s">
        <v>1736</v>
      </c>
      <c r="J44" s="10" t="s">
        <v>1736</v>
      </c>
      <c r="K44" s="9" t="str">
        <f t="shared" si="11"/>
        <v>N/A</v>
      </c>
    </row>
    <row r="45" spans="1:11" x14ac:dyDescent="0.2">
      <c r="A45" s="86" t="s">
        <v>163</v>
      </c>
      <c r="B45" s="5" t="s">
        <v>213</v>
      </c>
      <c r="C45" s="8" t="s">
        <v>1736</v>
      </c>
      <c r="D45" s="9" t="str">
        <f t="shared" si="8"/>
        <v>N/A</v>
      </c>
      <c r="E45" s="8" t="s">
        <v>1736</v>
      </c>
      <c r="F45" s="9" t="str">
        <f t="shared" si="9"/>
        <v>N/A</v>
      </c>
      <c r="G45" s="8" t="s">
        <v>1736</v>
      </c>
      <c r="H45" s="9" t="str">
        <f t="shared" si="10"/>
        <v>N/A</v>
      </c>
      <c r="I45" s="10" t="s">
        <v>1736</v>
      </c>
      <c r="J45" s="10" t="s">
        <v>1736</v>
      </c>
      <c r="K45" s="9" t="str">
        <f t="shared" si="11"/>
        <v>N/A</v>
      </c>
    </row>
    <row r="46" spans="1:11" x14ac:dyDescent="0.2">
      <c r="A46" s="86" t="s">
        <v>41</v>
      </c>
      <c r="B46" s="5" t="s">
        <v>213</v>
      </c>
      <c r="C46" s="8" t="s">
        <v>1736</v>
      </c>
      <c r="D46" s="9" t="str">
        <f t="shared" si="8"/>
        <v>N/A</v>
      </c>
      <c r="E46" s="8" t="s">
        <v>1736</v>
      </c>
      <c r="F46" s="9" t="str">
        <f t="shared" si="9"/>
        <v>N/A</v>
      </c>
      <c r="G46" s="8" t="s">
        <v>1736</v>
      </c>
      <c r="H46" s="9" t="str">
        <f t="shared" si="10"/>
        <v>N/A</v>
      </c>
      <c r="I46" s="10" t="s">
        <v>1736</v>
      </c>
      <c r="J46" s="10" t="s">
        <v>1736</v>
      </c>
      <c r="K46" s="9" t="str">
        <f t="shared" si="11"/>
        <v>N/A</v>
      </c>
    </row>
    <row r="47" spans="1:11" x14ac:dyDescent="0.2">
      <c r="A47" s="86" t="s">
        <v>42</v>
      </c>
      <c r="B47" s="5" t="s">
        <v>213</v>
      </c>
      <c r="C47" s="8" t="s">
        <v>1736</v>
      </c>
      <c r="D47" s="9" t="str">
        <f t="shared" si="8"/>
        <v>N/A</v>
      </c>
      <c r="E47" s="8" t="s">
        <v>1736</v>
      </c>
      <c r="F47" s="9" t="str">
        <f t="shared" si="9"/>
        <v>N/A</v>
      </c>
      <c r="G47" s="8" t="s">
        <v>1736</v>
      </c>
      <c r="H47" s="9" t="str">
        <f t="shared" si="10"/>
        <v>N/A</v>
      </c>
      <c r="I47" s="10" t="s">
        <v>1736</v>
      </c>
      <c r="J47" s="10" t="s">
        <v>1736</v>
      </c>
      <c r="K47" s="9" t="str">
        <f t="shared" si="11"/>
        <v>N/A</v>
      </c>
    </row>
    <row r="48" spans="1:11" x14ac:dyDescent="0.2">
      <c r="A48" s="86" t="s">
        <v>43</v>
      </c>
      <c r="B48" s="5" t="s">
        <v>213</v>
      </c>
      <c r="C48" s="8" t="s">
        <v>1736</v>
      </c>
      <c r="D48" s="9" t="str">
        <f t="shared" si="8"/>
        <v>N/A</v>
      </c>
      <c r="E48" s="8" t="s">
        <v>1736</v>
      </c>
      <c r="F48" s="9" t="str">
        <f t="shared" si="9"/>
        <v>N/A</v>
      </c>
      <c r="G48" s="8" t="s">
        <v>1736</v>
      </c>
      <c r="H48" s="9" t="str">
        <f t="shared" si="10"/>
        <v>N/A</v>
      </c>
      <c r="I48" s="10" t="s">
        <v>1736</v>
      </c>
      <c r="J48" s="10" t="s">
        <v>1736</v>
      </c>
      <c r="K48" s="9" t="str">
        <f t="shared" si="11"/>
        <v>N/A</v>
      </c>
    </row>
    <row r="49" spans="1:12" x14ac:dyDescent="0.2">
      <c r="A49" s="86" t="s">
        <v>44</v>
      </c>
      <c r="B49" s="5" t="s">
        <v>213</v>
      </c>
      <c r="C49" s="8" t="s">
        <v>1736</v>
      </c>
      <c r="D49" s="9" t="str">
        <f t="shared" si="8"/>
        <v>N/A</v>
      </c>
      <c r="E49" s="8" t="s">
        <v>1736</v>
      </c>
      <c r="F49" s="9" t="str">
        <f t="shared" si="9"/>
        <v>N/A</v>
      </c>
      <c r="G49" s="8" t="s">
        <v>1736</v>
      </c>
      <c r="H49" s="9" t="str">
        <f t="shared" si="10"/>
        <v>N/A</v>
      </c>
      <c r="I49" s="10" t="s">
        <v>1736</v>
      </c>
      <c r="J49" s="10" t="s">
        <v>1736</v>
      </c>
      <c r="K49" s="9" t="str">
        <f t="shared" si="11"/>
        <v>N/A</v>
      </c>
    </row>
    <row r="50" spans="1:12" x14ac:dyDescent="0.2">
      <c r="A50" s="86" t="s">
        <v>45</v>
      </c>
      <c r="B50" s="5" t="s">
        <v>213</v>
      </c>
      <c r="C50" s="8" t="s">
        <v>1736</v>
      </c>
      <c r="D50" s="9" t="str">
        <f t="shared" si="8"/>
        <v>N/A</v>
      </c>
      <c r="E50" s="8" t="s">
        <v>1736</v>
      </c>
      <c r="F50" s="9" t="str">
        <f t="shared" si="9"/>
        <v>N/A</v>
      </c>
      <c r="G50" s="8" t="s">
        <v>1736</v>
      </c>
      <c r="H50" s="9" t="str">
        <f t="shared" si="10"/>
        <v>N/A</v>
      </c>
      <c r="I50" s="10" t="s">
        <v>1736</v>
      </c>
      <c r="J50" s="10" t="s">
        <v>1736</v>
      </c>
      <c r="K50" s="9" t="str">
        <f t="shared" si="11"/>
        <v>N/A</v>
      </c>
    </row>
    <row r="51" spans="1:12" x14ac:dyDescent="0.2">
      <c r="A51" s="86" t="s">
        <v>50</v>
      </c>
      <c r="B51" s="5" t="s">
        <v>213</v>
      </c>
      <c r="C51" s="8" t="s">
        <v>1736</v>
      </c>
      <c r="D51" s="9" t="str">
        <f t="shared" si="8"/>
        <v>N/A</v>
      </c>
      <c r="E51" s="8" t="s">
        <v>1736</v>
      </c>
      <c r="F51" s="9" t="str">
        <f t="shared" si="9"/>
        <v>N/A</v>
      </c>
      <c r="G51" s="8" t="s">
        <v>1736</v>
      </c>
      <c r="H51" s="9" t="str">
        <f t="shared" si="10"/>
        <v>N/A</v>
      </c>
      <c r="I51" s="10" t="s">
        <v>1736</v>
      </c>
      <c r="J51" s="10" t="s">
        <v>1736</v>
      </c>
      <c r="K51" s="9" t="str">
        <f t="shared" si="11"/>
        <v>N/A</v>
      </c>
      <c r="L51" s="60"/>
    </row>
    <row r="52" spans="1:12" s="60" customFormat="1" x14ac:dyDescent="0.2">
      <c r="A52" s="89" t="s">
        <v>895</v>
      </c>
      <c r="B52" s="5" t="s">
        <v>213</v>
      </c>
      <c r="C52" s="8" t="s">
        <v>1736</v>
      </c>
      <c r="D52" s="9" t="str">
        <f t="shared" ref="D52:D57" si="12">IF($B52="N/A","N/A",IF(C52&lt;0,"No","Yes"))</f>
        <v>N/A</v>
      </c>
      <c r="E52" s="8" t="s">
        <v>1736</v>
      </c>
      <c r="F52" s="9" t="str">
        <f t="shared" ref="F52:F57" si="13">IF($B52="N/A","N/A",IF(E52&lt;0,"No","Yes"))</f>
        <v>N/A</v>
      </c>
      <c r="G52" s="8" t="s">
        <v>1736</v>
      </c>
      <c r="H52" s="9" t="str">
        <f t="shared" ref="H52:H57" si="14">IF($B52="N/A","N/A",IF(G52&lt;0,"No","Yes"))</f>
        <v>N/A</v>
      </c>
      <c r="I52" s="10" t="s">
        <v>1736</v>
      </c>
      <c r="J52" s="10" t="s">
        <v>1736</v>
      </c>
      <c r="K52" s="9" t="str">
        <f t="shared" ref="K52:K57" si="15">IF(J52="Div by 0", "N/A", IF(J52="N/A","N/A", IF(J52&gt;30, "No", IF(J52&lt;-30, "No", "Yes"))))</f>
        <v>N/A</v>
      </c>
    </row>
    <row r="53" spans="1:12" s="60" customFormat="1" x14ac:dyDescent="0.2">
      <c r="A53" s="89" t="s">
        <v>896</v>
      </c>
      <c r="B53" s="5" t="s">
        <v>213</v>
      </c>
      <c r="C53" s="8" t="s">
        <v>1736</v>
      </c>
      <c r="D53" s="9" t="str">
        <f t="shared" si="12"/>
        <v>N/A</v>
      </c>
      <c r="E53" s="8" t="s">
        <v>1736</v>
      </c>
      <c r="F53" s="9" t="str">
        <f t="shared" si="13"/>
        <v>N/A</v>
      </c>
      <c r="G53" s="8" t="s">
        <v>1736</v>
      </c>
      <c r="H53" s="9" t="str">
        <f t="shared" si="14"/>
        <v>N/A</v>
      </c>
      <c r="I53" s="10" t="s">
        <v>1736</v>
      </c>
      <c r="J53" s="10" t="s">
        <v>1736</v>
      </c>
      <c r="K53" s="9" t="str">
        <f t="shared" si="15"/>
        <v>N/A</v>
      </c>
    </row>
    <row r="54" spans="1:12" s="60" customFormat="1" x14ac:dyDescent="0.2">
      <c r="A54" s="89" t="s">
        <v>897</v>
      </c>
      <c r="B54" s="5" t="s">
        <v>213</v>
      </c>
      <c r="C54" s="8" t="s">
        <v>1736</v>
      </c>
      <c r="D54" s="9" t="str">
        <f t="shared" si="12"/>
        <v>N/A</v>
      </c>
      <c r="E54" s="8" t="s">
        <v>1736</v>
      </c>
      <c r="F54" s="9" t="str">
        <f t="shared" si="13"/>
        <v>N/A</v>
      </c>
      <c r="G54" s="8" t="s">
        <v>1736</v>
      </c>
      <c r="H54" s="9" t="str">
        <f t="shared" si="14"/>
        <v>N/A</v>
      </c>
      <c r="I54" s="10" t="s">
        <v>1736</v>
      </c>
      <c r="J54" s="10" t="s">
        <v>1736</v>
      </c>
      <c r="K54" s="9" t="str">
        <f t="shared" si="15"/>
        <v>N/A</v>
      </c>
    </row>
    <row r="55" spans="1:12" s="60" customFormat="1" x14ac:dyDescent="0.2">
      <c r="A55" s="89" t="s">
        <v>898</v>
      </c>
      <c r="B55" s="5" t="s">
        <v>213</v>
      </c>
      <c r="C55" s="8" t="s">
        <v>1736</v>
      </c>
      <c r="D55" s="9" t="str">
        <f t="shared" si="12"/>
        <v>N/A</v>
      </c>
      <c r="E55" s="8" t="s">
        <v>1736</v>
      </c>
      <c r="F55" s="9" t="str">
        <f t="shared" si="13"/>
        <v>N/A</v>
      </c>
      <c r="G55" s="8" t="s">
        <v>1736</v>
      </c>
      <c r="H55" s="9" t="str">
        <f t="shared" si="14"/>
        <v>N/A</v>
      </c>
      <c r="I55" s="10" t="s">
        <v>1736</v>
      </c>
      <c r="J55" s="10" t="s">
        <v>1736</v>
      </c>
      <c r="K55" s="9" t="str">
        <f t="shared" si="15"/>
        <v>N/A</v>
      </c>
    </row>
    <row r="56" spans="1:12" s="60" customFormat="1" ht="25.5" x14ac:dyDescent="0.2">
      <c r="A56" s="89" t="s">
        <v>899</v>
      </c>
      <c r="B56" s="5" t="s">
        <v>213</v>
      </c>
      <c r="C56" s="8" t="s">
        <v>1736</v>
      </c>
      <c r="D56" s="9" t="str">
        <f t="shared" si="12"/>
        <v>N/A</v>
      </c>
      <c r="E56" s="8" t="s">
        <v>1736</v>
      </c>
      <c r="F56" s="9" t="str">
        <f t="shared" si="13"/>
        <v>N/A</v>
      </c>
      <c r="G56" s="8" t="s">
        <v>1736</v>
      </c>
      <c r="H56" s="9" t="str">
        <f t="shared" si="14"/>
        <v>N/A</v>
      </c>
      <c r="I56" s="10" t="s">
        <v>1736</v>
      </c>
      <c r="J56" s="10" t="s">
        <v>1736</v>
      </c>
      <c r="K56" s="9" t="str">
        <f t="shared" si="15"/>
        <v>N/A</v>
      </c>
    </row>
    <row r="57" spans="1:12" s="60" customFormat="1" ht="25.5" x14ac:dyDescent="0.2">
      <c r="A57" s="89" t="s">
        <v>935</v>
      </c>
      <c r="B57" s="5" t="s">
        <v>213</v>
      </c>
      <c r="C57" s="8" t="s">
        <v>1736</v>
      </c>
      <c r="D57" s="9" t="str">
        <f t="shared" si="12"/>
        <v>N/A</v>
      </c>
      <c r="E57" s="8" t="s">
        <v>1736</v>
      </c>
      <c r="F57" s="9" t="str">
        <f t="shared" si="13"/>
        <v>N/A</v>
      </c>
      <c r="G57" s="8" t="s">
        <v>1736</v>
      </c>
      <c r="H57" s="9" t="str">
        <f t="shared" si="14"/>
        <v>N/A</v>
      </c>
      <c r="I57" s="10" t="s">
        <v>1736</v>
      </c>
      <c r="J57" s="10" t="s">
        <v>1736</v>
      </c>
      <c r="K57" s="9" t="str">
        <f t="shared" si="15"/>
        <v>N/A</v>
      </c>
      <c r="L57" s="21"/>
    </row>
    <row r="58" spans="1:12" ht="12" customHeight="1" x14ac:dyDescent="0.2">
      <c r="A58" s="163" t="s">
        <v>1633</v>
      </c>
      <c r="B58" s="164"/>
      <c r="C58" s="164"/>
      <c r="D58" s="164"/>
      <c r="E58" s="164"/>
      <c r="F58" s="164"/>
      <c r="G58" s="164"/>
      <c r="H58" s="164"/>
      <c r="I58" s="164"/>
      <c r="J58" s="164"/>
      <c r="K58" s="165"/>
    </row>
    <row r="59" spans="1:12" x14ac:dyDescent="0.2">
      <c r="A59" s="156" t="s">
        <v>1631</v>
      </c>
      <c r="B59" s="157"/>
      <c r="C59" s="157"/>
      <c r="D59" s="157"/>
      <c r="E59" s="157"/>
      <c r="F59" s="157"/>
      <c r="G59" s="157"/>
      <c r="H59" s="157"/>
      <c r="I59" s="157"/>
      <c r="J59" s="157"/>
      <c r="K59" s="158"/>
    </row>
    <row r="60" spans="1:12" x14ac:dyDescent="0.2">
      <c r="A60" s="159" t="s">
        <v>1734</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2051565</v>
      </c>
      <c r="D7" s="32" t="str">
        <f>IF($B7="N/A","N/A",IF(C7&gt;15,"No",IF(C7&lt;-15,"No","Yes")))</f>
        <v>N/A</v>
      </c>
      <c r="E7" s="31">
        <v>2011187</v>
      </c>
      <c r="F7" s="32" t="str">
        <f>IF($B7="N/A","N/A",IF(E7&gt;15,"No",IF(E7&lt;-15,"No","Yes")))</f>
        <v>N/A</v>
      </c>
      <c r="G7" s="31">
        <v>1978653</v>
      </c>
      <c r="H7" s="32" t="str">
        <f>IF($B7="N/A","N/A",IF(G7&gt;15,"No",IF(G7&lt;-15,"No","Yes")))</f>
        <v>N/A</v>
      </c>
      <c r="I7" s="33">
        <v>-1.97</v>
      </c>
      <c r="J7" s="33">
        <v>-1.62</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1736</v>
      </c>
      <c r="J9" s="10" t="s">
        <v>1736</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3" t="s">
        <v>836</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3" t="s">
        <v>837</v>
      </c>
      <c r="B13" s="35" t="s">
        <v>214</v>
      </c>
      <c r="C13" s="9">
        <v>0</v>
      </c>
      <c r="D13" s="9" t="str">
        <f t="shared" si="1"/>
        <v>No</v>
      </c>
      <c r="E13" s="9">
        <v>0</v>
      </c>
      <c r="F13" s="9" t="str">
        <f t="shared" si="2"/>
        <v>No</v>
      </c>
      <c r="G13" s="9">
        <v>0</v>
      </c>
      <c r="H13" s="9" t="str">
        <f t="shared" si="3"/>
        <v>No</v>
      </c>
      <c r="I13" s="10" t="s">
        <v>1736</v>
      </c>
      <c r="J13" s="10" t="s">
        <v>1736</v>
      </c>
      <c r="K13" s="9" t="str">
        <f t="shared" si="0"/>
        <v>N/A</v>
      </c>
    </row>
    <row r="14" spans="1:11" x14ac:dyDescent="0.2">
      <c r="A14" s="3" t="s">
        <v>13</v>
      </c>
      <c r="B14" s="35" t="s">
        <v>213</v>
      </c>
      <c r="C14" s="36">
        <v>2051565</v>
      </c>
      <c r="D14" s="9" t="str">
        <f>IF($B14="N/A","N/A",IF(C14&gt;15,"No",IF(C14&lt;-15,"No","Yes")))</f>
        <v>N/A</v>
      </c>
      <c r="E14" s="36">
        <v>2011187</v>
      </c>
      <c r="F14" s="9" t="str">
        <f>IF($B14="N/A","N/A",IF(E14&gt;15,"No",IF(E14&lt;-15,"No","Yes")))</f>
        <v>N/A</v>
      </c>
      <c r="G14" s="36">
        <v>1978653</v>
      </c>
      <c r="H14" s="9" t="str">
        <f>IF($B14="N/A","N/A",IF(G14&gt;15,"No",IF(G14&lt;-15,"No","Yes")))</f>
        <v>N/A</v>
      </c>
      <c r="I14" s="10">
        <v>-1.97</v>
      </c>
      <c r="J14" s="10">
        <v>-1.62</v>
      </c>
      <c r="K14" s="9" t="str">
        <f t="shared" si="0"/>
        <v>Yes</v>
      </c>
    </row>
    <row r="15" spans="1:11" ht="14.25" customHeight="1" x14ac:dyDescent="0.2">
      <c r="A15" s="3" t="s">
        <v>442</v>
      </c>
      <c r="B15" s="35" t="s">
        <v>213</v>
      </c>
      <c r="C15" s="9">
        <v>4.0944351999999996E-3</v>
      </c>
      <c r="D15" s="9" t="str">
        <f>IF($B15="N/A","N/A",IF(C15&gt;15,"No",IF(C15&lt;-15,"No","Yes")))</f>
        <v>N/A</v>
      </c>
      <c r="E15" s="9">
        <v>4.3258035999999998E-3</v>
      </c>
      <c r="F15" s="9" t="str">
        <f>IF($B15="N/A","N/A",IF(E15&gt;15,"No",IF(E15&lt;-15,"No","Yes")))</f>
        <v>N/A</v>
      </c>
      <c r="G15" s="9">
        <v>4.4474700999999998E-3</v>
      </c>
      <c r="H15" s="9" t="str">
        <f>IF($B15="N/A","N/A",IF(G15&gt;15,"No",IF(G15&lt;-15,"No","Yes")))</f>
        <v>N/A</v>
      </c>
      <c r="I15" s="10">
        <v>5.6509999999999998</v>
      </c>
      <c r="J15" s="10">
        <v>2.8130000000000002</v>
      </c>
      <c r="K15" s="9" t="str">
        <f t="shared" si="0"/>
        <v>Yes</v>
      </c>
    </row>
    <row r="16" spans="1:11" ht="12.75" customHeight="1" x14ac:dyDescent="0.2">
      <c r="A16" s="3" t="s">
        <v>859</v>
      </c>
      <c r="B16" s="35" t="s">
        <v>213</v>
      </c>
      <c r="C16" s="37">
        <v>1047.25</v>
      </c>
      <c r="D16" s="9" t="str">
        <f>IF($B16="N/A","N/A",IF(C16&gt;15,"No",IF(C16&lt;-15,"No","Yes")))</f>
        <v>N/A</v>
      </c>
      <c r="E16" s="37">
        <v>1009.8275862</v>
      </c>
      <c r="F16" s="9" t="str">
        <f>IF($B16="N/A","N/A",IF(E16&gt;15,"No",IF(E16&lt;-15,"No","Yes")))</f>
        <v>N/A</v>
      </c>
      <c r="G16" s="37">
        <v>451.38636364000001</v>
      </c>
      <c r="H16" s="9" t="str">
        <f>IF($B16="N/A","N/A",IF(G16&gt;15,"No",IF(G16&lt;-15,"No","Yes")))</f>
        <v>N/A</v>
      </c>
      <c r="I16" s="10">
        <v>-3.57</v>
      </c>
      <c r="J16" s="10">
        <v>-55.3</v>
      </c>
      <c r="K16" s="9" t="str">
        <f t="shared" si="0"/>
        <v>No</v>
      </c>
    </row>
    <row r="17" spans="1:11" x14ac:dyDescent="0.2">
      <c r="A17" s="3" t="s">
        <v>131</v>
      </c>
      <c r="B17" s="35" t="s">
        <v>213</v>
      </c>
      <c r="C17" s="36">
        <v>705</v>
      </c>
      <c r="D17" s="9" t="str">
        <f>IF($B17="N/A","N/A",IF(C17&gt;15,"No",IF(C17&lt;-15,"No","Yes")))</f>
        <v>N/A</v>
      </c>
      <c r="E17" s="36">
        <v>675</v>
      </c>
      <c r="F17" s="9" t="str">
        <f>IF($B17="N/A","N/A",IF(E17&gt;15,"No",IF(E17&lt;-15,"No","Yes")))</f>
        <v>N/A</v>
      </c>
      <c r="G17" s="36">
        <v>885</v>
      </c>
      <c r="H17" s="9" t="str">
        <f>IF($B17="N/A","N/A",IF(G17&gt;15,"No",IF(G17&lt;-15,"No","Yes")))</f>
        <v>N/A</v>
      </c>
      <c r="I17" s="10">
        <v>-4.26</v>
      </c>
      <c r="J17" s="10">
        <v>31.11</v>
      </c>
      <c r="K17" s="9" t="str">
        <f t="shared" si="0"/>
        <v>No</v>
      </c>
    </row>
    <row r="18" spans="1:11" x14ac:dyDescent="0.2">
      <c r="A18" s="3" t="s">
        <v>346</v>
      </c>
      <c r="B18" s="35" t="s">
        <v>213</v>
      </c>
      <c r="C18" s="8">
        <v>3.4364009899999999E-2</v>
      </c>
      <c r="D18" s="9" t="str">
        <f>IF($B18="N/A","N/A",IF(C18&gt;15,"No",IF(C18&lt;-15,"No","Yes")))</f>
        <v>N/A</v>
      </c>
      <c r="E18" s="8">
        <v>3.3562269399999997E-2</v>
      </c>
      <c r="F18" s="9" t="str">
        <f>IF($B18="N/A","N/A",IF(E18&gt;15,"No",IF(E18&lt;-15,"No","Yes")))</f>
        <v>N/A</v>
      </c>
      <c r="G18" s="8">
        <v>4.47273979E-2</v>
      </c>
      <c r="H18" s="9" t="str">
        <f>IF($B18="N/A","N/A",IF(G18&gt;15,"No",IF(G18&lt;-15,"No","Yes")))</f>
        <v>N/A</v>
      </c>
      <c r="I18" s="10">
        <v>-2.33</v>
      </c>
      <c r="J18" s="10">
        <v>33.270000000000003</v>
      </c>
      <c r="K18" s="9" t="str">
        <f t="shared" si="0"/>
        <v>No</v>
      </c>
    </row>
    <row r="19" spans="1:11" ht="27.75" customHeight="1" x14ac:dyDescent="0.2">
      <c r="A19" s="3" t="s">
        <v>838</v>
      </c>
      <c r="B19" s="35" t="s">
        <v>213</v>
      </c>
      <c r="C19" s="37">
        <v>36.373049645000002</v>
      </c>
      <c r="D19" s="9" t="str">
        <f>IF($B19="N/A","N/A",IF(C19&gt;60,"No",IF(C19&lt;15,"No","Yes")))</f>
        <v>N/A</v>
      </c>
      <c r="E19" s="37">
        <v>59.834074074</v>
      </c>
      <c r="F19" s="9" t="str">
        <f>IF($B19="N/A","N/A",IF(E19&gt;60,"No",IF(E19&lt;15,"No","Yes")))</f>
        <v>N/A</v>
      </c>
      <c r="G19" s="37">
        <v>51.227118644000001</v>
      </c>
      <c r="H19" s="9" t="str">
        <f>IF($B19="N/A","N/A",IF(G19&gt;60,"No",IF(G19&lt;15,"No","Yes")))</f>
        <v>N/A</v>
      </c>
      <c r="I19" s="10">
        <v>64.5</v>
      </c>
      <c r="J19" s="10">
        <v>-14.4</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1736</v>
      </c>
      <c r="J20" s="10" t="s">
        <v>1736</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1736</v>
      </c>
      <c r="J21" s="10" t="s">
        <v>1736</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1736</v>
      </c>
      <c r="J22" s="10" t="s">
        <v>1736</v>
      </c>
      <c r="K22" s="9" t="str">
        <f t="shared" si="0"/>
        <v>N/A</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3" t="s">
        <v>12</v>
      </c>
      <c r="B6" s="35" t="s">
        <v>213</v>
      </c>
      <c r="C6" s="36">
        <v>2051565</v>
      </c>
      <c r="D6" s="9" t="str">
        <f>IF($B6="N/A","N/A",IF(C6&gt;15,"No",IF(C6&lt;-15,"No","Yes")))</f>
        <v>N/A</v>
      </c>
      <c r="E6" s="36">
        <v>2011187</v>
      </c>
      <c r="F6" s="9" t="str">
        <f>IF($B6="N/A","N/A",IF(E6&gt;15,"No",IF(E6&lt;-15,"No","Yes")))</f>
        <v>N/A</v>
      </c>
      <c r="G6" s="36">
        <v>1978653</v>
      </c>
      <c r="H6" s="9" t="str">
        <f>IF($B6="N/A","N/A",IF(G6&gt;15,"No",IF(G6&lt;-15,"No","Yes")))</f>
        <v>N/A</v>
      </c>
      <c r="I6" s="10">
        <v>-1.97</v>
      </c>
      <c r="J6" s="10">
        <v>-1.62</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1736</v>
      </c>
      <c r="J8" s="10" t="s">
        <v>1736</v>
      </c>
      <c r="K8" s="9" t="str">
        <f t="shared" si="0"/>
        <v>N/A</v>
      </c>
    </row>
    <row r="9" spans="1:11" x14ac:dyDescent="0.2">
      <c r="A9" s="3" t="s">
        <v>851</v>
      </c>
      <c r="B9" s="35" t="s">
        <v>271</v>
      </c>
      <c r="C9" s="37">
        <v>65.962333146000006</v>
      </c>
      <c r="D9" s="9" t="str">
        <f>IF($B9="N/A","N/A",IF(C9&gt;60,"No",IF(C9&lt;15,"No","Yes")))</f>
        <v>No</v>
      </c>
      <c r="E9" s="37">
        <v>70.010999474000002</v>
      </c>
      <c r="F9" s="9" t="str">
        <f>IF($B9="N/A","N/A",IF(E9&gt;60,"No",IF(E9&lt;15,"No","Yes")))</f>
        <v>No</v>
      </c>
      <c r="G9" s="37">
        <v>74.257584326</v>
      </c>
      <c r="H9" s="9" t="str">
        <f>IF($B9="N/A","N/A",IF(G9&gt;60,"No",IF(G9&lt;15,"No","Yes")))</f>
        <v>No</v>
      </c>
      <c r="I9" s="10">
        <v>6.1379999999999999</v>
      </c>
      <c r="J9" s="10">
        <v>6.0659999999999998</v>
      </c>
      <c r="K9" s="9" t="str">
        <f t="shared" si="0"/>
        <v>Yes</v>
      </c>
    </row>
    <row r="10" spans="1:11" x14ac:dyDescent="0.2">
      <c r="A10" s="3" t="s">
        <v>14</v>
      </c>
      <c r="B10" s="35" t="s">
        <v>272</v>
      </c>
      <c r="C10" s="9">
        <v>18.645668062999999</v>
      </c>
      <c r="D10" s="9" t="str">
        <f>IF($B10="N/A","N/A",IF(C10&gt;15,"No",IF(C10&lt;=0,"No","Yes")))</f>
        <v>No</v>
      </c>
      <c r="E10" s="9">
        <v>18.02791088</v>
      </c>
      <c r="F10" s="9" t="str">
        <f>IF($B10="N/A","N/A",IF(E10&gt;15,"No",IF(E10&lt;=0,"No","Yes")))</f>
        <v>No</v>
      </c>
      <c r="G10" s="9">
        <v>18.411869084999999</v>
      </c>
      <c r="H10" s="9" t="str">
        <f>IF($B10="N/A","N/A",IF(G10&gt;15,"No",IF(G10&lt;=0,"No","Yes")))</f>
        <v>No</v>
      </c>
      <c r="I10" s="10">
        <v>-3.31</v>
      </c>
      <c r="J10" s="10">
        <v>2.13</v>
      </c>
      <c r="K10" s="9" t="str">
        <f t="shared" si="0"/>
        <v>Yes</v>
      </c>
    </row>
    <row r="11" spans="1:11" x14ac:dyDescent="0.2">
      <c r="A11" s="3" t="s">
        <v>874</v>
      </c>
      <c r="B11" s="35" t="s">
        <v>213</v>
      </c>
      <c r="C11" s="37">
        <v>79.500637862000005</v>
      </c>
      <c r="D11" s="9" t="str">
        <f>IF($B11="N/A","N/A",IF(C11&gt;15,"No",IF(C11&lt;-15,"No","Yes")))</f>
        <v>N/A</v>
      </c>
      <c r="E11" s="37">
        <v>84.447546024999994</v>
      </c>
      <c r="F11" s="9" t="str">
        <f>IF($B11="N/A","N/A",IF(E11&gt;15,"No",IF(E11&lt;-15,"No","Yes")))</f>
        <v>N/A</v>
      </c>
      <c r="G11" s="37">
        <v>87.455451034000006</v>
      </c>
      <c r="H11" s="9" t="str">
        <f>IF($B11="N/A","N/A",IF(G11&gt;15,"No",IF(G11&lt;-15,"No","Yes")))</f>
        <v>N/A</v>
      </c>
      <c r="I11" s="10">
        <v>6.2220000000000004</v>
      </c>
      <c r="J11" s="10">
        <v>3.5619999999999998</v>
      </c>
      <c r="K11" s="9" t="str">
        <f t="shared" si="0"/>
        <v>Yes</v>
      </c>
    </row>
    <row r="12" spans="1:11" x14ac:dyDescent="0.2">
      <c r="A12" s="3" t="s">
        <v>936</v>
      </c>
      <c r="B12" s="35" t="s">
        <v>213</v>
      </c>
      <c r="C12" s="9">
        <v>1.1608211291999999</v>
      </c>
      <c r="D12" s="9" t="str">
        <f>IF($B12="N/A","N/A",IF(C12&gt;15,"No",IF(C12&lt;-15,"No","Yes")))</f>
        <v>N/A</v>
      </c>
      <c r="E12" s="9">
        <v>0.96246644390000002</v>
      </c>
      <c r="F12" s="9" t="str">
        <f>IF($B12="N/A","N/A",IF(E12&gt;15,"No",IF(E12&lt;-15,"No","Yes")))</f>
        <v>N/A</v>
      </c>
      <c r="G12" s="9">
        <v>0.72973886779999997</v>
      </c>
      <c r="H12" s="9" t="str">
        <f>IF($B12="N/A","N/A",IF(G12&gt;15,"No",IF(G12&lt;-15,"No","Yes")))</f>
        <v>N/A</v>
      </c>
      <c r="I12" s="10">
        <v>-17.100000000000001</v>
      </c>
      <c r="J12" s="10">
        <v>-24.2</v>
      </c>
      <c r="K12" s="9" t="str">
        <f t="shared" si="0"/>
        <v>Yes</v>
      </c>
    </row>
    <row r="13" spans="1:11" x14ac:dyDescent="0.2">
      <c r="A13" s="3" t="s">
        <v>51</v>
      </c>
      <c r="B13" s="35" t="s">
        <v>273</v>
      </c>
      <c r="C13" s="9">
        <v>99.999366336999998</v>
      </c>
      <c r="D13" s="9" t="str">
        <f>IF($B13="N/A","N/A",IF(C13&gt;99,"No",IF(C13&lt;95,"No","Yes")))</f>
        <v>No</v>
      </c>
      <c r="E13" s="9">
        <v>99.996221137000006</v>
      </c>
      <c r="F13" s="9" t="str">
        <f>IF($B13="N/A","N/A",IF(E13&gt;99,"No",IF(E13&lt;95,"No","Yes")))</f>
        <v>No</v>
      </c>
      <c r="G13" s="9">
        <v>99.995653609000001</v>
      </c>
      <c r="H13" s="9" t="str">
        <f>IF($B13="N/A","N/A",IF(G13&gt;99,"No",IF(G13&lt;95,"No","Yes")))</f>
        <v>No</v>
      </c>
      <c r="I13" s="10">
        <v>-3.0000000000000001E-3</v>
      </c>
      <c r="J13" s="10">
        <v>-1E-3</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1736</v>
      </c>
      <c r="J14" s="10" t="s">
        <v>1736</v>
      </c>
      <c r="K14" s="9" t="str">
        <f t="shared" si="0"/>
        <v>N/A</v>
      </c>
    </row>
    <row r="15" spans="1:11" x14ac:dyDescent="0.2">
      <c r="A15" s="3" t="s">
        <v>164</v>
      </c>
      <c r="B15" s="35" t="s">
        <v>213</v>
      </c>
      <c r="C15" s="9">
        <v>99.944724773999994</v>
      </c>
      <c r="D15" s="9" t="str">
        <f>IF($B15="N/A","N/A",IF(C15&gt;15,"No",IF(C15&lt;-15,"No","Yes")))</f>
        <v>N/A</v>
      </c>
      <c r="E15" s="9">
        <v>99.995127072000002</v>
      </c>
      <c r="F15" s="9" t="str">
        <f>IF($B15="N/A","N/A",IF(E15&gt;15,"No",IF(E15&lt;-15,"No","Yes")))</f>
        <v>N/A</v>
      </c>
      <c r="G15" s="9">
        <v>99.995956669999998</v>
      </c>
      <c r="H15" s="9" t="str">
        <f>IF($B15="N/A","N/A",IF(G15&gt;15,"No",IF(G15&lt;-15,"No","Yes")))</f>
        <v>N/A</v>
      </c>
      <c r="I15" s="10">
        <v>5.04E-2</v>
      </c>
      <c r="J15" s="10">
        <v>8.0000000000000004E-4</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1736</v>
      </c>
      <c r="J16" s="10" t="s">
        <v>1736</v>
      </c>
      <c r="K16" s="9" t="str">
        <f t="shared" si="0"/>
        <v>N/A</v>
      </c>
    </row>
    <row r="17" spans="1:11" x14ac:dyDescent="0.2">
      <c r="A17" s="3" t="s">
        <v>21</v>
      </c>
      <c r="B17" s="35" t="s">
        <v>275</v>
      </c>
      <c r="C17" s="9">
        <v>99.999951256000003</v>
      </c>
      <c r="D17" s="9" t="str">
        <f>IF($B17="N/A","N/A",IF(C17&gt;98,"Yes","No"))</f>
        <v>Yes</v>
      </c>
      <c r="E17" s="9">
        <v>100</v>
      </c>
      <c r="F17" s="9" t="str">
        <f>IF($B17="N/A","N/A",IF(E17&gt;98,"Yes","No"))</f>
        <v>Yes</v>
      </c>
      <c r="G17" s="9">
        <v>100</v>
      </c>
      <c r="H17" s="9" t="str">
        <f>IF($B17="N/A","N/A",IF(G17&gt;98,"Yes","No"))</f>
        <v>Yes</v>
      </c>
      <c r="I17" s="10">
        <v>0</v>
      </c>
      <c r="J17" s="10">
        <v>0</v>
      </c>
      <c r="K17" s="9" t="str">
        <f t="shared" si="0"/>
        <v>Yes</v>
      </c>
    </row>
    <row r="18" spans="1:11" x14ac:dyDescent="0.2">
      <c r="A18" s="3" t="s">
        <v>53</v>
      </c>
      <c r="B18" s="35" t="s">
        <v>275</v>
      </c>
      <c r="C18" s="9">
        <v>100</v>
      </c>
      <c r="D18" s="9" t="str">
        <f>IF($B18="N/A","N/A",IF(C18&gt;98,"Yes","No"))</f>
        <v>Yes</v>
      </c>
      <c r="E18" s="9">
        <v>100</v>
      </c>
      <c r="F18" s="9" t="str">
        <f>IF($B18="N/A","N/A",IF(E18&gt;98,"Yes","No"))</f>
        <v>Yes</v>
      </c>
      <c r="G18" s="9">
        <v>99.999898916999996</v>
      </c>
      <c r="H18" s="9" t="str">
        <f>IF($B18="N/A","N/A",IF(G18&gt;98,"Yes","No"))</f>
        <v>Yes</v>
      </c>
      <c r="I18" s="10">
        <v>0</v>
      </c>
      <c r="J18" s="10">
        <v>0</v>
      </c>
      <c r="K18" s="9" t="str">
        <f t="shared" si="0"/>
        <v>Yes</v>
      </c>
    </row>
    <row r="19" spans="1:11" ht="12.75" customHeight="1" x14ac:dyDescent="0.2">
      <c r="A19" s="3" t="s">
        <v>675</v>
      </c>
      <c r="B19" s="35" t="s">
        <v>223</v>
      </c>
      <c r="C19" s="9">
        <v>99.568524517</v>
      </c>
      <c r="D19" s="9" t="str">
        <f>IF($B19="N/A","N/A",IF(C19&gt;100,"No",IF(C19&lt;98,"No","Yes")))</f>
        <v>Yes</v>
      </c>
      <c r="E19" s="9">
        <v>99.338649265000001</v>
      </c>
      <c r="F19" s="9" t="str">
        <f>IF($B19="N/A","N/A",IF(E19&gt;100,"No",IF(E19&lt;98,"No","Yes")))</f>
        <v>Yes</v>
      </c>
      <c r="G19" s="9">
        <v>99.413793120999998</v>
      </c>
      <c r="H19" s="9" t="str">
        <f>IF($B19="N/A","N/A",IF(G19&gt;100,"No",IF(G19&lt;98,"No","Yes")))</f>
        <v>Yes</v>
      </c>
      <c r="I19" s="10">
        <v>-0.23100000000000001</v>
      </c>
      <c r="J19" s="10">
        <v>7.5600000000000001E-2</v>
      </c>
      <c r="K19" s="9" t="str">
        <f>IF(J19="Div by 0", "N/A", IF(J19="N/A","N/A", IF(J19&gt;30, "No", IF(J19&lt;-30, "No", "Yes"))))</f>
        <v>Yes</v>
      </c>
    </row>
    <row r="20" spans="1:11" x14ac:dyDescent="0.2">
      <c r="A20" s="3" t="s">
        <v>676</v>
      </c>
      <c r="B20" s="35" t="s">
        <v>223</v>
      </c>
      <c r="C20" s="9">
        <v>99.803710826</v>
      </c>
      <c r="D20" s="9" t="str">
        <f>IF($B20="N/A","N/A",IF(C20&gt;100,"No",IF(C20&lt;98,"No","Yes")))</f>
        <v>Yes</v>
      </c>
      <c r="E20" s="9">
        <v>99.795543627000001</v>
      </c>
      <c r="F20" s="9" t="str">
        <f>IF($B20="N/A","N/A",IF(E20&gt;100,"No",IF(E20&lt;98,"No","Yes")))</f>
        <v>Yes</v>
      </c>
      <c r="G20" s="9">
        <v>99.775352221999995</v>
      </c>
      <c r="H20" s="9" t="str">
        <f>IF($B20="N/A","N/A",IF(G20&gt;100,"No",IF(G20&lt;98,"No","Yes")))</f>
        <v>Yes</v>
      </c>
      <c r="I20" s="10">
        <v>-8.0000000000000002E-3</v>
      </c>
      <c r="J20" s="10">
        <v>-0.02</v>
      </c>
      <c r="K20" s="9" t="str">
        <f>IF(J20="Div by 0", "N/A", IF(J20="N/A","N/A", IF(J20&gt;30, "No", IF(J20&lt;-30, "No", "Yes"))))</f>
        <v>Yes</v>
      </c>
    </row>
    <row r="21" spans="1:11" x14ac:dyDescent="0.2">
      <c r="A21" s="3" t="s">
        <v>677</v>
      </c>
      <c r="B21" s="35" t="s">
        <v>223</v>
      </c>
      <c r="C21" s="9">
        <v>99.803710826</v>
      </c>
      <c r="D21" s="9" t="str">
        <f>IF($B21="N/A","N/A",IF(C21&gt;100,"No",IF(C21&lt;98,"No","Yes")))</f>
        <v>Yes</v>
      </c>
      <c r="E21" s="9">
        <v>99.795543627000001</v>
      </c>
      <c r="F21" s="9" t="str">
        <f>IF($B21="N/A","N/A",IF(E21&gt;100,"No",IF(E21&lt;98,"No","Yes")))</f>
        <v>Yes</v>
      </c>
      <c r="G21" s="9">
        <v>99.775352221999995</v>
      </c>
      <c r="H21" s="9" t="str">
        <f>IF($B21="N/A","N/A",IF(G21&gt;100,"No",IF(G21&lt;98,"No","Yes")))</f>
        <v>Yes</v>
      </c>
      <c r="I21" s="10">
        <v>-8.0000000000000002E-3</v>
      </c>
      <c r="J21" s="10">
        <v>-0.02</v>
      </c>
      <c r="K21" s="9" t="str">
        <f>IF(J21="Div by 0", "N/A", IF(J21="N/A","N/A", IF(J21&gt;30, "No", IF(J21&lt;-30, "No", "Yes"))))</f>
        <v>Yes</v>
      </c>
    </row>
    <row r="22" spans="1:11" ht="15" customHeight="1" x14ac:dyDescent="0.2">
      <c r="A22" s="3" t="s">
        <v>1701</v>
      </c>
      <c r="B22" s="35" t="s">
        <v>213</v>
      </c>
      <c r="C22" s="9">
        <v>65.815316600000003</v>
      </c>
      <c r="D22" s="9" t="str">
        <f>IF($B22="N/A","N/A",IF(C22&gt;15,"No",IF(C22&lt;-15,"No","Yes")))</f>
        <v>N/A</v>
      </c>
      <c r="E22" s="9">
        <v>62.454809026</v>
      </c>
      <c r="F22" s="9" t="str">
        <f>IF($B22="N/A","N/A",IF(E22&gt;15,"No",IF(E22&lt;-15,"No","Yes")))</f>
        <v>N/A</v>
      </c>
      <c r="G22" s="9">
        <v>58.546748721999997</v>
      </c>
      <c r="H22" s="9" t="str">
        <f>IF($B22="N/A","N/A",IF(G22&gt;15,"No",IF(G22&lt;-15,"No","Yes")))</f>
        <v>N/A</v>
      </c>
      <c r="I22" s="10">
        <v>-5.1100000000000003</v>
      </c>
      <c r="J22" s="10">
        <v>-6.26</v>
      </c>
      <c r="K22" s="9" t="str">
        <f t="shared" ref="K22:K31" si="1">IF(J22="Div by 0", "N/A", IF(J22="N/A","N/A", IF(J22&gt;30, "No", IF(J22&lt;-30, "No", "Yes"))))</f>
        <v>Yes</v>
      </c>
    </row>
    <row r="23" spans="1:11" x14ac:dyDescent="0.2">
      <c r="A23" s="3" t="s">
        <v>937</v>
      </c>
      <c r="B23" s="35" t="s">
        <v>213</v>
      </c>
      <c r="C23" s="9">
        <v>33.064611650000003</v>
      </c>
      <c r="D23" s="9" t="str">
        <f>IF($B23="N/A","N/A",IF(C23&gt;15,"No",IF(C23&lt;-15,"No","Yes")))</f>
        <v>N/A</v>
      </c>
      <c r="E23" s="9">
        <v>36.400991056999999</v>
      </c>
      <c r="F23" s="9" t="str">
        <f>IF($B23="N/A","N/A",IF(E23&gt;15,"No",IF(E23&lt;-15,"No","Yes")))</f>
        <v>N/A</v>
      </c>
      <c r="G23" s="9">
        <v>40.166567862000001</v>
      </c>
      <c r="H23" s="9" t="str">
        <f>IF($B23="N/A","N/A",IF(G23&gt;15,"No",IF(G23&lt;-15,"No","Yes")))</f>
        <v>N/A</v>
      </c>
      <c r="I23" s="10">
        <v>10.09</v>
      </c>
      <c r="J23" s="10">
        <v>10.34</v>
      </c>
      <c r="K23" s="9" t="str">
        <f t="shared" si="1"/>
        <v>Yes</v>
      </c>
    </row>
    <row r="24" spans="1:11" ht="25.5" x14ac:dyDescent="0.2">
      <c r="A24" s="3" t="s">
        <v>938</v>
      </c>
      <c r="B24" s="35" t="s">
        <v>213</v>
      </c>
      <c r="C24" s="9">
        <v>0.52072442259999996</v>
      </c>
      <c r="D24" s="9" t="str">
        <f>IF($B24="N/A","N/A",IF(C24&gt;15,"No",IF(C24&lt;-15,"No","Yes")))</f>
        <v>N/A</v>
      </c>
      <c r="E24" s="9">
        <v>0.50094794769999995</v>
      </c>
      <c r="F24" s="9" t="str">
        <f>IF($B24="N/A","N/A",IF(E24&gt;15,"No",IF(E24&lt;-15,"No","Yes")))</f>
        <v>N/A</v>
      </c>
      <c r="G24" s="9">
        <v>0.64205295220000003</v>
      </c>
      <c r="H24" s="9" t="str">
        <f>IF($B24="N/A","N/A",IF(G24&gt;15,"No",IF(G24&lt;-15,"No","Yes")))</f>
        <v>N/A</v>
      </c>
      <c r="I24" s="10">
        <v>-3.8</v>
      </c>
      <c r="J24" s="10">
        <v>28.17</v>
      </c>
      <c r="K24" s="9" t="str">
        <f t="shared" si="1"/>
        <v>Yes</v>
      </c>
    </row>
    <row r="25" spans="1:11" x14ac:dyDescent="0.2">
      <c r="A25" s="3" t="s">
        <v>166</v>
      </c>
      <c r="B25" s="35" t="s">
        <v>213</v>
      </c>
      <c r="C25" s="9">
        <v>99.803710826</v>
      </c>
      <c r="D25" s="9" t="str">
        <f t="shared" ref="D25:D27" si="2">IF($B25="N/A","N/A",IF(C25&gt;15,"No",IF(C25&lt;-15,"No","Yes")))</f>
        <v>N/A</v>
      </c>
      <c r="E25" s="9">
        <v>99.795543627000001</v>
      </c>
      <c r="F25" s="9" t="str">
        <f t="shared" ref="F25:F27" si="3">IF($B25="N/A","N/A",IF(E25&gt;15,"No",IF(E25&lt;-15,"No","Yes")))</f>
        <v>N/A</v>
      </c>
      <c r="G25" s="9">
        <v>99.775352221999995</v>
      </c>
      <c r="H25" s="9" t="str">
        <f t="shared" ref="H25:H27" si="4">IF($B25="N/A","N/A",IF(G25&gt;15,"No",IF(G25&lt;-15,"No","Yes")))</f>
        <v>N/A</v>
      </c>
      <c r="I25" s="10">
        <v>-8.0000000000000002E-3</v>
      </c>
      <c r="J25" s="10">
        <v>-0.02</v>
      </c>
      <c r="K25" s="9" t="str">
        <f t="shared" si="1"/>
        <v>Yes</v>
      </c>
    </row>
    <row r="26" spans="1:11" x14ac:dyDescent="0.2">
      <c r="A26" s="3" t="s">
        <v>167</v>
      </c>
      <c r="B26" s="35" t="s">
        <v>213</v>
      </c>
      <c r="C26" s="9">
        <v>99.803710826</v>
      </c>
      <c r="D26" s="9" t="str">
        <f t="shared" si="2"/>
        <v>N/A</v>
      </c>
      <c r="E26" s="9">
        <v>99.795543627000001</v>
      </c>
      <c r="F26" s="9" t="str">
        <f t="shared" si="3"/>
        <v>N/A</v>
      </c>
      <c r="G26" s="9">
        <v>99.775352221999995</v>
      </c>
      <c r="H26" s="9" t="str">
        <f t="shared" si="4"/>
        <v>N/A</v>
      </c>
      <c r="I26" s="10">
        <v>-8.0000000000000002E-3</v>
      </c>
      <c r="J26" s="10">
        <v>-0.02</v>
      </c>
      <c r="K26" s="9" t="str">
        <f t="shared" si="1"/>
        <v>Yes</v>
      </c>
    </row>
    <row r="27" spans="1:11" x14ac:dyDescent="0.2">
      <c r="A27" s="3" t="s">
        <v>168</v>
      </c>
      <c r="B27" s="35" t="s">
        <v>213</v>
      </c>
      <c r="C27" s="9">
        <v>99.803710826</v>
      </c>
      <c r="D27" s="9" t="str">
        <f t="shared" si="2"/>
        <v>N/A</v>
      </c>
      <c r="E27" s="9">
        <v>99.795543627000001</v>
      </c>
      <c r="F27" s="9" t="str">
        <f t="shared" si="3"/>
        <v>N/A</v>
      </c>
      <c r="G27" s="9">
        <v>99.775352221999995</v>
      </c>
      <c r="H27" s="9" t="str">
        <f t="shared" si="4"/>
        <v>N/A</v>
      </c>
      <c r="I27" s="10">
        <v>-8.0000000000000002E-3</v>
      </c>
      <c r="J27" s="10">
        <v>-0.02</v>
      </c>
      <c r="K27" s="9" t="str">
        <f t="shared" si="1"/>
        <v>Yes</v>
      </c>
    </row>
    <row r="28" spans="1:11" x14ac:dyDescent="0.2">
      <c r="A28" s="3" t="s">
        <v>54</v>
      </c>
      <c r="B28" s="35" t="s">
        <v>213</v>
      </c>
      <c r="C28" s="9">
        <v>11.214609335</v>
      </c>
      <c r="D28" s="9" t="str">
        <f>IF($B28="N/A","N/A",IF(C28&gt;15,"No",IF(C28&lt;-15,"No","Yes")))</f>
        <v>N/A</v>
      </c>
      <c r="E28" s="9">
        <v>10.846231604</v>
      </c>
      <c r="F28" s="9" t="str">
        <f>IF($B28="N/A","N/A",IF(E28&gt;15,"No",IF(E28&lt;-15,"No","Yes")))</f>
        <v>N/A</v>
      </c>
      <c r="G28" s="9">
        <v>11.868276044</v>
      </c>
      <c r="H28" s="9" t="str">
        <f>IF($B28="N/A","N/A",IF(G28&gt;15,"No",IF(G28&lt;-15,"No","Yes")))</f>
        <v>N/A</v>
      </c>
      <c r="I28" s="10">
        <v>-3.28</v>
      </c>
      <c r="J28" s="10">
        <v>9.423</v>
      </c>
      <c r="K28" s="9" t="str">
        <f t="shared" si="1"/>
        <v>Yes</v>
      </c>
    </row>
    <row r="29" spans="1:11" x14ac:dyDescent="0.2">
      <c r="A29" s="3" t="s">
        <v>55</v>
      </c>
      <c r="B29" s="35" t="s">
        <v>213</v>
      </c>
      <c r="C29" s="9">
        <v>88.589101490999994</v>
      </c>
      <c r="D29" s="9" t="str">
        <f>IF($B29="N/A","N/A",IF(C29&gt;15,"No",IF(C29&lt;-15,"No","Yes")))</f>
        <v>N/A</v>
      </c>
      <c r="E29" s="9">
        <v>88.949312023000005</v>
      </c>
      <c r="F29" s="9" t="str">
        <f>IF($B29="N/A","N/A",IF(E29&gt;15,"No",IF(E29&lt;-15,"No","Yes")))</f>
        <v>N/A</v>
      </c>
      <c r="G29" s="9">
        <v>87.907076177999997</v>
      </c>
      <c r="H29" s="9" t="str">
        <f>IF($B29="N/A","N/A",IF(G29&gt;15,"No",IF(G29&lt;-15,"No","Yes")))</f>
        <v>N/A</v>
      </c>
      <c r="I29" s="10">
        <v>0.40660000000000002</v>
      </c>
      <c r="J29" s="10">
        <v>-1.17</v>
      </c>
      <c r="K29" s="9" t="str">
        <f t="shared" si="1"/>
        <v>Yes</v>
      </c>
    </row>
    <row r="30" spans="1:11" x14ac:dyDescent="0.2">
      <c r="A30" s="3" t="s">
        <v>56</v>
      </c>
      <c r="B30" s="35" t="s">
        <v>213</v>
      </c>
      <c r="C30" s="9">
        <v>73.189784384000006</v>
      </c>
      <c r="D30" s="9" t="str">
        <f>IF($B30="N/A","N/A",IF(C30&gt;15,"No",IF(C30&lt;-15,"No","Yes")))</f>
        <v>N/A</v>
      </c>
      <c r="E30" s="9">
        <v>75.667553538999996</v>
      </c>
      <c r="F30" s="9" t="str">
        <f>IF($B30="N/A","N/A",IF(E30&gt;15,"No",IF(E30&lt;-15,"No","Yes")))</f>
        <v>N/A</v>
      </c>
      <c r="G30" s="9">
        <v>76.017826268999997</v>
      </c>
      <c r="H30" s="9" t="str">
        <f>IF($B30="N/A","N/A",IF(G30&gt;15,"No",IF(G30&lt;-15,"No","Yes")))</f>
        <v>N/A</v>
      </c>
      <c r="I30" s="10">
        <v>3.3849999999999998</v>
      </c>
      <c r="J30" s="10">
        <v>0.46289999999999998</v>
      </c>
      <c r="K30" s="9" t="str">
        <f t="shared" si="1"/>
        <v>Yes</v>
      </c>
    </row>
    <row r="31" spans="1:11" x14ac:dyDescent="0.2">
      <c r="A31" s="3" t="s">
        <v>57</v>
      </c>
      <c r="B31" s="35" t="s">
        <v>213</v>
      </c>
      <c r="C31" s="9">
        <v>18.922578616999999</v>
      </c>
      <c r="D31" s="9" t="str">
        <f>IF($B31="N/A","N/A",IF(C31&gt;15,"No",IF(C31&lt;-15,"No","Yes")))</f>
        <v>N/A</v>
      </c>
      <c r="E31" s="9">
        <v>17.678913000000001</v>
      </c>
      <c r="F31" s="9" t="str">
        <f>IF($B31="N/A","N/A",IF(E31&gt;15,"No",IF(E31&lt;-15,"No","Yes")))</f>
        <v>N/A</v>
      </c>
      <c r="G31" s="9">
        <v>17.873017654000002</v>
      </c>
      <c r="H31" s="9" t="str">
        <f>IF($B31="N/A","N/A",IF(G31&gt;15,"No",IF(G31&lt;-15,"No","Yes")))</f>
        <v>N/A</v>
      </c>
      <c r="I31" s="10">
        <v>-6.57</v>
      </c>
      <c r="J31" s="10">
        <v>1.0980000000000001</v>
      </c>
      <c r="K31" s="9" t="str">
        <f t="shared" si="1"/>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1736</v>
      </c>
      <c r="J6" s="10" t="s">
        <v>1736</v>
      </c>
      <c r="K6" s="9" t="str">
        <f t="shared" ref="K6:K18" si="2">IF(J6="Div by 0", "N/A", IF(J6="N/A","N/A", IF(J6&gt;30, "No", IF(J6&lt;-30, "No", "Yes"))))</f>
        <v>N/A</v>
      </c>
    </row>
    <row r="7" spans="1:11" x14ac:dyDescent="0.2">
      <c r="A7" s="26" t="s">
        <v>443</v>
      </c>
      <c r="B7" s="85" t="s">
        <v>213</v>
      </c>
      <c r="C7" s="9" t="s">
        <v>1736</v>
      </c>
      <c r="D7" s="9" t="str">
        <f t="shared" si="0"/>
        <v>N/A</v>
      </c>
      <c r="E7" s="9" t="s">
        <v>1736</v>
      </c>
      <c r="F7" s="9" t="str">
        <f t="shared" si="0"/>
        <v>N/A</v>
      </c>
      <c r="G7" s="9" t="s">
        <v>1736</v>
      </c>
      <c r="H7" s="9" t="str">
        <f t="shared" si="1"/>
        <v>N/A</v>
      </c>
      <c r="I7" s="10" t="s">
        <v>1736</v>
      </c>
      <c r="J7" s="10" t="s">
        <v>1736</v>
      </c>
      <c r="K7" s="9" t="str">
        <f t="shared" si="2"/>
        <v>N/A</v>
      </c>
    </row>
    <row r="8" spans="1:11" x14ac:dyDescent="0.2">
      <c r="A8" s="26" t="s">
        <v>444</v>
      </c>
      <c r="B8" s="85" t="s">
        <v>213</v>
      </c>
      <c r="C8" s="9" t="s">
        <v>1736</v>
      </c>
      <c r="D8" s="9" t="str">
        <f t="shared" si="0"/>
        <v>N/A</v>
      </c>
      <c r="E8" s="9" t="s">
        <v>1736</v>
      </c>
      <c r="F8" s="9" t="str">
        <f t="shared" si="0"/>
        <v>N/A</v>
      </c>
      <c r="G8" s="9" t="s">
        <v>1736</v>
      </c>
      <c r="H8" s="9" t="str">
        <f t="shared" si="1"/>
        <v>N/A</v>
      </c>
      <c r="I8" s="10" t="s">
        <v>1736</v>
      </c>
      <c r="J8" s="10" t="s">
        <v>1736</v>
      </c>
      <c r="K8" s="9" t="str">
        <f t="shared" si="2"/>
        <v>N/A</v>
      </c>
    </row>
    <row r="9" spans="1:11" x14ac:dyDescent="0.2">
      <c r="A9" s="26" t="s">
        <v>445</v>
      </c>
      <c r="B9" s="85" t="s">
        <v>213</v>
      </c>
      <c r="C9" s="9" t="s">
        <v>1736</v>
      </c>
      <c r="D9" s="9" t="str">
        <f t="shared" si="0"/>
        <v>N/A</v>
      </c>
      <c r="E9" s="9" t="s">
        <v>1736</v>
      </c>
      <c r="F9" s="9" t="str">
        <f t="shared" si="0"/>
        <v>N/A</v>
      </c>
      <c r="G9" s="9" t="s">
        <v>1736</v>
      </c>
      <c r="H9" s="9" t="str">
        <f t="shared" si="1"/>
        <v>N/A</v>
      </c>
      <c r="I9" s="10" t="s">
        <v>1736</v>
      </c>
      <c r="J9" s="10" t="s">
        <v>1736</v>
      </c>
      <c r="K9" s="9" t="str">
        <f t="shared" si="2"/>
        <v>N/A</v>
      </c>
    </row>
    <row r="10" spans="1:11" x14ac:dyDescent="0.2">
      <c r="A10" s="26" t="s">
        <v>446</v>
      </c>
      <c r="B10" s="85" t="s">
        <v>213</v>
      </c>
      <c r="C10" s="9" t="s">
        <v>1736</v>
      </c>
      <c r="D10" s="9" t="str">
        <f t="shared" si="0"/>
        <v>N/A</v>
      </c>
      <c r="E10" s="9" t="s">
        <v>1736</v>
      </c>
      <c r="F10" s="9" t="str">
        <f t="shared" si="0"/>
        <v>N/A</v>
      </c>
      <c r="G10" s="9" t="s">
        <v>1736</v>
      </c>
      <c r="H10" s="9" t="str">
        <f t="shared" si="1"/>
        <v>N/A</v>
      </c>
      <c r="I10" s="10" t="s">
        <v>1736</v>
      </c>
      <c r="J10" s="10" t="s">
        <v>1736</v>
      </c>
      <c r="K10" s="9" t="str">
        <f t="shared" si="2"/>
        <v>N/A</v>
      </c>
    </row>
    <row r="11" spans="1:11" x14ac:dyDescent="0.2">
      <c r="A11" s="2" t="s">
        <v>207</v>
      </c>
      <c r="B11" s="85" t="s">
        <v>213</v>
      </c>
      <c r="C11" s="9" t="s">
        <v>1736</v>
      </c>
      <c r="D11" s="9" t="str">
        <f t="shared" si="0"/>
        <v>N/A</v>
      </c>
      <c r="E11" s="9" t="s">
        <v>1736</v>
      </c>
      <c r="F11" s="9" t="str">
        <f t="shared" si="0"/>
        <v>N/A</v>
      </c>
      <c r="G11" s="9" t="s">
        <v>1736</v>
      </c>
      <c r="H11" s="9" t="str">
        <f t="shared" si="1"/>
        <v>N/A</v>
      </c>
      <c r="I11" s="10" t="s">
        <v>1736</v>
      </c>
      <c r="J11" s="10" t="s">
        <v>1736</v>
      </c>
      <c r="K11" s="9" t="str">
        <f t="shared" si="2"/>
        <v>N/A</v>
      </c>
    </row>
    <row r="12" spans="1:11" x14ac:dyDescent="0.2">
      <c r="A12" s="2" t="s">
        <v>936</v>
      </c>
      <c r="B12" s="85" t="s">
        <v>213</v>
      </c>
      <c r="C12" s="9" t="s">
        <v>1736</v>
      </c>
      <c r="D12" s="9" t="str">
        <f t="shared" si="0"/>
        <v>N/A</v>
      </c>
      <c r="E12" s="9" t="s">
        <v>1736</v>
      </c>
      <c r="F12" s="9" t="str">
        <f t="shared" si="0"/>
        <v>N/A</v>
      </c>
      <c r="G12" s="9" t="s">
        <v>1736</v>
      </c>
      <c r="H12" s="9" t="str">
        <f t="shared" si="1"/>
        <v>N/A</v>
      </c>
      <c r="I12" s="10" t="s">
        <v>1736</v>
      </c>
      <c r="J12" s="10" t="s">
        <v>1736</v>
      </c>
      <c r="K12" s="9" t="str">
        <f t="shared" si="2"/>
        <v>N/A</v>
      </c>
    </row>
    <row r="13" spans="1:11" x14ac:dyDescent="0.2">
      <c r="A13" s="2" t="s">
        <v>51</v>
      </c>
      <c r="B13" s="85" t="s">
        <v>213</v>
      </c>
      <c r="C13" s="9" t="s">
        <v>1736</v>
      </c>
      <c r="D13" s="9" t="str">
        <f t="shared" si="0"/>
        <v>N/A</v>
      </c>
      <c r="E13" s="9" t="s">
        <v>1736</v>
      </c>
      <c r="F13" s="9" t="str">
        <f t="shared" si="0"/>
        <v>N/A</v>
      </c>
      <c r="G13" s="9" t="s">
        <v>1736</v>
      </c>
      <c r="H13" s="9" t="str">
        <f t="shared" si="1"/>
        <v>N/A</v>
      </c>
      <c r="I13" s="10" t="s">
        <v>1736</v>
      </c>
      <c r="J13" s="10" t="s">
        <v>1736</v>
      </c>
      <c r="K13" s="9" t="str">
        <f t="shared" si="2"/>
        <v>N/A</v>
      </c>
    </row>
    <row r="14" spans="1:11" x14ac:dyDescent="0.2">
      <c r="A14" s="2" t="s">
        <v>52</v>
      </c>
      <c r="B14" s="85" t="s">
        <v>213</v>
      </c>
      <c r="C14" s="9" t="s">
        <v>1736</v>
      </c>
      <c r="D14" s="9" t="str">
        <f t="shared" si="0"/>
        <v>N/A</v>
      </c>
      <c r="E14" s="9" t="s">
        <v>1736</v>
      </c>
      <c r="F14" s="9" t="str">
        <f t="shared" si="0"/>
        <v>N/A</v>
      </c>
      <c r="G14" s="9" t="s">
        <v>1736</v>
      </c>
      <c r="H14" s="9" t="str">
        <f t="shared" si="1"/>
        <v>N/A</v>
      </c>
      <c r="I14" s="10" t="s">
        <v>1736</v>
      </c>
      <c r="J14" s="10" t="s">
        <v>1736</v>
      </c>
      <c r="K14" s="9" t="str">
        <f t="shared" si="2"/>
        <v>N/A</v>
      </c>
    </row>
    <row r="15" spans="1:11" x14ac:dyDescent="0.2">
      <c r="A15" s="2" t="s">
        <v>164</v>
      </c>
      <c r="B15" s="85" t="s">
        <v>213</v>
      </c>
      <c r="C15" s="9" t="s">
        <v>1736</v>
      </c>
      <c r="D15" s="9" t="str">
        <f t="shared" si="0"/>
        <v>N/A</v>
      </c>
      <c r="E15" s="9" t="s">
        <v>1736</v>
      </c>
      <c r="F15" s="9" t="str">
        <f t="shared" si="0"/>
        <v>N/A</v>
      </c>
      <c r="G15" s="9" t="s">
        <v>1736</v>
      </c>
      <c r="H15" s="9" t="str">
        <f t="shared" si="1"/>
        <v>N/A</v>
      </c>
      <c r="I15" s="10" t="s">
        <v>1736</v>
      </c>
      <c r="J15" s="10" t="s">
        <v>1736</v>
      </c>
      <c r="K15" s="9" t="str">
        <f t="shared" si="2"/>
        <v>N/A</v>
      </c>
    </row>
    <row r="16" spans="1:11" x14ac:dyDescent="0.2">
      <c r="A16" s="2" t="s">
        <v>165</v>
      </c>
      <c r="B16" s="85" t="s">
        <v>213</v>
      </c>
      <c r="C16" s="9" t="s">
        <v>1736</v>
      </c>
      <c r="D16" s="9" t="str">
        <f t="shared" si="0"/>
        <v>N/A</v>
      </c>
      <c r="E16" s="9" t="s">
        <v>1736</v>
      </c>
      <c r="F16" s="9" t="str">
        <f t="shared" si="0"/>
        <v>N/A</v>
      </c>
      <c r="G16" s="9" t="s">
        <v>1736</v>
      </c>
      <c r="H16" s="9" t="str">
        <f t="shared" si="1"/>
        <v>N/A</v>
      </c>
      <c r="I16" s="10" t="s">
        <v>1736</v>
      </c>
      <c r="J16" s="10" t="s">
        <v>1736</v>
      </c>
      <c r="K16" s="9" t="str">
        <f t="shared" si="2"/>
        <v>N/A</v>
      </c>
    </row>
    <row r="17" spans="1:11" x14ac:dyDescent="0.2">
      <c r="A17" s="2" t="s">
        <v>21</v>
      </c>
      <c r="B17" s="85" t="s">
        <v>213</v>
      </c>
      <c r="C17" s="9" t="s">
        <v>1736</v>
      </c>
      <c r="D17" s="9" t="str">
        <f t="shared" si="0"/>
        <v>N/A</v>
      </c>
      <c r="E17" s="9" t="s">
        <v>1736</v>
      </c>
      <c r="F17" s="9" t="str">
        <f t="shared" si="0"/>
        <v>N/A</v>
      </c>
      <c r="G17" s="9" t="s">
        <v>1736</v>
      </c>
      <c r="H17" s="9" t="str">
        <f t="shared" si="1"/>
        <v>N/A</v>
      </c>
      <c r="I17" s="10" t="s">
        <v>1736</v>
      </c>
      <c r="J17" s="10" t="s">
        <v>1736</v>
      </c>
      <c r="K17" s="9" t="str">
        <f t="shared" si="2"/>
        <v>N/A</v>
      </c>
    </row>
    <row r="18" spans="1:11" x14ac:dyDescent="0.2">
      <c r="A18" s="2" t="s">
        <v>53</v>
      </c>
      <c r="B18" s="85" t="s">
        <v>213</v>
      </c>
      <c r="C18" s="9" t="s">
        <v>1736</v>
      </c>
      <c r="D18" s="9" t="str">
        <f t="shared" si="0"/>
        <v>N/A</v>
      </c>
      <c r="E18" s="9" t="s">
        <v>1736</v>
      </c>
      <c r="F18" s="9" t="str">
        <f t="shared" si="0"/>
        <v>N/A</v>
      </c>
      <c r="G18" s="9" t="s">
        <v>1736</v>
      </c>
      <c r="H18" s="9" t="str">
        <f t="shared" si="1"/>
        <v>N/A</v>
      </c>
      <c r="I18" s="10" t="s">
        <v>1736</v>
      </c>
      <c r="J18" s="10" t="s">
        <v>1736</v>
      </c>
      <c r="K18" s="9" t="str">
        <f t="shared" si="2"/>
        <v>N/A</v>
      </c>
    </row>
    <row r="19" spans="1:11" x14ac:dyDescent="0.2">
      <c r="A19" s="3" t="s">
        <v>675</v>
      </c>
      <c r="B19" s="85" t="s">
        <v>213</v>
      </c>
      <c r="C19" s="9" t="s">
        <v>1736</v>
      </c>
      <c r="D19" s="9" t="str">
        <f t="shared" ref="D19:D21" si="3">IF($B19="N/A","N/A",IF(C19&lt;0,"No","Yes"))</f>
        <v>N/A</v>
      </c>
      <c r="E19" s="9" t="s">
        <v>1736</v>
      </c>
      <c r="F19" s="9" t="str">
        <f t="shared" ref="F19:F21" si="4">IF($B19="N/A","N/A",IF(E19&lt;0,"No","Yes"))</f>
        <v>N/A</v>
      </c>
      <c r="G19" s="9" t="s">
        <v>1736</v>
      </c>
      <c r="H19" s="9" t="str">
        <f t="shared" ref="H19:H21" si="5">IF($B19="N/A","N/A",IF(G19&lt;0,"No","Yes"))</f>
        <v>N/A</v>
      </c>
      <c r="I19" s="10" t="s">
        <v>1736</v>
      </c>
      <c r="J19" s="10" t="s">
        <v>1736</v>
      </c>
      <c r="K19" s="9" t="str">
        <f>IF(J19="Div by 0", "N/A", IF(J19="N/A","N/A", IF(J19&gt;30, "No", IF(J19&lt;-30, "No", "Yes"))))</f>
        <v>N/A</v>
      </c>
    </row>
    <row r="20" spans="1:11" x14ac:dyDescent="0.2">
      <c r="A20" s="3" t="s">
        <v>676</v>
      </c>
      <c r="B20" s="85" t="s">
        <v>213</v>
      </c>
      <c r="C20" s="9" t="s">
        <v>1736</v>
      </c>
      <c r="D20" s="9" t="str">
        <f t="shared" si="3"/>
        <v>N/A</v>
      </c>
      <c r="E20" s="9" t="s">
        <v>1736</v>
      </c>
      <c r="F20" s="9" t="str">
        <f t="shared" si="4"/>
        <v>N/A</v>
      </c>
      <c r="G20" s="9" t="s">
        <v>1736</v>
      </c>
      <c r="H20" s="9" t="str">
        <f t="shared" si="5"/>
        <v>N/A</v>
      </c>
      <c r="I20" s="10" t="s">
        <v>1736</v>
      </c>
      <c r="J20" s="10" t="s">
        <v>1736</v>
      </c>
      <c r="K20" s="9" t="str">
        <f>IF(J20="Div by 0", "N/A", IF(J20="N/A","N/A", IF(J20&gt;30, "No", IF(J20&lt;-30, "No", "Yes"))))</f>
        <v>N/A</v>
      </c>
    </row>
    <row r="21" spans="1:11" x14ac:dyDescent="0.2">
      <c r="A21" s="3" t="s">
        <v>677</v>
      </c>
      <c r="B21" s="85" t="s">
        <v>213</v>
      </c>
      <c r="C21" s="9" t="s">
        <v>1736</v>
      </c>
      <c r="D21" s="9" t="str">
        <f t="shared" si="3"/>
        <v>N/A</v>
      </c>
      <c r="E21" s="9" t="s">
        <v>1736</v>
      </c>
      <c r="F21" s="9" t="str">
        <f t="shared" si="4"/>
        <v>N/A</v>
      </c>
      <c r="G21" s="9" t="s">
        <v>1736</v>
      </c>
      <c r="H21" s="9" t="str">
        <f t="shared" si="5"/>
        <v>N/A</v>
      </c>
      <c r="I21" s="10" t="s">
        <v>1736</v>
      </c>
      <c r="J21" s="10" t="s">
        <v>1736</v>
      </c>
      <c r="K21" s="9" t="str">
        <f>IF(J21="Div by 0", "N/A", IF(J21="N/A","N/A", IF(J21&gt;30, "No", IF(J21&lt;-30, "No", "Yes"))))</f>
        <v>N/A</v>
      </c>
    </row>
    <row r="22" spans="1:11" ht="16.5" customHeight="1" x14ac:dyDescent="0.2">
      <c r="A22" s="3" t="s">
        <v>1701</v>
      </c>
      <c r="B22" s="85" t="s">
        <v>213</v>
      </c>
      <c r="C22" s="9" t="s">
        <v>1736</v>
      </c>
      <c r="D22" s="9" t="str">
        <f t="shared" ref="D22:D31" si="6">IF($B22="N/A","N/A",IF(C22&lt;0,"No","Yes"))</f>
        <v>N/A</v>
      </c>
      <c r="E22" s="9" t="s">
        <v>1736</v>
      </c>
      <c r="F22" s="9" t="str">
        <f t="shared" ref="F22:F31" si="7">IF($B22="N/A","N/A",IF(E22&lt;0,"No","Yes"))</f>
        <v>N/A</v>
      </c>
      <c r="G22" s="9" t="s">
        <v>1736</v>
      </c>
      <c r="I22" s="10" t="s">
        <v>1736</v>
      </c>
      <c r="J22" s="10" t="s">
        <v>1736</v>
      </c>
      <c r="K22" s="9" t="str">
        <f t="shared" ref="K22:K31" si="8">IF(J22="Div by 0", "N/A", IF(J22="N/A","N/A", IF(J22&gt;30, "No", IF(J22&lt;-30, "No", "Yes"))))</f>
        <v>N/A</v>
      </c>
    </row>
    <row r="23" spans="1:11" x14ac:dyDescent="0.2">
      <c r="A23" s="3" t="s">
        <v>939</v>
      </c>
      <c r="B23" s="85" t="s">
        <v>213</v>
      </c>
      <c r="C23" s="9" t="s">
        <v>1736</v>
      </c>
      <c r="D23" s="9" t="str">
        <f t="shared" si="6"/>
        <v>N/A</v>
      </c>
      <c r="E23" s="9" t="s">
        <v>1736</v>
      </c>
      <c r="F23" s="9" t="str">
        <f t="shared" si="7"/>
        <v>N/A</v>
      </c>
      <c r="G23" s="9" t="s">
        <v>1736</v>
      </c>
      <c r="H23" s="9" t="str">
        <f t="shared" ref="H23:H31" si="9">IF($B23="N/A","N/A",IF(G23&lt;0,"No","Yes"))</f>
        <v>N/A</v>
      </c>
      <c r="I23" s="10" t="s">
        <v>1736</v>
      </c>
      <c r="J23" s="10" t="s">
        <v>1736</v>
      </c>
      <c r="K23" s="9" t="str">
        <f t="shared" si="8"/>
        <v>N/A</v>
      </c>
    </row>
    <row r="24" spans="1:11" ht="25.5" x14ac:dyDescent="0.2">
      <c r="A24" s="3" t="s">
        <v>940</v>
      </c>
      <c r="B24" s="85" t="s">
        <v>213</v>
      </c>
      <c r="C24" s="9" t="s">
        <v>1736</v>
      </c>
      <c r="D24" s="9" t="str">
        <f t="shared" si="6"/>
        <v>N/A</v>
      </c>
      <c r="E24" s="9" t="s">
        <v>1736</v>
      </c>
      <c r="F24" s="9" t="str">
        <f t="shared" si="7"/>
        <v>N/A</v>
      </c>
      <c r="G24" s="9" t="s">
        <v>1736</v>
      </c>
      <c r="H24" s="9" t="str">
        <f t="shared" si="9"/>
        <v>N/A</v>
      </c>
      <c r="I24" s="10" t="s">
        <v>1736</v>
      </c>
      <c r="J24" s="10" t="s">
        <v>1736</v>
      </c>
      <c r="K24" s="9" t="str">
        <f t="shared" si="8"/>
        <v>N/A</v>
      </c>
    </row>
    <row r="25" spans="1:11" x14ac:dyDescent="0.2">
      <c r="A25" s="2" t="s">
        <v>166</v>
      </c>
      <c r="B25" s="85" t="s">
        <v>213</v>
      </c>
      <c r="C25" s="9" t="s">
        <v>1736</v>
      </c>
      <c r="D25" s="9" t="str">
        <f t="shared" si="6"/>
        <v>N/A</v>
      </c>
      <c r="E25" s="9" t="s">
        <v>1736</v>
      </c>
      <c r="F25" s="9" t="str">
        <f t="shared" si="7"/>
        <v>N/A</v>
      </c>
      <c r="G25" s="9" t="s">
        <v>1736</v>
      </c>
      <c r="H25" s="9" t="str">
        <f t="shared" si="9"/>
        <v>N/A</v>
      </c>
      <c r="I25" s="10" t="s">
        <v>1736</v>
      </c>
      <c r="J25" s="10" t="s">
        <v>1736</v>
      </c>
      <c r="K25" s="9" t="str">
        <f t="shared" si="8"/>
        <v>N/A</v>
      </c>
    </row>
    <row r="26" spans="1:11" x14ac:dyDescent="0.2">
      <c r="A26" s="2" t="s">
        <v>167</v>
      </c>
      <c r="B26" s="85" t="s">
        <v>213</v>
      </c>
      <c r="C26" s="9" t="s">
        <v>1736</v>
      </c>
      <c r="D26" s="9" t="str">
        <f t="shared" si="6"/>
        <v>N/A</v>
      </c>
      <c r="E26" s="9" t="s">
        <v>1736</v>
      </c>
      <c r="F26" s="9" t="str">
        <f t="shared" si="7"/>
        <v>N/A</v>
      </c>
      <c r="G26" s="9" t="s">
        <v>1736</v>
      </c>
      <c r="H26" s="9" t="str">
        <f t="shared" si="9"/>
        <v>N/A</v>
      </c>
      <c r="I26" s="10" t="s">
        <v>1736</v>
      </c>
      <c r="J26" s="10" t="s">
        <v>1736</v>
      </c>
      <c r="K26" s="9" t="str">
        <f t="shared" si="8"/>
        <v>N/A</v>
      </c>
    </row>
    <row r="27" spans="1:11" x14ac:dyDescent="0.2">
      <c r="A27" s="2" t="s">
        <v>168</v>
      </c>
      <c r="B27" s="85" t="s">
        <v>213</v>
      </c>
      <c r="C27" s="9" t="s">
        <v>1736</v>
      </c>
      <c r="D27" s="9" t="str">
        <f t="shared" si="6"/>
        <v>N/A</v>
      </c>
      <c r="E27" s="9" t="s">
        <v>1736</v>
      </c>
      <c r="F27" s="9" t="str">
        <f t="shared" si="7"/>
        <v>N/A</v>
      </c>
      <c r="G27" s="9" t="s">
        <v>1736</v>
      </c>
      <c r="H27" s="9" t="str">
        <f t="shared" si="9"/>
        <v>N/A</v>
      </c>
      <c r="I27" s="10" t="s">
        <v>1736</v>
      </c>
      <c r="J27" s="10" t="s">
        <v>1736</v>
      </c>
      <c r="K27" s="9" t="str">
        <f t="shared" si="8"/>
        <v>N/A</v>
      </c>
    </row>
    <row r="28" spans="1:11" x14ac:dyDescent="0.2">
      <c r="A28" s="2" t="s">
        <v>54</v>
      </c>
      <c r="B28" s="85" t="s">
        <v>213</v>
      </c>
      <c r="C28" s="9" t="s">
        <v>1736</v>
      </c>
      <c r="D28" s="9" t="str">
        <f t="shared" si="6"/>
        <v>N/A</v>
      </c>
      <c r="E28" s="9" t="s">
        <v>1736</v>
      </c>
      <c r="F28" s="9" t="str">
        <f t="shared" si="7"/>
        <v>N/A</v>
      </c>
      <c r="G28" s="9" t="s">
        <v>1736</v>
      </c>
      <c r="H28" s="9" t="str">
        <f t="shared" si="9"/>
        <v>N/A</v>
      </c>
      <c r="I28" s="10" t="s">
        <v>1736</v>
      </c>
      <c r="J28" s="10" t="s">
        <v>1736</v>
      </c>
      <c r="K28" s="9" t="str">
        <f t="shared" si="8"/>
        <v>N/A</v>
      </c>
    </row>
    <row r="29" spans="1:11" x14ac:dyDescent="0.2">
      <c r="A29" s="2" t="s">
        <v>55</v>
      </c>
      <c r="B29" s="85" t="s">
        <v>213</v>
      </c>
      <c r="C29" s="9" t="s">
        <v>1736</v>
      </c>
      <c r="D29" s="9" t="str">
        <f t="shared" si="6"/>
        <v>N/A</v>
      </c>
      <c r="E29" s="9" t="s">
        <v>1736</v>
      </c>
      <c r="F29" s="9" t="str">
        <f t="shared" si="7"/>
        <v>N/A</v>
      </c>
      <c r="G29" s="9" t="s">
        <v>1736</v>
      </c>
      <c r="H29" s="9" t="str">
        <f t="shared" si="9"/>
        <v>N/A</v>
      </c>
      <c r="I29" s="10" t="s">
        <v>1736</v>
      </c>
      <c r="J29" s="10" t="s">
        <v>1736</v>
      </c>
      <c r="K29" s="9" t="str">
        <f t="shared" si="8"/>
        <v>N/A</v>
      </c>
    </row>
    <row r="30" spans="1:11" x14ac:dyDescent="0.2">
      <c r="A30" s="2" t="s">
        <v>56</v>
      </c>
      <c r="B30" s="85" t="s">
        <v>213</v>
      </c>
      <c r="C30" s="9" t="s">
        <v>1736</v>
      </c>
      <c r="D30" s="9" t="str">
        <f t="shared" si="6"/>
        <v>N/A</v>
      </c>
      <c r="E30" s="9" t="s">
        <v>1736</v>
      </c>
      <c r="F30" s="9" t="str">
        <f t="shared" si="7"/>
        <v>N/A</v>
      </c>
      <c r="G30" s="9" t="s">
        <v>1736</v>
      </c>
      <c r="H30" s="9" t="str">
        <f t="shared" si="9"/>
        <v>N/A</v>
      </c>
      <c r="I30" s="10" t="s">
        <v>1736</v>
      </c>
      <c r="J30" s="10" t="s">
        <v>1736</v>
      </c>
      <c r="K30" s="9" t="str">
        <f t="shared" si="8"/>
        <v>N/A</v>
      </c>
    </row>
    <row r="31" spans="1:11" x14ac:dyDescent="0.2">
      <c r="A31" s="2" t="s">
        <v>57</v>
      </c>
      <c r="B31" s="85" t="s">
        <v>213</v>
      </c>
      <c r="C31" s="9" t="s">
        <v>1736</v>
      </c>
      <c r="D31" s="9" t="str">
        <f t="shared" si="6"/>
        <v>N/A</v>
      </c>
      <c r="E31" s="9" t="s">
        <v>1736</v>
      </c>
      <c r="F31" s="9" t="str">
        <f t="shared" si="7"/>
        <v>N/A</v>
      </c>
      <c r="G31" s="9" t="s">
        <v>1736</v>
      </c>
      <c r="H31" s="9" t="str">
        <f t="shared" si="9"/>
        <v>N/A</v>
      </c>
      <c r="I31" s="10" t="s">
        <v>1736</v>
      </c>
      <c r="J31" s="10" t="s">
        <v>1736</v>
      </c>
      <c r="K31" s="9" t="str">
        <f t="shared" si="8"/>
        <v>N/A</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s="81" customFormat="1" ht="63" customHeight="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205698</v>
      </c>
      <c r="D7" s="82" t="str">
        <f>IF($B7="N/A","N/A",IF(C7&gt;10,"No",IF(C7&lt;-10,"No","Yes")))</f>
        <v>N/A</v>
      </c>
      <c r="E7" s="31">
        <v>207629</v>
      </c>
      <c r="F7" s="82" t="str">
        <f>IF($B7="N/A","N/A",IF(E7&gt;10,"No",IF(E7&lt;-10,"No","Yes")))</f>
        <v>N/A</v>
      </c>
      <c r="G7" s="31">
        <v>207591</v>
      </c>
      <c r="H7" s="82" t="str">
        <f>IF($B7="N/A","N/A",IF(G7&gt;10,"No",IF(G7&lt;-10,"No","Yes")))</f>
        <v>N/A</v>
      </c>
      <c r="I7" s="83">
        <v>0.93879999999999997</v>
      </c>
      <c r="J7" s="83">
        <v>-1.7999999999999999E-2</v>
      </c>
      <c r="K7" s="84" t="s">
        <v>736</v>
      </c>
      <c r="L7" s="32" t="str">
        <f>IF(J7="Div by 0", "N/A", IF(K7="N/A","N/A", IF(J7&gt;VALUE(MID(K7,1,2)), "No", IF(J7&lt;-1*VALUE(MID(K7,1,2)), "No", "Yes"))))</f>
        <v>Yes</v>
      </c>
    </row>
    <row r="8" spans="1:12" x14ac:dyDescent="0.2">
      <c r="A8" s="3" t="s">
        <v>58</v>
      </c>
      <c r="B8" s="35" t="s">
        <v>213</v>
      </c>
      <c r="C8" s="47">
        <v>1065464372</v>
      </c>
      <c r="D8" s="44" t="str">
        <f>IF($B8="N/A","N/A",IF(C8&gt;10,"No",IF(C8&lt;-10,"No","Yes")))</f>
        <v>N/A</v>
      </c>
      <c r="E8" s="47">
        <v>1118154678</v>
      </c>
      <c r="F8" s="44" t="str">
        <f>IF($B8="N/A","N/A",IF(E8&gt;10,"No",IF(E8&lt;-10,"No","Yes")))</f>
        <v>N/A</v>
      </c>
      <c r="G8" s="47">
        <v>1187051541</v>
      </c>
      <c r="H8" s="44" t="str">
        <f>IF($B8="N/A","N/A",IF(G8&gt;10,"No",IF(G8&lt;-10,"No","Yes")))</f>
        <v>N/A</v>
      </c>
      <c r="I8" s="12">
        <v>4.9450000000000003</v>
      </c>
      <c r="J8" s="12">
        <v>6.1619999999999999</v>
      </c>
      <c r="K8" s="45" t="s">
        <v>736</v>
      </c>
      <c r="L8" s="9" t="str">
        <f>IF(J8="Div by 0", "N/A", IF(K8="N/A","N/A", IF(J8&gt;VALUE(MID(K8,1,2)), "No", IF(J8&lt;-1*VALUE(MID(K8,1,2)), "No", "Yes"))))</f>
        <v>Yes</v>
      </c>
    </row>
    <row r="9" spans="1:12" x14ac:dyDescent="0.2">
      <c r="A9" s="59" t="s">
        <v>941</v>
      </c>
      <c r="B9" s="9" t="s">
        <v>213</v>
      </c>
      <c r="C9" s="8">
        <v>11.544108353</v>
      </c>
      <c r="D9" s="44" t="str">
        <f>IF($B9="N/A","N/A",IF(C9&gt;10,"No",IF(C9&lt;-10,"No","Yes")))</f>
        <v>N/A</v>
      </c>
      <c r="E9" s="8">
        <v>11.547038227</v>
      </c>
      <c r="F9" s="44" t="str">
        <f>IF($B9="N/A","N/A",IF(E9&gt;10,"No",IF(E9&lt;-10,"No","Yes")))</f>
        <v>N/A</v>
      </c>
      <c r="G9" s="8">
        <v>12.027978092</v>
      </c>
      <c r="H9" s="44" t="str">
        <f>IF($B9="N/A","N/A",IF(G9&gt;10,"No",IF(G9&lt;-10,"No","Yes")))</f>
        <v>N/A</v>
      </c>
      <c r="I9" s="12">
        <v>2.5399999999999999E-2</v>
      </c>
      <c r="J9" s="12">
        <v>4.165</v>
      </c>
      <c r="K9" s="9" t="s">
        <v>213</v>
      </c>
      <c r="L9" s="9" t="str">
        <f>IF(J9="Div by 0", "N/A", IF(K9="N/A","N/A", IF(J9&gt;VALUE(MID(K9,1,2)), "No", IF(J9&lt;-1*VALUE(MID(K9,1,2)), "No", "Yes"))))</f>
        <v>N/A</v>
      </c>
    </row>
    <row r="10" spans="1:12" x14ac:dyDescent="0.2">
      <c r="A10" s="59" t="s">
        <v>942</v>
      </c>
      <c r="B10" s="9" t="s">
        <v>213</v>
      </c>
      <c r="C10" s="8">
        <v>22.759579578</v>
      </c>
      <c r="D10" s="44" t="str">
        <f t="shared" ref="D10:D20" si="0">IF($B10="N/A","N/A",IF(C10&gt;10,"No",IF(C10&lt;-10,"No","Yes")))</f>
        <v>N/A</v>
      </c>
      <c r="E10" s="8">
        <v>22.892755828999999</v>
      </c>
      <c r="F10" s="44" t="str">
        <f t="shared" ref="F10:F20" si="1">IF($B10="N/A","N/A",IF(E10&gt;10,"No",IF(E10&lt;-10,"No","Yes")))</f>
        <v>N/A</v>
      </c>
      <c r="G10" s="8">
        <v>23.851226691000001</v>
      </c>
      <c r="H10" s="44" t="str">
        <f t="shared" ref="H10:H20" si="2">IF($B10="N/A","N/A",IF(G10&gt;10,"No",IF(G10&lt;-10,"No","Yes")))</f>
        <v>N/A</v>
      </c>
      <c r="I10" s="12">
        <v>0.58509999999999995</v>
      </c>
      <c r="J10" s="12">
        <v>4.1870000000000003</v>
      </c>
      <c r="K10" s="9" t="s">
        <v>213</v>
      </c>
      <c r="L10" s="9" t="str">
        <f t="shared" ref="L10:L27" si="3">IF(J10="Div by 0", "N/A", IF(K10="N/A","N/A", IF(J10&gt;VALUE(MID(K10,1,2)), "No", IF(J10&lt;-1*VALUE(MID(K10,1,2)), "No", "Yes"))))</f>
        <v>N/A</v>
      </c>
    </row>
    <row r="11" spans="1:12" x14ac:dyDescent="0.2">
      <c r="A11" s="59" t="s">
        <v>943</v>
      </c>
      <c r="B11" s="9" t="s">
        <v>213</v>
      </c>
      <c r="C11" s="8">
        <v>6.7317134829</v>
      </c>
      <c r="D11" s="44" t="str">
        <f t="shared" si="0"/>
        <v>N/A</v>
      </c>
      <c r="E11" s="8">
        <v>6.9176271137000001</v>
      </c>
      <c r="F11" s="44" t="str">
        <f t="shared" si="1"/>
        <v>N/A</v>
      </c>
      <c r="G11" s="8">
        <v>6.6361258436000004</v>
      </c>
      <c r="H11" s="44" t="str">
        <f t="shared" si="2"/>
        <v>N/A</v>
      </c>
      <c r="I11" s="12">
        <v>2.762</v>
      </c>
      <c r="J11" s="12">
        <v>-4.07</v>
      </c>
      <c r="K11" s="9" t="s">
        <v>213</v>
      </c>
      <c r="L11" s="9" t="str">
        <f t="shared" si="3"/>
        <v>N/A</v>
      </c>
    </row>
    <row r="12" spans="1:12" x14ac:dyDescent="0.2">
      <c r="A12" s="59" t="s">
        <v>944</v>
      </c>
      <c r="B12" s="9" t="s">
        <v>213</v>
      </c>
      <c r="C12" s="8">
        <v>0</v>
      </c>
      <c r="D12" s="44" t="str">
        <f t="shared" si="0"/>
        <v>N/A</v>
      </c>
      <c r="E12" s="8">
        <v>0</v>
      </c>
      <c r="F12" s="44" t="str">
        <f t="shared" si="1"/>
        <v>N/A</v>
      </c>
      <c r="G12" s="8">
        <v>0</v>
      </c>
      <c r="H12" s="44" t="str">
        <f t="shared" si="2"/>
        <v>N/A</v>
      </c>
      <c r="I12" s="12" t="s">
        <v>1736</v>
      </c>
      <c r="J12" s="12" t="s">
        <v>1736</v>
      </c>
      <c r="K12" s="9" t="s">
        <v>213</v>
      </c>
      <c r="L12" s="9" t="str">
        <f t="shared" si="3"/>
        <v>N/A</v>
      </c>
    </row>
    <row r="13" spans="1:12" x14ac:dyDescent="0.2">
      <c r="A13" s="59" t="s">
        <v>945</v>
      </c>
      <c r="B13" s="11" t="s">
        <v>213</v>
      </c>
      <c r="C13" s="8">
        <v>58.964598586000001</v>
      </c>
      <c r="D13" s="44" t="str">
        <f t="shared" si="0"/>
        <v>N/A</v>
      </c>
      <c r="E13" s="8">
        <v>58.642578831000002</v>
      </c>
      <c r="F13" s="44" t="str">
        <f t="shared" si="1"/>
        <v>N/A</v>
      </c>
      <c r="G13" s="8">
        <v>57.484669373999999</v>
      </c>
      <c r="H13" s="44" t="str">
        <f t="shared" si="2"/>
        <v>N/A</v>
      </c>
      <c r="I13" s="12">
        <v>-0.54600000000000004</v>
      </c>
      <c r="J13" s="12">
        <v>-1.97</v>
      </c>
      <c r="K13" s="9" t="s">
        <v>213</v>
      </c>
      <c r="L13" s="9" t="str">
        <f t="shared" si="3"/>
        <v>N/A</v>
      </c>
    </row>
    <row r="14" spans="1:12" ht="12.75" customHeight="1" x14ac:dyDescent="0.2">
      <c r="A14" s="59" t="s">
        <v>946</v>
      </c>
      <c r="B14" s="11" t="s">
        <v>213</v>
      </c>
      <c r="C14" s="8">
        <v>0</v>
      </c>
      <c r="D14" s="44" t="str">
        <f t="shared" si="0"/>
        <v>N/A</v>
      </c>
      <c r="E14" s="8">
        <v>0</v>
      </c>
      <c r="F14" s="44" t="str">
        <f t="shared" si="1"/>
        <v>N/A</v>
      </c>
      <c r="G14" s="8">
        <v>0</v>
      </c>
      <c r="H14" s="44" t="str">
        <f t="shared" si="2"/>
        <v>N/A</v>
      </c>
      <c r="I14" s="12" t="s">
        <v>1736</v>
      </c>
      <c r="J14" s="12" t="s">
        <v>1736</v>
      </c>
      <c r="K14" s="9" t="s">
        <v>213</v>
      </c>
      <c r="L14" s="9" t="str">
        <f t="shared" si="3"/>
        <v>N/A</v>
      </c>
    </row>
    <row r="15" spans="1:12" x14ac:dyDescent="0.2">
      <c r="A15" s="59" t="s">
        <v>947</v>
      </c>
      <c r="B15" s="11" t="s">
        <v>213</v>
      </c>
      <c r="C15" s="8">
        <v>0</v>
      </c>
      <c r="D15" s="44" t="str">
        <f t="shared" si="0"/>
        <v>N/A</v>
      </c>
      <c r="E15" s="8">
        <v>0</v>
      </c>
      <c r="F15" s="44" t="str">
        <f t="shared" si="1"/>
        <v>N/A</v>
      </c>
      <c r="G15" s="8">
        <v>0</v>
      </c>
      <c r="H15" s="44" t="str">
        <f t="shared" si="2"/>
        <v>N/A</v>
      </c>
      <c r="I15" s="12" t="s">
        <v>1736</v>
      </c>
      <c r="J15" s="12" t="s">
        <v>1736</v>
      </c>
      <c r="K15" s="9" t="s">
        <v>213</v>
      </c>
      <c r="L15" s="9" t="str">
        <f t="shared" si="3"/>
        <v>N/A</v>
      </c>
    </row>
    <row r="16" spans="1:12" ht="12.75" customHeight="1" x14ac:dyDescent="0.2">
      <c r="A16" s="59" t="s">
        <v>948</v>
      </c>
      <c r="B16" s="11" t="s">
        <v>213</v>
      </c>
      <c r="C16" s="8">
        <v>0</v>
      </c>
      <c r="D16" s="44" t="str">
        <f t="shared" si="0"/>
        <v>N/A</v>
      </c>
      <c r="E16" s="8">
        <v>0</v>
      </c>
      <c r="F16" s="44" t="str">
        <f t="shared" si="1"/>
        <v>N/A</v>
      </c>
      <c r="G16" s="8">
        <v>0</v>
      </c>
      <c r="H16" s="44" t="str">
        <f t="shared" si="2"/>
        <v>N/A</v>
      </c>
      <c r="I16" s="12" t="s">
        <v>1736</v>
      </c>
      <c r="J16" s="12" t="s">
        <v>1736</v>
      </c>
      <c r="K16" s="9" t="s">
        <v>213</v>
      </c>
      <c r="L16" s="9" t="str">
        <f t="shared" si="3"/>
        <v>N/A</v>
      </c>
    </row>
    <row r="17" spans="1:12" ht="12.75" customHeight="1" x14ac:dyDescent="0.2">
      <c r="A17" s="4" t="s">
        <v>949</v>
      </c>
      <c r="B17" s="11" t="s">
        <v>213</v>
      </c>
      <c r="C17" s="8">
        <v>81.724178163999994</v>
      </c>
      <c r="D17" s="44" t="str">
        <f t="shared" si="0"/>
        <v>N/A</v>
      </c>
      <c r="E17" s="8">
        <v>81.535334659</v>
      </c>
      <c r="F17" s="44" t="str">
        <f t="shared" si="1"/>
        <v>N/A</v>
      </c>
      <c r="G17" s="8">
        <v>81.335896065</v>
      </c>
      <c r="H17" s="44" t="str">
        <f t="shared" si="2"/>
        <v>N/A</v>
      </c>
      <c r="I17" s="12">
        <v>-0.23100000000000001</v>
      </c>
      <c r="J17" s="12">
        <v>-0.245</v>
      </c>
      <c r="K17" s="9" t="s">
        <v>213</v>
      </c>
      <c r="L17" s="9" t="str">
        <f t="shared" si="3"/>
        <v>N/A</v>
      </c>
    </row>
    <row r="18" spans="1:12" ht="12.75" customHeight="1" x14ac:dyDescent="0.2">
      <c r="A18" s="4" t="s">
        <v>1731</v>
      </c>
      <c r="B18" s="11" t="s">
        <v>213</v>
      </c>
      <c r="C18" s="8" t="s">
        <v>213</v>
      </c>
      <c r="D18" s="44" t="str">
        <f t="shared" si="0"/>
        <v>N/A</v>
      </c>
      <c r="E18" s="8" t="s">
        <v>213</v>
      </c>
      <c r="F18" s="44" t="str">
        <f t="shared" si="1"/>
        <v>N/A</v>
      </c>
      <c r="G18" s="8">
        <v>57.484669373999999</v>
      </c>
      <c r="H18" s="44" t="str">
        <f t="shared" si="2"/>
        <v>N/A</v>
      </c>
      <c r="I18" s="12" t="s">
        <v>213</v>
      </c>
      <c r="J18" s="12" t="s">
        <v>213</v>
      </c>
      <c r="K18" s="9" t="s">
        <v>213</v>
      </c>
      <c r="L18" s="9" t="str">
        <f t="shared" si="3"/>
        <v>N/A</v>
      </c>
    </row>
    <row r="19" spans="1:12" ht="12.75" customHeight="1" x14ac:dyDescent="0.2">
      <c r="A19" s="4" t="s">
        <v>950</v>
      </c>
      <c r="B19" s="11" t="s">
        <v>213</v>
      </c>
      <c r="C19" s="8">
        <v>6.7317134829</v>
      </c>
      <c r="D19" s="44" t="str">
        <f t="shared" si="0"/>
        <v>N/A</v>
      </c>
      <c r="E19" s="8">
        <v>6.9176271137000001</v>
      </c>
      <c r="F19" s="44" t="str">
        <f t="shared" si="1"/>
        <v>N/A</v>
      </c>
      <c r="G19" s="8">
        <v>6.6361258436000004</v>
      </c>
      <c r="H19" s="44" t="str">
        <f t="shared" si="2"/>
        <v>N/A</v>
      </c>
      <c r="I19" s="12">
        <v>2.762</v>
      </c>
      <c r="J19" s="12">
        <v>-4.07</v>
      </c>
      <c r="K19" s="9" t="s">
        <v>213</v>
      </c>
      <c r="L19" s="9" t="str">
        <f t="shared" si="3"/>
        <v>N/A</v>
      </c>
    </row>
    <row r="20" spans="1:12" ht="12.75" customHeight="1" x14ac:dyDescent="0.2">
      <c r="A20" s="18" t="s">
        <v>132</v>
      </c>
      <c r="B20" s="1" t="s">
        <v>213</v>
      </c>
      <c r="C20" s="36">
        <v>554</v>
      </c>
      <c r="D20" s="44" t="str">
        <f t="shared" si="0"/>
        <v>N/A</v>
      </c>
      <c r="E20" s="36">
        <v>637</v>
      </c>
      <c r="F20" s="44" t="str">
        <f t="shared" si="1"/>
        <v>N/A</v>
      </c>
      <c r="G20" s="36">
        <v>1104</v>
      </c>
      <c r="H20" s="44" t="str">
        <f t="shared" si="2"/>
        <v>N/A</v>
      </c>
      <c r="I20" s="12">
        <v>14.98</v>
      </c>
      <c r="J20" s="12">
        <v>73.31</v>
      </c>
      <c r="K20" s="36" t="s">
        <v>213</v>
      </c>
      <c r="L20" s="9" t="str">
        <f t="shared" si="3"/>
        <v>N/A</v>
      </c>
    </row>
    <row r="21" spans="1:12" ht="12.75" customHeight="1" x14ac:dyDescent="0.2">
      <c r="A21" s="18" t="s">
        <v>133</v>
      </c>
      <c r="B21" s="48" t="s">
        <v>276</v>
      </c>
      <c r="C21" s="8">
        <v>0.26932687729999999</v>
      </c>
      <c r="D21" s="44" t="str">
        <f>IF($B21="N/A","N/A",IF(C21&gt;=2,"No",IF(C21&lt;0,"No","Yes")))</f>
        <v>Yes</v>
      </c>
      <c r="E21" s="8">
        <v>0.30679721999999998</v>
      </c>
      <c r="F21" s="44" t="str">
        <f>IF($B21="N/A","N/A",IF(E21&gt;=2,"No",IF(E21&lt;0,"No","Yes")))</f>
        <v>Yes</v>
      </c>
      <c r="G21" s="8">
        <v>0.53181496309999998</v>
      </c>
      <c r="H21" s="44" t="str">
        <f>IF($B21="N/A","N/A",IF(G21&gt;=2,"No",IF(G21&lt;0,"No","Yes")))</f>
        <v>Yes</v>
      </c>
      <c r="I21" s="12">
        <v>13.91</v>
      </c>
      <c r="J21" s="12">
        <v>73.34</v>
      </c>
      <c r="K21" s="9" t="s">
        <v>213</v>
      </c>
      <c r="L21" s="9" t="str">
        <f t="shared" si="3"/>
        <v>N/A</v>
      </c>
    </row>
    <row r="22" spans="1:12" ht="25.5" x14ac:dyDescent="0.2">
      <c r="A22" s="2" t="s">
        <v>134</v>
      </c>
      <c r="B22" s="48" t="s">
        <v>213</v>
      </c>
      <c r="C22" s="47">
        <v>1436312</v>
      </c>
      <c r="D22" s="44" t="str">
        <f t="shared" ref="D22:D27" si="4">IF($B22="N/A","N/A",IF(C22&gt;10,"No",IF(C22&lt;-10,"No","Yes")))</f>
        <v>N/A</v>
      </c>
      <c r="E22" s="47">
        <v>1515498</v>
      </c>
      <c r="F22" s="44" t="str">
        <f t="shared" ref="F22:F27" si="5">IF($B22="N/A","N/A",IF(E22&gt;10,"No",IF(E22&lt;-10,"No","Yes")))</f>
        <v>N/A</v>
      </c>
      <c r="G22" s="47">
        <v>3219737</v>
      </c>
      <c r="H22" s="44" t="str">
        <f t="shared" ref="H22:H27" si="6">IF($B22="N/A","N/A",IF(G22&gt;10,"No",IF(G22&lt;-10,"No","Yes")))</f>
        <v>N/A</v>
      </c>
      <c r="I22" s="12">
        <v>5.5129999999999999</v>
      </c>
      <c r="J22" s="12">
        <v>112.5</v>
      </c>
      <c r="K22" s="9" t="s">
        <v>213</v>
      </c>
      <c r="L22" s="9" t="str">
        <f t="shared" si="3"/>
        <v>N/A</v>
      </c>
    </row>
    <row r="23" spans="1:12" ht="25.5" x14ac:dyDescent="0.2">
      <c r="A23" s="2" t="s">
        <v>1695</v>
      </c>
      <c r="B23" s="48" t="s">
        <v>213</v>
      </c>
      <c r="C23" s="47">
        <v>2592.6209386</v>
      </c>
      <c r="D23" s="44" t="str">
        <f t="shared" si="4"/>
        <v>N/A</v>
      </c>
      <c r="E23" s="47">
        <v>2379.1177394000001</v>
      </c>
      <c r="F23" s="44" t="str">
        <f t="shared" si="5"/>
        <v>N/A</v>
      </c>
      <c r="G23" s="47">
        <v>2916.4284419999999</v>
      </c>
      <c r="H23" s="44" t="str">
        <f t="shared" si="6"/>
        <v>N/A</v>
      </c>
      <c r="I23" s="12">
        <v>-8.24</v>
      </c>
      <c r="J23" s="12">
        <v>22.58</v>
      </c>
      <c r="K23" s="9" t="s">
        <v>213</v>
      </c>
      <c r="L23" s="9" t="str">
        <f t="shared" si="3"/>
        <v>N/A</v>
      </c>
    </row>
    <row r="24" spans="1:12" ht="12.75" customHeight="1" x14ac:dyDescent="0.2">
      <c r="A24" s="18" t="s">
        <v>135</v>
      </c>
      <c r="B24" s="35" t="s">
        <v>213</v>
      </c>
      <c r="C24" s="1">
        <v>527</v>
      </c>
      <c r="D24" s="44" t="str">
        <f t="shared" si="4"/>
        <v>N/A</v>
      </c>
      <c r="E24" s="1">
        <v>591</v>
      </c>
      <c r="F24" s="44" t="str">
        <f t="shared" si="5"/>
        <v>N/A</v>
      </c>
      <c r="G24" s="1">
        <v>1071</v>
      </c>
      <c r="H24" s="44" t="str">
        <f t="shared" si="6"/>
        <v>N/A</v>
      </c>
      <c r="I24" s="12">
        <v>12.14</v>
      </c>
      <c r="J24" s="12">
        <v>81.22</v>
      </c>
      <c r="K24" s="36" t="s">
        <v>213</v>
      </c>
      <c r="L24" s="9" t="str">
        <f t="shared" si="3"/>
        <v>N/A</v>
      </c>
    </row>
    <row r="25" spans="1:12" ht="12.75" customHeight="1" x14ac:dyDescent="0.2">
      <c r="A25" s="18" t="s">
        <v>136</v>
      </c>
      <c r="B25" s="35" t="s">
        <v>213</v>
      </c>
      <c r="C25" s="13">
        <v>0.25620083809999999</v>
      </c>
      <c r="D25" s="44" t="str">
        <f t="shared" si="4"/>
        <v>N/A</v>
      </c>
      <c r="E25" s="13">
        <v>0.28464231880000002</v>
      </c>
      <c r="F25" s="44" t="str">
        <f t="shared" si="5"/>
        <v>N/A</v>
      </c>
      <c r="G25" s="13">
        <v>0.51591832019999995</v>
      </c>
      <c r="H25" s="44" t="str">
        <f t="shared" si="6"/>
        <v>N/A</v>
      </c>
      <c r="I25" s="12">
        <v>11.1</v>
      </c>
      <c r="J25" s="12">
        <v>81.25</v>
      </c>
      <c r="K25" s="9" t="s">
        <v>213</v>
      </c>
      <c r="L25" s="9" t="str">
        <f t="shared" si="3"/>
        <v>N/A</v>
      </c>
    </row>
    <row r="26" spans="1:12" ht="25.5" x14ac:dyDescent="0.2">
      <c r="A26" s="2" t="s">
        <v>137</v>
      </c>
      <c r="B26" s="35" t="s">
        <v>213</v>
      </c>
      <c r="C26" s="14">
        <v>1436072</v>
      </c>
      <c r="D26" s="44" t="str">
        <f t="shared" si="4"/>
        <v>N/A</v>
      </c>
      <c r="E26" s="14">
        <v>1514908</v>
      </c>
      <c r="F26" s="44" t="str">
        <f t="shared" si="5"/>
        <v>N/A</v>
      </c>
      <c r="G26" s="14">
        <v>3219367</v>
      </c>
      <c r="H26" s="44" t="str">
        <f t="shared" si="6"/>
        <v>N/A</v>
      </c>
      <c r="I26" s="12">
        <v>5.49</v>
      </c>
      <c r="J26" s="12">
        <v>112.5</v>
      </c>
      <c r="K26" s="9" t="s">
        <v>213</v>
      </c>
      <c r="L26" s="9" t="str">
        <f t="shared" si="3"/>
        <v>N/A</v>
      </c>
    </row>
    <row r="27" spans="1:12" ht="25.5" x14ac:dyDescent="0.2">
      <c r="A27" s="2" t="s">
        <v>951</v>
      </c>
      <c r="B27" s="35" t="s">
        <v>213</v>
      </c>
      <c r="C27" s="14">
        <v>2724.9943073999998</v>
      </c>
      <c r="D27" s="44" t="str">
        <f t="shared" si="4"/>
        <v>N/A</v>
      </c>
      <c r="E27" s="14">
        <v>2563.2961083</v>
      </c>
      <c r="F27" s="44" t="str">
        <f t="shared" si="5"/>
        <v>N/A</v>
      </c>
      <c r="G27" s="14">
        <v>3005.9449113000001</v>
      </c>
      <c r="H27" s="44" t="str">
        <f t="shared" si="6"/>
        <v>N/A</v>
      </c>
      <c r="I27" s="12">
        <v>-5.93</v>
      </c>
      <c r="J27" s="12">
        <v>17.27</v>
      </c>
      <c r="K27" s="9" t="s">
        <v>213</v>
      </c>
      <c r="L27" s="9" t="str">
        <f t="shared" si="3"/>
        <v>N/A</v>
      </c>
    </row>
    <row r="28" spans="1:12" x14ac:dyDescent="0.2">
      <c r="A28" s="18" t="s">
        <v>138</v>
      </c>
      <c r="B28" s="1" t="s">
        <v>213</v>
      </c>
      <c r="C28" s="36">
        <v>2605</v>
      </c>
      <c r="D28" s="44" t="str">
        <f>IF($B28="N/A","N/A",IF(C28&gt;10,"No",IF(C28&lt;-10,"No","Yes")))</f>
        <v>N/A</v>
      </c>
      <c r="E28" s="36">
        <v>2697</v>
      </c>
      <c r="F28" s="44" t="str">
        <f>IF($B28="N/A","N/A",IF(E28&gt;10,"No",IF(E28&lt;-10,"No","Yes")))</f>
        <v>N/A</v>
      </c>
      <c r="G28" s="36">
        <v>2863</v>
      </c>
      <c r="H28" s="44" t="str">
        <f>IF($B28="N/A","N/A",IF(G28&gt;10,"No",IF(G28&lt;-10,"No","Yes")))</f>
        <v>N/A</v>
      </c>
      <c r="I28" s="12">
        <v>3.532</v>
      </c>
      <c r="J28" s="12">
        <v>6.1550000000000002</v>
      </c>
      <c r="K28" s="36" t="s">
        <v>213</v>
      </c>
      <c r="L28" s="9" t="str">
        <f>IF(J28="Div by 0", "N/A", IF(K28="N/A","N/A", IF(J28&gt;VALUE(MID(K28,1,2)), "No", IF(J28&lt;-1*VALUE(MID(K28,1,2)), "No", "Yes"))))</f>
        <v>N/A</v>
      </c>
    </row>
    <row r="29" spans="1:12" x14ac:dyDescent="0.2">
      <c r="A29" s="2" t="s">
        <v>139</v>
      </c>
      <c r="B29" s="48" t="s">
        <v>213</v>
      </c>
      <c r="C29" s="8">
        <v>1.2664197026999999</v>
      </c>
      <c r="D29" s="44" t="str">
        <f>IF($B29="N/A","N/A",IF(C29&gt;10,"No",IF(C29&lt;-10,"No","Yes")))</f>
        <v>N/A</v>
      </c>
      <c r="E29" s="8">
        <v>1.2989514952000001</v>
      </c>
      <c r="F29" s="44" t="str">
        <f>IF($B29="N/A","N/A",IF(E29&gt;10,"No",IF(E29&lt;-10,"No","Yes")))</f>
        <v>N/A</v>
      </c>
      <c r="G29" s="8">
        <v>1.3791542023000001</v>
      </c>
      <c r="H29" s="44" t="str">
        <f>IF($B29="N/A","N/A",IF(G29&gt;10,"No",IF(G29&lt;-10,"No","Yes")))</f>
        <v>N/A</v>
      </c>
      <c r="I29" s="12">
        <v>2.569</v>
      </c>
      <c r="J29" s="12">
        <v>6.1740000000000004</v>
      </c>
      <c r="K29" s="9" t="s">
        <v>213</v>
      </c>
      <c r="L29" s="9" t="str">
        <f>IF(J29="Div by 0", "N/A", IF(K29="N/A","N/A", IF(J29&gt;VALUE(MID(K29,1,2)), "No", IF(J29&lt;-1*VALUE(MID(K29,1,2)), "No", "Yes"))))</f>
        <v>N/A</v>
      </c>
    </row>
    <row r="30" spans="1:12" x14ac:dyDescent="0.2">
      <c r="A30" s="18" t="s">
        <v>140</v>
      </c>
      <c r="B30" s="36" t="s">
        <v>213</v>
      </c>
      <c r="C30" s="36">
        <v>7333</v>
      </c>
      <c r="D30" s="44" t="str">
        <f>IF($B30="N/A","N/A",IF(C30&gt;10,"No",IF(C30&lt;-10,"No","Yes")))</f>
        <v>N/A</v>
      </c>
      <c r="E30" s="36">
        <v>7689</v>
      </c>
      <c r="F30" s="44" t="str">
        <f>IF($B30="N/A","N/A",IF(E30&gt;10,"No",IF(E30&lt;-10,"No","Yes")))</f>
        <v>N/A</v>
      </c>
      <c r="G30" s="36">
        <v>7182</v>
      </c>
      <c r="H30" s="44" t="str">
        <f>IF($B30="N/A","N/A",IF(G30&gt;10,"No",IF(G30&lt;-10,"No","Yes")))</f>
        <v>N/A</v>
      </c>
      <c r="I30" s="12">
        <v>4.8550000000000004</v>
      </c>
      <c r="J30" s="12">
        <v>-6.59</v>
      </c>
      <c r="K30" s="36" t="s">
        <v>213</v>
      </c>
      <c r="L30" s="9" t="str">
        <f>IF(J30="Div by 0", "N/A", IF(K30="N/A","N/A", IF(J30&gt;VALUE(MID(K30,1,2)), "No", IF(J30&lt;-1*VALUE(MID(K30,1,2)), "No", "Yes"))))</f>
        <v>N/A</v>
      </c>
    </row>
    <row r="31" spans="1:12" x14ac:dyDescent="0.2">
      <c r="A31" s="2" t="s">
        <v>141</v>
      </c>
      <c r="B31" s="35" t="s">
        <v>213</v>
      </c>
      <c r="C31" s="8">
        <v>3.5649350017999999</v>
      </c>
      <c r="D31" s="44" t="str">
        <f>IF($B31="N/A","N/A",IF(C31&gt;10,"No",IF(C31&lt;-10,"No","Yes")))</f>
        <v>N/A</v>
      </c>
      <c r="E31" s="8">
        <v>3.7032399135</v>
      </c>
      <c r="F31" s="44" t="str">
        <f>IF($B31="N/A","N/A",IF(E31&gt;10,"No",IF(E31&lt;-10,"No","Yes")))</f>
        <v>N/A</v>
      </c>
      <c r="G31" s="8">
        <v>3.4596875587000002</v>
      </c>
      <c r="H31" s="44" t="str">
        <f>IF($B31="N/A","N/A",IF(G31&gt;10,"No",IF(G31&lt;-10,"No","Yes")))</f>
        <v>N/A</v>
      </c>
      <c r="I31" s="12">
        <v>3.88</v>
      </c>
      <c r="J31" s="12">
        <v>-6.58</v>
      </c>
      <c r="K31" s="9" t="s">
        <v>213</v>
      </c>
      <c r="L31" s="9" t="str">
        <f>IF(J31="Div by 0", "N/A", IF(K31="N/A","N/A", IF(J31&gt;VALUE(MID(K31,1,2)), "No", IF(J31&lt;-1*VALUE(MID(K31,1,2)), "No", "Yes"))))</f>
        <v>N/A</v>
      </c>
    </row>
    <row r="32" spans="1:12" ht="12.75" customHeight="1" x14ac:dyDescent="0.2">
      <c r="A32" s="18" t="s">
        <v>142</v>
      </c>
      <c r="B32" s="1" t="s">
        <v>213</v>
      </c>
      <c r="C32" s="1">
        <v>3797</v>
      </c>
      <c r="D32" s="44" t="str">
        <f>IF($B32="N/A","N/A",IF(C32&gt;10,"No",IF(C32&lt;-10,"No","Yes")))</f>
        <v>N/A</v>
      </c>
      <c r="E32" s="1">
        <v>3962.0833333</v>
      </c>
      <c r="F32" s="44" t="str">
        <f>IF($B32="N/A","N/A",IF(E32&gt;10,"No",IF(E32&lt;-10,"No","Yes")))</f>
        <v>N/A</v>
      </c>
      <c r="G32" s="1">
        <v>3946.4166667</v>
      </c>
      <c r="H32" s="44" t="str">
        <f>IF($B32="N/A","N/A",IF(G32&gt;10,"No",IF(G32&lt;-10,"No","Yes")))</f>
        <v>N/A</v>
      </c>
      <c r="I32" s="12">
        <v>4.3479999999999999</v>
      </c>
      <c r="J32" s="12">
        <v>-0.39500000000000002</v>
      </c>
      <c r="K32" s="1" t="s">
        <v>213</v>
      </c>
      <c r="L32" s="9" t="str">
        <f>IF(J32="Div by 0", "N/A", IF(K32="N/A","N/A", IF(J32&gt;VALUE(MID(K32,1,2)), "No", IF(J32&lt;-1*VALUE(MID(K32,1,2)), "No", "Yes"))))</f>
        <v>N/A</v>
      </c>
    </row>
    <row r="33" spans="1:12" s="21" customFormat="1" ht="12" customHeight="1" x14ac:dyDescent="0.2">
      <c r="A33" s="166" t="s">
        <v>1633</v>
      </c>
      <c r="B33" s="167"/>
      <c r="C33" s="167"/>
      <c r="D33" s="167"/>
      <c r="E33" s="167"/>
      <c r="F33" s="167"/>
      <c r="G33" s="167"/>
      <c r="H33" s="167"/>
      <c r="I33" s="167"/>
      <c r="J33" s="167"/>
      <c r="K33" s="167"/>
      <c r="L33" s="168"/>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1734</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1727</v>
      </c>
      <c r="B1" s="148"/>
      <c r="C1" s="148"/>
      <c r="D1" s="148"/>
      <c r="E1" s="148"/>
      <c r="F1" s="148"/>
      <c r="G1" s="148"/>
      <c r="H1" s="148"/>
      <c r="I1" s="148"/>
      <c r="J1" s="148"/>
      <c r="K1" s="148"/>
      <c r="L1" s="149"/>
    </row>
    <row r="2" spans="1:14" ht="24.75" customHeight="1" x14ac:dyDescent="0.2">
      <c r="A2" s="174" t="s">
        <v>1591</v>
      </c>
      <c r="B2" s="175"/>
      <c r="C2" s="175"/>
      <c r="D2" s="175"/>
      <c r="E2" s="175"/>
      <c r="F2" s="175"/>
      <c r="G2" s="175"/>
      <c r="H2" s="175"/>
      <c r="I2" s="175"/>
      <c r="J2" s="175"/>
      <c r="K2" s="175"/>
      <c r="L2" s="176"/>
    </row>
    <row r="3" spans="1:14" s="21" customFormat="1" x14ac:dyDescent="0.2">
      <c r="A3" s="153" t="s">
        <v>1735</v>
      </c>
      <c r="B3" s="172"/>
      <c r="C3" s="172"/>
      <c r="D3" s="172"/>
      <c r="E3" s="172"/>
      <c r="F3" s="172"/>
      <c r="G3" s="172"/>
      <c r="H3" s="172"/>
      <c r="I3" s="172"/>
      <c r="J3" s="172"/>
      <c r="K3" s="172"/>
      <c r="L3" s="173"/>
    </row>
    <row r="4" spans="1:14" s="21" customFormat="1" x14ac:dyDescent="0.2">
      <c r="A4" s="169" t="s">
        <v>648</v>
      </c>
      <c r="B4" s="170"/>
      <c r="C4" s="170"/>
      <c r="D4" s="170"/>
      <c r="E4" s="170"/>
      <c r="F4" s="170"/>
      <c r="G4" s="170"/>
      <c r="H4" s="170"/>
      <c r="I4" s="170"/>
      <c r="J4" s="170"/>
      <c r="K4" s="170"/>
      <c r="L4" s="171"/>
    </row>
    <row r="5" spans="1:14"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4" x14ac:dyDescent="0.2">
      <c r="A6" s="69" t="s">
        <v>0</v>
      </c>
      <c r="B6" s="36" t="s">
        <v>213</v>
      </c>
      <c r="C6" s="36">
        <v>202539</v>
      </c>
      <c r="D6" s="44" t="str">
        <f>IF($B6="N/A","N/A",IF(C6&gt;10,"No",IF(C6&lt;-10,"No","Yes")))</f>
        <v>N/A</v>
      </c>
      <c r="E6" s="36">
        <v>204295</v>
      </c>
      <c r="F6" s="44" t="str">
        <f>IF($B6="N/A","N/A",IF(E6&gt;10,"No",IF(E6&lt;-10,"No","Yes")))</f>
        <v>N/A</v>
      </c>
      <c r="G6" s="36">
        <v>203624</v>
      </c>
      <c r="H6" s="44" t="str">
        <f>IF($B6="N/A","N/A",IF(G6&gt;10,"No",IF(G6&lt;-10,"No","Yes")))</f>
        <v>N/A</v>
      </c>
      <c r="I6" s="12">
        <v>0.86699999999999999</v>
      </c>
      <c r="J6" s="12">
        <v>-0.32800000000000001</v>
      </c>
      <c r="K6" s="50" t="s">
        <v>736</v>
      </c>
      <c r="L6" s="9" t="str">
        <f>IF(J6="Div by 0", "N/A", IF(K6="N/A","N/A", IF(J6&gt;VALUE(MID(K6,1,2)), "No", IF(J6&lt;-1*VALUE(MID(K6,1,2)), "No", "Yes"))))</f>
        <v>Yes</v>
      </c>
    </row>
    <row r="7" spans="1:14" x14ac:dyDescent="0.2">
      <c r="A7" s="18" t="s">
        <v>59</v>
      </c>
      <c r="B7" s="36" t="s">
        <v>213</v>
      </c>
      <c r="C7" s="36">
        <v>165653.21</v>
      </c>
      <c r="D7" s="44" t="str">
        <f>IF($B7="N/A","N/A",IF(C7&gt;10,"No",IF(C7&lt;-10,"No","Yes")))</f>
        <v>N/A</v>
      </c>
      <c r="E7" s="36">
        <v>168404.92</v>
      </c>
      <c r="F7" s="44" t="str">
        <f>IF($B7="N/A","N/A",IF(E7&gt;10,"No",IF(E7&lt;-10,"No","Yes")))</f>
        <v>N/A</v>
      </c>
      <c r="G7" s="36">
        <v>169967.68</v>
      </c>
      <c r="H7" s="44" t="str">
        <f>IF($B7="N/A","N/A",IF(G7&gt;10,"No",IF(G7&lt;-10,"No","Yes")))</f>
        <v>N/A</v>
      </c>
      <c r="I7" s="12">
        <v>1.661</v>
      </c>
      <c r="J7" s="12">
        <v>0.92800000000000005</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1736</v>
      </c>
      <c r="J8" s="12" t="s">
        <v>1736</v>
      </c>
      <c r="K8" s="36" t="s">
        <v>213</v>
      </c>
      <c r="L8" s="9" t="str">
        <f>IF(J8="Div by 0", "N/A", IF(K8="N/A","N/A", IF(J8&gt;VALUE(MID(K8,1,2)), "No", IF(J8&lt;-1*VALUE(MID(K8,1,2)), "No", "Yes"))))</f>
        <v>N/A</v>
      </c>
    </row>
    <row r="9" spans="1:14" x14ac:dyDescent="0.2">
      <c r="A9" s="18" t="s">
        <v>678</v>
      </c>
      <c r="B9" s="36" t="s">
        <v>213</v>
      </c>
      <c r="C9" s="36" t="s">
        <v>1736</v>
      </c>
      <c r="D9" s="44" t="str">
        <f t="shared" ref="D9:D11" si="0">IF($B9="N/A","N/A",IF(C9&gt;10,"No",IF(C9&lt;-10,"No","Yes")))</f>
        <v>N/A</v>
      </c>
      <c r="E9" s="36" t="s">
        <v>1736</v>
      </c>
      <c r="F9" s="44" t="str">
        <f t="shared" ref="F9:F11" si="1">IF($B9="N/A","N/A",IF(E9&gt;10,"No",IF(E9&lt;-10,"No","Yes")))</f>
        <v>N/A</v>
      </c>
      <c r="G9" s="36" t="s">
        <v>1736</v>
      </c>
      <c r="H9" s="44" t="str">
        <f t="shared" ref="H9:H11" si="2">IF($B9="N/A","N/A",IF(G9&gt;10,"No",IF(G9&lt;-10,"No","Yes")))</f>
        <v>N/A</v>
      </c>
      <c r="I9" s="12" t="s">
        <v>1736</v>
      </c>
      <c r="J9" s="12" t="s">
        <v>1736</v>
      </c>
      <c r="K9" s="36" t="s">
        <v>213</v>
      </c>
      <c r="L9" s="9" t="str">
        <f t="shared" ref="L9:L11" si="3">IF(J9="Div by 0", "N/A", IF(K9="N/A","N/A", IF(J9&gt;VALUE(MID(K9,1,2)), "No", IF(J9&lt;-1*VALUE(MID(K9,1,2)), "No", "Yes"))))</f>
        <v>N/A</v>
      </c>
    </row>
    <row r="10" spans="1:14" x14ac:dyDescent="0.2">
      <c r="A10" s="18" t="s">
        <v>423</v>
      </c>
      <c r="B10" s="36" t="s">
        <v>213</v>
      </c>
      <c r="C10" s="36" t="s">
        <v>1736</v>
      </c>
      <c r="D10" s="44" t="str">
        <f t="shared" si="0"/>
        <v>N/A</v>
      </c>
      <c r="E10" s="36" t="s">
        <v>1736</v>
      </c>
      <c r="F10" s="44" t="str">
        <f t="shared" si="1"/>
        <v>N/A</v>
      </c>
      <c r="G10" s="36" t="s">
        <v>1736</v>
      </c>
      <c r="H10" s="44" t="str">
        <f t="shared" si="2"/>
        <v>N/A</v>
      </c>
      <c r="I10" s="12" t="s">
        <v>1736</v>
      </c>
      <c r="J10" s="12" t="s">
        <v>1736</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1736</v>
      </c>
      <c r="J11" s="12" t="s">
        <v>1736</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1736</v>
      </c>
      <c r="J12" s="12" t="s">
        <v>1736</v>
      </c>
      <c r="K12" s="36" t="s">
        <v>213</v>
      </c>
      <c r="L12" s="9" t="str">
        <f>IF(J12="Div by 0", "N/A", IF(K12="N/A","N/A", IF(J12&gt;VALUE(MID(K12,1,2)), "No", IF(J12&lt;-1*VALUE(MID(K12,1,2)), "No", "Yes"))))</f>
        <v>N/A</v>
      </c>
    </row>
    <row r="13" spans="1:14" x14ac:dyDescent="0.2">
      <c r="A13" s="3" t="s">
        <v>364</v>
      </c>
      <c r="B13" s="71" t="s">
        <v>213</v>
      </c>
      <c r="C13" s="8">
        <v>99.623776161999999</v>
      </c>
      <c r="D13" s="62" t="str">
        <f>IF($B13="N/A","N/A",IF(C13&gt;=95,"Yes","No"))</f>
        <v>N/A</v>
      </c>
      <c r="E13" s="8">
        <v>99.664700556</v>
      </c>
      <c r="F13" s="62" t="str">
        <f>IF($B13="N/A","N/A",IF(E13&gt;=95,"Yes","No"))</f>
        <v>N/A</v>
      </c>
      <c r="G13" s="8">
        <v>99.633147370000003</v>
      </c>
      <c r="H13" s="44" t="str">
        <f>IF($B13="N/A","N/A",IF(G13&gt;=95,"Yes","No"))</f>
        <v>N/A</v>
      </c>
      <c r="I13" s="12">
        <v>4.1099999999999998E-2</v>
      </c>
      <c r="J13" s="12">
        <v>-3.2000000000000001E-2</v>
      </c>
      <c r="K13" s="45" t="s">
        <v>737</v>
      </c>
      <c r="L13" s="9" t="str">
        <f t="shared" ref="L13:L70" si="4">IF(J13="Div by 0", "N/A", IF(K13="N/A","N/A", IF(J13&gt;VALUE(MID(K13,1,2)), "No", IF(J13&lt;-1*VALUE(MID(K13,1,2)), "No", "Yes"))))</f>
        <v>Yes</v>
      </c>
    </row>
    <row r="14" spans="1:14" x14ac:dyDescent="0.2">
      <c r="A14" s="16" t="s">
        <v>365</v>
      </c>
      <c r="B14" s="71" t="s">
        <v>213</v>
      </c>
      <c r="C14" s="72">
        <v>0.37326144589999999</v>
      </c>
      <c r="D14" s="73" t="str">
        <f>IF($B14="N/A","N/A",IF(C14&gt;10,"No",IF(C14&lt;-10,"No","Yes")))</f>
        <v>N/A</v>
      </c>
      <c r="E14" s="72">
        <v>0.33187302680000003</v>
      </c>
      <c r="F14" s="62" t="str">
        <f>IF($B14="N/A","N/A",IF(E14&gt;95,"Yes","No"))</f>
        <v>N/A</v>
      </c>
      <c r="G14" s="72">
        <v>0.36439712410000002</v>
      </c>
      <c r="H14" s="44" t="str">
        <f>IF($B14="N/A","N/A",IF(G14&gt;95,"Yes","No"))</f>
        <v>N/A</v>
      </c>
      <c r="I14" s="74">
        <v>-11.1</v>
      </c>
      <c r="J14" s="74">
        <v>9.8000000000000007</v>
      </c>
      <c r="K14" s="75" t="s">
        <v>213</v>
      </c>
      <c r="L14" s="9" t="str">
        <f t="shared" si="4"/>
        <v>N/A</v>
      </c>
      <c r="M14" s="55"/>
      <c r="N14" s="55"/>
    </row>
    <row r="15" spans="1:14" s="55" customFormat="1" x14ac:dyDescent="0.2">
      <c r="A15" s="16" t="s">
        <v>366</v>
      </c>
      <c r="B15" s="71" t="s">
        <v>213</v>
      </c>
      <c r="C15" s="72">
        <v>2.9623924E-3</v>
      </c>
      <c r="D15" s="73" t="str">
        <f t="shared" ref="D15:D21" si="5">IF($B15="N/A","N/A",IF(C15&gt;10,"No",IF(C15&lt;-10,"No","Yes")))</f>
        <v>N/A</v>
      </c>
      <c r="E15" s="72">
        <v>3.4264177E-3</v>
      </c>
      <c r="F15" s="73" t="str">
        <f t="shared" ref="F15:F21" si="6">IF($B15="N/A","N/A",IF(E15&gt;10,"No",IF(E15&lt;-10,"No","Yes")))</f>
        <v>N/A</v>
      </c>
      <c r="G15" s="72">
        <v>2.4555062000000002E-3</v>
      </c>
      <c r="H15" s="76" t="str">
        <f t="shared" ref="H15:H21" si="7">IF($B15="N/A","N/A",IF(G15&gt;10,"No",IF(G15&lt;-10,"No","Yes")))</f>
        <v>N/A</v>
      </c>
      <c r="I15" s="74">
        <v>15.66</v>
      </c>
      <c r="J15" s="74">
        <v>-28.3</v>
      </c>
      <c r="K15" s="75" t="s">
        <v>213</v>
      </c>
      <c r="L15" s="9" t="str">
        <f t="shared" si="4"/>
        <v>N/A</v>
      </c>
    </row>
    <row r="16" spans="1:14" s="55" customFormat="1" x14ac:dyDescent="0.2">
      <c r="A16" s="16" t="s">
        <v>367</v>
      </c>
      <c r="B16" s="71" t="s">
        <v>213</v>
      </c>
      <c r="C16" s="77">
        <v>762</v>
      </c>
      <c r="D16" s="78" t="str">
        <f t="shared" si="5"/>
        <v>N/A</v>
      </c>
      <c r="E16" s="77">
        <v>685</v>
      </c>
      <c r="F16" s="78" t="str">
        <f t="shared" si="6"/>
        <v>N/A</v>
      </c>
      <c r="G16" s="77">
        <v>747</v>
      </c>
      <c r="H16" s="76" t="str">
        <f t="shared" si="7"/>
        <v>N/A</v>
      </c>
      <c r="I16" s="74">
        <v>-10.1</v>
      </c>
      <c r="J16" s="74">
        <v>9.0510000000000002</v>
      </c>
      <c r="K16" s="75" t="s">
        <v>213</v>
      </c>
      <c r="L16" s="9" t="str">
        <f t="shared" si="4"/>
        <v>N/A</v>
      </c>
    </row>
    <row r="17" spans="1:14" s="55" customFormat="1" x14ac:dyDescent="0.2">
      <c r="A17" s="17" t="s">
        <v>368</v>
      </c>
      <c r="B17" s="71" t="s">
        <v>213</v>
      </c>
      <c r="C17" s="72">
        <v>0.37622383840000001</v>
      </c>
      <c r="D17" s="76" t="str">
        <f t="shared" si="5"/>
        <v>N/A</v>
      </c>
      <c r="E17" s="72">
        <v>0.33529944439999998</v>
      </c>
      <c r="F17" s="76" t="str">
        <f t="shared" si="6"/>
        <v>N/A</v>
      </c>
      <c r="G17" s="72">
        <v>0.36685263029999998</v>
      </c>
      <c r="H17" s="76" t="str">
        <f t="shared" si="7"/>
        <v>N/A</v>
      </c>
      <c r="I17" s="74">
        <v>-10.9</v>
      </c>
      <c r="J17" s="74">
        <v>9.41</v>
      </c>
      <c r="K17" s="75" t="s">
        <v>213</v>
      </c>
      <c r="L17" s="9" t="str">
        <f t="shared" si="4"/>
        <v>N/A</v>
      </c>
      <c r="M17" s="43"/>
      <c r="N17" s="43"/>
    </row>
    <row r="18" spans="1:14" x14ac:dyDescent="0.2">
      <c r="A18" s="16" t="s">
        <v>679</v>
      </c>
      <c r="B18" s="71" t="s">
        <v>213</v>
      </c>
      <c r="C18" s="72">
        <v>87.926509186000004</v>
      </c>
      <c r="D18" s="76" t="str">
        <f t="shared" si="5"/>
        <v>N/A</v>
      </c>
      <c r="E18" s="72">
        <v>86.277372263000004</v>
      </c>
      <c r="F18" s="76" t="str">
        <f t="shared" si="6"/>
        <v>N/A</v>
      </c>
      <c r="G18" s="72">
        <v>86.88085676</v>
      </c>
      <c r="H18" s="76" t="str">
        <f t="shared" si="7"/>
        <v>N/A</v>
      </c>
      <c r="I18" s="12">
        <v>-1.88</v>
      </c>
      <c r="J18" s="12">
        <v>0.69950000000000001</v>
      </c>
      <c r="K18" s="75" t="s">
        <v>213</v>
      </c>
      <c r="L18" s="9" t="str">
        <f t="shared" si="4"/>
        <v>N/A</v>
      </c>
    </row>
    <row r="19" spans="1:14" x14ac:dyDescent="0.2">
      <c r="A19" s="16" t="s">
        <v>680</v>
      </c>
      <c r="B19" s="71" t="s">
        <v>213</v>
      </c>
      <c r="C19" s="72">
        <v>54.986876639999998</v>
      </c>
      <c r="D19" s="76" t="str">
        <f t="shared" si="5"/>
        <v>N/A</v>
      </c>
      <c r="E19" s="72">
        <v>46.131386861000003</v>
      </c>
      <c r="F19" s="76" t="str">
        <f t="shared" si="6"/>
        <v>N/A</v>
      </c>
      <c r="G19" s="72">
        <v>47.791164659000003</v>
      </c>
      <c r="H19" s="76" t="str">
        <f t="shared" si="7"/>
        <v>N/A</v>
      </c>
      <c r="I19" s="12">
        <v>-16.100000000000001</v>
      </c>
      <c r="J19" s="12">
        <v>3.5979999999999999</v>
      </c>
      <c r="K19" s="75" t="s">
        <v>213</v>
      </c>
      <c r="L19" s="9" t="str">
        <f t="shared" si="4"/>
        <v>N/A</v>
      </c>
    </row>
    <row r="20" spans="1:14" ht="25.5" x14ac:dyDescent="0.2">
      <c r="A20" s="16" t="s">
        <v>681</v>
      </c>
      <c r="B20" s="71" t="s">
        <v>213</v>
      </c>
      <c r="C20" s="72">
        <v>0</v>
      </c>
      <c r="D20" s="76" t="str">
        <f t="shared" si="5"/>
        <v>N/A</v>
      </c>
      <c r="E20" s="72">
        <v>0</v>
      </c>
      <c r="F20" s="76" t="str">
        <f t="shared" si="6"/>
        <v>N/A</v>
      </c>
      <c r="G20" s="72">
        <v>0</v>
      </c>
      <c r="H20" s="76" t="str">
        <f t="shared" si="7"/>
        <v>N/A</v>
      </c>
      <c r="I20" s="12" t="s">
        <v>1736</v>
      </c>
      <c r="J20" s="12" t="s">
        <v>1736</v>
      </c>
      <c r="K20" s="75" t="s">
        <v>213</v>
      </c>
      <c r="L20" s="9" t="str">
        <f t="shared" si="4"/>
        <v>N/A</v>
      </c>
    </row>
    <row r="21" spans="1:14" ht="25.5" x14ac:dyDescent="0.2">
      <c r="A21" s="16" t="s">
        <v>682</v>
      </c>
      <c r="B21" s="71" t="s">
        <v>213</v>
      </c>
      <c r="C21" s="72">
        <v>0</v>
      </c>
      <c r="D21" s="76" t="str">
        <f t="shared" si="5"/>
        <v>N/A</v>
      </c>
      <c r="E21" s="72">
        <v>0</v>
      </c>
      <c r="F21" s="76" t="str">
        <f t="shared" si="6"/>
        <v>N/A</v>
      </c>
      <c r="G21" s="72">
        <v>0</v>
      </c>
      <c r="H21" s="76" t="str">
        <f t="shared" si="7"/>
        <v>N/A</v>
      </c>
      <c r="I21" s="12" t="s">
        <v>1736</v>
      </c>
      <c r="J21" s="12" t="s">
        <v>1736</v>
      </c>
      <c r="K21" s="75" t="s">
        <v>213</v>
      </c>
      <c r="L21" s="9" t="str">
        <f t="shared" si="4"/>
        <v>N/A</v>
      </c>
    </row>
    <row r="22" spans="1:14" x14ac:dyDescent="0.2">
      <c r="A22" s="2" t="s">
        <v>1702</v>
      </c>
      <c r="B22" s="48" t="s">
        <v>217</v>
      </c>
      <c r="C22" s="1">
        <v>0</v>
      </c>
      <c r="D22" s="44" t="str">
        <f>IF($B22="N/A","N/A",IF(C22&gt;0,"No",IF(C22&lt;0,"No","Yes")))</f>
        <v>Yes</v>
      </c>
      <c r="E22" s="1">
        <v>0</v>
      </c>
      <c r="F22" s="44" t="str">
        <f>IF($B22="N/A","N/A",IF(E22&gt;0,"No",IF(E22&lt;0,"No","Yes")))</f>
        <v>Yes</v>
      </c>
      <c r="G22" s="1">
        <v>0</v>
      </c>
      <c r="H22" s="44" t="str">
        <f>IF($B22="N/A","N/A",IF(G22&gt;0,"No",IF(G22&lt;0,"No","Yes")))</f>
        <v>Yes</v>
      </c>
      <c r="I22" s="12" t="s">
        <v>1736</v>
      </c>
      <c r="J22" s="12" t="s">
        <v>1736</v>
      </c>
      <c r="K22" s="45" t="s">
        <v>213</v>
      </c>
      <c r="L22" s="9" t="str">
        <f t="shared" si="4"/>
        <v>N/A</v>
      </c>
    </row>
    <row r="23" spans="1:14" x14ac:dyDescent="0.2">
      <c r="A23" s="6" t="s">
        <v>145</v>
      </c>
      <c r="B23" s="48" t="s">
        <v>279</v>
      </c>
      <c r="C23" s="8">
        <v>0</v>
      </c>
      <c r="D23" s="44" t="str">
        <f>IF($B23="N/A","N/A",IF(C23&gt;=10,"No",IF(C23&lt;0,"No","Yes")))</f>
        <v>Yes</v>
      </c>
      <c r="E23" s="8">
        <v>0</v>
      </c>
      <c r="F23" s="44" t="str">
        <f>IF($B23="N/A","N/A",IF(E23&gt;=10,"No",IF(E23&lt;0,"No","Yes")))</f>
        <v>Yes</v>
      </c>
      <c r="G23" s="8">
        <v>0</v>
      </c>
      <c r="H23" s="44" t="str">
        <f>IF($B23="N/A","N/A",IF(G23&gt;=10,"No",IF(G23&lt;0,"No","Yes")))</f>
        <v>Yes</v>
      </c>
      <c r="I23" s="12" t="s">
        <v>1736</v>
      </c>
      <c r="J23" s="12" t="s">
        <v>1736</v>
      </c>
      <c r="K23" s="45" t="s">
        <v>213</v>
      </c>
      <c r="L23" s="9" t="str">
        <f t="shared" si="4"/>
        <v>N/A</v>
      </c>
    </row>
    <row r="24" spans="1:14" x14ac:dyDescent="0.2">
      <c r="A24" s="2" t="s">
        <v>424</v>
      </c>
      <c r="B24" s="35" t="s">
        <v>213</v>
      </c>
      <c r="C24" s="13" t="s">
        <v>1736</v>
      </c>
      <c r="D24" s="76" t="str">
        <f t="shared" ref="D24:D27" si="8">IF($B24="N/A","N/A",IF(C24&gt;10,"No",IF(C24&lt;-10,"No","Yes")))</f>
        <v>N/A</v>
      </c>
      <c r="E24" s="13" t="s">
        <v>1736</v>
      </c>
      <c r="F24" s="44" t="str">
        <f t="shared" ref="F24:F27" si="9">IF($B24="N/A","N/A",IF(E24&gt;10,"No",IF(E24&lt;-10,"No","Yes")))</f>
        <v>N/A</v>
      </c>
      <c r="G24" s="13" t="s">
        <v>1736</v>
      </c>
      <c r="H24" s="44" t="str">
        <f t="shared" ref="H24:H27" si="10">IF($B24="N/A","N/A",IF(G24&gt;10,"No",IF(G24&lt;-10,"No","Yes")))</f>
        <v>N/A</v>
      </c>
      <c r="I24" s="12" t="s">
        <v>1736</v>
      </c>
      <c r="J24" s="12" t="s">
        <v>1736</v>
      </c>
      <c r="K24" s="45" t="s">
        <v>213</v>
      </c>
      <c r="L24" s="9" t="str">
        <f t="shared" si="4"/>
        <v>N/A</v>
      </c>
    </row>
    <row r="25" spans="1:14" x14ac:dyDescent="0.2">
      <c r="A25" s="2" t="s">
        <v>425</v>
      </c>
      <c r="B25" s="35" t="s">
        <v>213</v>
      </c>
      <c r="C25" s="13" t="s">
        <v>1736</v>
      </c>
      <c r="D25" s="76" t="str">
        <f t="shared" si="8"/>
        <v>N/A</v>
      </c>
      <c r="E25" s="13" t="s">
        <v>1736</v>
      </c>
      <c r="F25" s="44" t="str">
        <f t="shared" si="9"/>
        <v>N/A</v>
      </c>
      <c r="G25" s="13" t="s">
        <v>1736</v>
      </c>
      <c r="H25" s="44" t="str">
        <f t="shared" si="10"/>
        <v>N/A</v>
      </c>
      <c r="I25" s="12" t="s">
        <v>1736</v>
      </c>
      <c r="J25" s="12" t="s">
        <v>1736</v>
      </c>
      <c r="K25" s="45" t="s">
        <v>213</v>
      </c>
      <c r="L25" s="9" t="str">
        <f t="shared" si="4"/>
        <v>N/A</v>
      </c>
    </row>
    <row r="26" spans="1:14" x14ac:dyDescent="0.2">
      <c r="A26" s="2" t="s">
        <v>421</v>
      </c>
      <c r="B26" s="35" t="s">
        <v>213</v>
      </c>
      <c r="C26" s="13" t="s">
        <v>1736</v>
      </c>
      <c r="D26" s="76" t="str">
        <f t="shared" si="8"/>
        <v>N/A</v>
      </c>
      <c r="E26" s="13" t="s">
        <v>1736</v>
      </c>
      <c r="F26" s="44" t="str">
        <f t="shared" si="9"/>
        <v>N/A</v>
      </c>
      <c r="G26" s="13" t="s">
        <v>1736</v>
      </c>
      <c r="H26" s="44" t="str">
        <f t="shared" si="10"/>
        <v>N/A</v>
      </c>
      <c r="I26" s="12" t="s">
        <v>1736</v>
      </c>
      <c r="J26" s="12" t="s">
        <v>1736</v>
      </c>
      <c r="K26" s="45" t="s">
        <v>213</v>
      </c>
      <c r="L26" s="9" t="str">
        <f t="shared" si="4"/>
        <v>N/A</v>
      </c>
    </row>
    <row r="27" spans="1:14" x14ac:dyDescent="0.2">
      <c r="A27" s="2" t="s">
        <v>422</v>
      </c>
      <c r="B27" s="35" t="s">
        <v>213</v>
      </c>
      <c r="C27" s="13" t="s">
        <v>1736</v>
      </c>
      <c r="D27" s="76" t="str">
        <f t="shared" si="8"/>
        <v>N/A</v>
      </c>
      <c r="E27" s="13" t="s">
        <v>1736</v>
      </c>
      <c r="F27" s="44" t="str">
        <f t="shared" si="9"/>
        <v>N/A</v>
      </c>
      <c r="G27" s="13" t="s">
        <v>1736</v>
      </c>
      <c r="H27" s="44" t="str">
        <f t="shared" si="10"/>
        <v>N/A</v>
      </c>
      <c r="I27" s="12" t="s">
        <v>1736</v>
      </c>
      <c r="J27" s="12" t="s">
        <v>1736</v>
      </c>
      <c r="K27" s="45" t="s">
        <v>213</v>
      </c>
      <c r="L27" s="9" t="str">
        <f t="shared" si="4"/>
        <v>N/A</v>
      </c>
    </row>
    <row r="28" spans="1:14" x14ac:dyDescent="0.2">
      <c r="A28" s="2" t="s">
        <v>952</v>
      </c>
      <c r="B28" s="35" t="s">
        <v>213</v>
      </c>
      <c r="C28" s="72">
        <v>20.900666045000001</v>
      </c>
      <c r="D28" s="76" t="str">
        <f>IF($B28="N/A","N/A",IF(C28&gt;10,"No",IF(C28&lt;-10,"No","Yes")))</f>
        <v>N/A</v>
      </c>
      <c r="E28" s="72">
        <v>20.858562373000002</v>
      </c>
      <c r="F28" s="76" t="str">
        <f>IF($B28="N/A","N/A",IF(E28&gt;10,"No",IF(E28&lt;-10,"No","Yes")))</f>
        <v>N/A</v>
      </c>
      <c r="G28" s="72">
        <v>20.978863002000001</v>
      </c>
      <c r="H28" s="76" t="str">
        <f>IF($B28="N/A","N/A",IF(G28&gt;10,"No",IF(G28&lt;-10,"No","Yes")))</f>
        <v>N/A</v>
      </c>
      <c r="I28" s="12">
        <v>-0.20100000000000001</v>
      </c>
      <c r="J28" s="12">
        <v>0.57669999999999999</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1736</v>
      </c>
      <c r="J29" s="12" t="s">
        <v>1736</v>
      </c>
      <c r="K29" s="75" t="s">
        <v>737</v>
      </c>
      <c r="L29" s="9" t="str">
        <f t="shared" si="4"/>
        <v>N/A</v>
      </c>
      <c r="M29" s="43"/>
      <c r="N29" s="43"/>
    </row>
    <row r="30" spans="1:14" x14ac:dyDescent="0.2">
      <c r="A30" s="2" t="s">
        <v>20</v>
      </c>
      <c r="B30" s="48" t="s">
        <v>280</v>
      </c>
      <c r="C30" s="13">
        <v>97.261268200000004</v>
      </c>
      <c r="D30" s="44" t="str">
        <f>IF($B30="N/A","N/A",IF(C30&gt;=98,"Yes","No"))</f>
        <v>No</v>
      </c>
      <c r="E30" s="13">
        <v>97.321030862000001</v>
      </c>
      <c r="F30" s="44" t="str">
        <f>IF($B30="N/A","N/A",IF(E30&gt;=98,"Yes","No"))</f>
        <v>No</v>
      </c>
      <c r="G30" s="13">
        <v>97.343142262000001</v>
      </c>
      <c r="H30" s="44" t="str">
        <f>IF($B30="N/A","N/A",IF(G30&gt;=98,"Yes","No"))</f>
        <v>No</v>
      </c>
      <c r="I30" s="12">
        <v>6.1400000000000003E-2</v>
      </c>
      <c r="J30" s="12">
        <v>2.2700000000000001E-2</v>
      </c>
      <c r="K30" s="45" t="s">
        <v>737</v>
      </c>
      <c r="L30" s="9" t="str">
        <f t="shared" si="4"/>
        <v>Yes</v>
      </c>
    </row>
    <row r="31" spans="1:14" x14ac:dyDescent="0.2">
      <c r="A31" s="2" t="s">
        <v>18</v>
      </c>
      <c r="B31" s="48" t="s">
        <v>277</v>
      </c>
      <c r="C31" s="13">
        <v>99.998518804</v>
      </c>
      <c r="D31" s="44" t="str">
        <f>IF($B31="N/A","N/A",IF(C31&gt;=95,"Yes","No"))</f>
        <v>Yes</v>
      </c>
      <c r="E31" s="13">
        <v>99.999510512000001</v>
      </c>
      <c r="F31" s="44" t="str">
        <f>IF($B31="N/A","N/A",IF(E31&gt;=95,"Yes","No"))</f>
        <v>Yes</v>
      </c>
      <c r="G31" s="13">
        <v>100</v>
      </c>
      <c r="H31" s="44" t="str">
        <f>IF($B31="N/A","N/A",IF(G31&gt;=95,"Yes","No"))</f>
        <v>Yes</v>
      </c>
      <c r="I31" s="12">
        <v>1E-3</v>
      </c>
      <c r="J31" s="12">
        <v>5.0000000000000001E-4</v>
      </c>
      <c r="K31" s="45" t="s">
        <v>737</v>
      </c>
      <c r="L31" s="9" t="str">
        <f t="shared" si="4"/>
        <v>Yes</v>
      </c>
    </row>
    <row r="32" spans="1:14" x14ac:dyDescent="0.2">
      <c r="A32" s="2" t="s">
        <v>23</v>
      </c>
      <c r="B32" s="35" t="s">
        <v>213</v>
      </c>
      <c r="C32" s="13">
        <v>67.137687063000001</v>
      </c>
      <c r="D32" s="44" t="str">
        <f t="shared" ref="D32:D37" si="11">IF($B32="N/A","N/A",IF(C32&gt;10,"No",IF(C32&lt;-10,"No","Yes")))</f>
        <v>N/A</v>
      </c>
      <c r="E32" s="13">
        <v>68.592966054000001</v>
      </c>
      <c r="F32" s="44" t="str">
        <f t="shared" ref="F32:F37" si="12">IF($B32="N/A","N/A",IF(E32&gt;10,"No",IF(E32&lt;-10,"No","Yes")))</f>
        <v>N/A</v>
      </c>
      <c r="G32" s="13">
        <v>71.188563234</v>
      </c>
      <c r="H32" s="44" t="str">
        <f t="shared" ref="H32:H37" si="13">IF($B32="N/A","N/A",IF(G32&gt;10,"No",IF(G32&lt;-10,"No","Yes")))</f>
        <v>N/A</v>
      </c>
      <c r="I32" s="12">
        <v>2.1680000000000001</v>
      </c>
      <c r="J32" s="12">
        <v>3.7839999999999998</v>
      </c>
      <c r="K32" s="45" t="s">
        <v>737</v>
      </c>
      <c r="L32" s="9" t="str">
        <f t="shared" si="4"/>
        <v>Yes</v>
      </c>
    </row>
    <row r="33" spans="1:12" x14ac:dyDescent="0.2">
      <c r="A33" s="2" t="s">
        <v>24</v>
      </c>
      <c r="B33" s="35" t="s">
        <v>213</v>
      </c>
      <c r="C33" s="13">
        <v>1.4056552070999999</v>
      </c>
      <c r="D33" s="44" t="str">
        <f t="shared" si="11"/>
        <v>N/A</v>
      </c>
      <c r="E33" s="13">
        <v>1.5785995741000001</v>
      </c>
      <c r="F33" s="44" t="str">
        <f t="shared" si="12"/>
        <v>N/A</v>
      </c>
      <c r="G33" s="13">
        <v>1.6923348918000001</v>
      </c>
      <c r="H33" s="44" t="str">
        <f t="shared" si="13"/>
        <v>N/A</v>
      </c>
      <c r="I33" s="12">
        <v>12.3</v>
      </c>
      <c r="J33" s="12">
        <v>7.2050000000000001</v>
      </c>
      <c r="K33" s="45" t="s">
        <v>737</v>
      </c>
      <c r="L33" s="9" t="str">
        <f t="shared" si="4"/>
        <v>Yes</v>
      </c>
    </row>
    <row r="34" spans="1:12" x14ac:dyDescent="0.2">
      <c r="A34" s="2" t="s">
        <v>25</v>
      </c>
      <c r="B34" s="35" t="s">
        <v>213</v>
      </c>
      <c r="C34" s="13">
        <v>0.1713250288</v>
      </c>
      <c r="D34" s="44" t="str">
        <f t="shared" si="11"/>
        <v>N/A</v>
      </c>
      <c r="E34" s="13">
        <v>0.17670525470000001</v>
      </c>
      <c r="F34" s="44" t="str">
        <f t="shared" si="12"/>
        <v>N/A</v>
      </c>
      <c r="G34" s="13">
        <v>0.20528032060000001</v>
      </c>
      <c r="H34" s="44" t="str">
        <f t="shared" si="13"/>
        <v>N/A</v>
      </c>
      <c r="I34" s="12">
        <v>3.14</v>
      </c>
      <c r="J34" s="12">
        <v>16.170000000000002</v>
      </c>
      <c r="K34" s="45" t="s">
        <v>737</v>
      </c>
      <c r="L34" s="9" t="str">
        <f t="shared" si="4"/>
        <v>No</v>
      </c>
    </row>
    <row r="35" spans="1:12" x14ac:dyDescent="0.2">
      <c r="A35" s="2" t="s">
        <v>26</v>
      </c>
      <c r="B35" s="48" t="s">
        <v>213</v>
      </c>
      <c r="C35" s="13">
        <v>0.65222006629999996</v>
      </c>
      <c r="D35" s="11" t="str">
        <f t="shared" si="11"/>
        <v>N/A</v>
      </c>
      <c r="E35" s="13">
        <v>0.68822046550000004</v>
      </c>
      <c r="F35" s="11" t="str">
        <f t="shared" si="12"/>
        <v>N/A</v>
      </c>
      <c r="G35" s="13">
        <v>0.76366243659999999</v>
      </c>
      <c r="H35" s="11" t="str">
        <f t="shared" si="13"/>
        <v>N/A</v>
      </c>
      <c r="I35" s="12">
        <v>5.52</v>
      </c>
      <c r="J35" s="12">
        <v>10.96</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1736</v>
      </c>
      <c r="J36" s="12" t="s">
        <v>1736</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1736</v>
      </c>
      <c r="J37" s="12" t="s">
        <v>1736</v>
      </c>
      <c r="K37" s="48" t="s">
        <v>213</v>
      </c>
      <c r="L37" s="9" t="str">
        <f t="shared" si="4"/>
        <v>N/A</v>
      </c>
    </row>
    <row r="38" spans="1:12" x14ac:dyDescent="0.2">
      <c r="A38" s="2" t="s">
        <v>62</v>
      </c>
      <c r="B38" s="48" t="s">
        <v>278</v>
      </c>
      <c r="C38" s="13">
        <v>30.633112635</v>
      </c>
      <c r="D38" s="11" t="str">
        <f>IF($B38="N/A","N/A",IF(C38&gt;=5,"No",IF(C38&lt;0,"No","Yes")))</f>
        <v>No</v>
      </c>
      <c r="E38" s="13">
        <v>28.963508652000002</v>
      </c>
      <c r="F38" s="11" t="str">
        <f>IF($B38="N/A","N/A",IF(E38&gt;=5,"No",IF(E38&lt;0,"No","Yes")))</f>
        <v>No</v>
      </c>
      <c r="G38" s="13">
        <v>26.150159117000001</v>
      </c>
      <c r="H38" s="11" t="str">
        <f>IF($B38="N/A","N/A",IF(G38&gt;=5,"No",IF(G38&lt;0,"No","Yes")))</f>
        <v>No</v>
      </c>
      <c r="I38" s="12">
        <v>-5.45</v>
      </c>
      <c r="J38" s="12">
        <v>-9.7100000000000009</v>
      </c>
      <c r="K38" s="45" t="s">
        <v>737</v>
      </c>
      <c r="L38" s="9" t="str">
        <f t="shared" si="4"/>
        <v>Yes</v>
      </c>
    </row>
    <row r="39" spans="1:12" x14ac:dyDescent="0.2">
      <c r="A39" s="2" t="s">
        <v>63</v>
      </c>
      <c r="B39" s="48" t="s">
        <v>213</v>
      </c>
      <c r="C39" s="13">
        <v>0.39696058540000001</v>
      </c>
      <c r="D39" s="11" t="str">
        <f>IF($B39="N/A","N/A",IF(C39&gt;10,"No",IF(C39&lt;-10,"No","Yes")))</f>
        <v>N/A</v>
      </c>
      <c r="E39" s="13">
        <v>0.40578575099999997</v>
      </c>
      <c r="F39" s="11" t="str">
        <f>IF($B39="N/A","N/A",IF(E39&gt;10,"No",IF(E39&lt;-10,"No","Yes")))</f>
        <v>N/A</v>
      </c>
      <c r="G39" s="13">
        <v>0.41154284369999999</v>
      </c>
      <c r="H39" s="11" t="str">
        <f>IF($B39="N/A","N/A",IF(G39&gt;10,"No",IF(G39&lt;-10,"No","Yes")))</f>
        <v>N/A</v>
      </c>
      <c r="I39" s="12">
        <v>2.2229999999999999</v>
      </c>
      <c r="J39" s="12">
        <v>1.419</v>
      </c>
      <c r="K39" s="48" t="s">
        <v>737</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1.8559388562000001</v>
      </c>
      <c r="D41" s="44" t="str">
        <f>IF($B41="N/A","N/A",IF(C41&gt;8,"No",IF(C41&lt;2,"No","Yes")))</f>
        <v>No</v>
      </c>
      <c r="E41" s="8">
        <v>1.7905479821000001</v>
      </c>
      <c r="F41" s="44" t="str">
        <f>IF($B41="N/A","N/A",IF(E41&gt;8,"No",IF(E41&lt;2,"No","Yes")))</f>
        <v>No</v>
      </c>
      <c r="G41" s="8">
        <v>1.5499155306000001</v>
      </c>
      <c r="H41" s="44" t="str">
        <f>IF($B41="N/A","N/A",IF(G41&gt;8,"No",IF(G41&lt;2,"No","Yes")))</f>
        <v>No</v>
      </c>
      <c r="I41" s="12">
        <v>-3.52</v>
      </c>
      <c r="J41" s="12">
        <v>-13.4</v>
      </c>
      <c r="K41" s="45" t="s">
        <v>737</v>
      </c>
      <c r="L41" s="9" t="str">
        <f t="shared" si="4"/>
        <v>No</v>
      </c>
    </row>
    <row r="42" spans="1:12" x14ac:dyDescent="0.2">
      <c r="A42" s="3" t="s">
        <v>170</v>
      </c>
      <c r="B42" s="35" t="s">
        <v>213</v>
      </c>
      <c r="C42" s="8">
        <v>9.8227995596</v>
      </c>
      <c r="D42" s="11" t="str">
        <f t="shared" ref="D42:D49" si="14">IF($B42="N/A","N/A",IF(C42&gt;10,"No",IF(C42&lt;-10,"No","Yes")))</f>
        <v>N/A</v>
      </c>
      <c r="E42" s="8">
        <v>9.6884407352000004</v>
      </c>
      <c r="F42" s="11" t="str">
        <f t="shared" ref="F42:F49" si="15">IF($B42="N/A","N/A",IF(E42&gt;10,"No",IF(E42&lt;-10,"No","Yes")))</f>
        <v>N/A</v>
      </c>
      <c r="G42" s="8">
        <v>9.4969158841999999</v>
      </c>
      <c r="H42" s="11" t="str">
        <f t="shared" ref="H42:H49" si="16">IF($B42="N/A","N/A",IF(G42&gt;10,"No",IF(G42&lt;-10,"No","Yes")))</f>
        <v>N/A</v>
      </c>
      <c r="I42" s="12">
        <v>-1.37</v>
      </c>
      <c r="J42" s="12">
        <v>-1.98</v>
      </c>
      <c r="K42" s="45" t="s">
        <v>737</v>
      </c>
      <c r="L42" s="9" t="str">
        <f>IF(J42="Div by 0", "N/A", IF(OR(J42="N/A",K42="N/A"),"N/A", IF(J42&gt;VALUE(MID(K42,1,2)), "No", IF(J42&lt;-1*VALUE(MID(K42,1,2)), "No", "Yes"))))</f>
        <v>Yes</v>
      </c>
    </row>
    <row r="43" spans="1:12" x14ac:dyDescent="0.2">
      <c r="A43" s="3" t="s">
        <v>171</v>
      </c>
      <c r="B43" s="35" t="s">
        <v>213</v>
      </c>
      <c r="C43" s="8">
        <v>22.565530589000002</v>
      </c>
      <c r="D43" s="11" t="str">
        <f t="shared" si="14"/>
        <v>N/A</v>
      </c>
      <c r="E43" s="8">
        <v>22.440098877</v>
      </c>
      <c r="F43" s="11" t="str">
        <f t="shared" si="15"/>
        <v>N/A</v>
      </c>
      <c r="G43" s="8">
        <v>22.347071071999999</v>
      </c>
      <c r="H43" s="11" t="str">
        <f t="shared" si="16"/>
        <v>N/A</v>
      </c>
      <c r="I43" s="12">
        <v>-0.55600000000000005</v>
      </c>
      <c r="J43" s="12">
        <v>-0.41499999999999998</v>
      </c>
      <c r="K43" s="45" t="s">
        <v>737</v>
      </c>
      <c r="L43" s="9" t="str">
        <f>IF(J43="Div by 0", "N/A", IF(OR(J43="N/A",K43="N/A"),"N/A", IF(J43&gt;VALUE(MID(K43,1,2)), "No", IF(J43&lt;-1*VALUE(MID(K43,1,2)), "No", "Yes"))))</f>
        <v>Yes</v>
      </c>
    </row>
    <row r="44" spans="1:12" x14ac:dyDescent="0.2">
      <c r="A44" s="3" t="s">
        <v>172</v>
      </c>
      <c r="B44" s="35" t="s">
        <v>213</v>
      </c>
      <c r="C44" s="8">
        <v>2.8764830476999999</v>
      </c>
      <c r="D44" s="11" t="str">
        <f t="shared" si="14"/>
        <v>N/A</v>
      </c>
      <c r="E44" s="8">
        <v>2.7881250152999999</v>
      </c>
      <c r="F44" s="11" t="str">
        <f t="shared" si="15"/>
        <v>N/A</v>
      </c>
      <c r="G44" s="8">
        <v>2.7280674184000002</v>
      </c>
      <c r="H44" s="11" t="str">
        <f t="shared" si="16"/>
        <v>N/A</v>
      </c>
      <c r="I44" s="12">
        <v>-3.07</v>
      </c>
      <c r="J44" s="12">
        <v>-2.15</v>
      </c>
      <c r="K44" s="45" t="s">
        <v>737</v>
      </c>
      <c r="L44" s="9" t="str">
        <f t="shared" ref="L44:L53" si="17">IF(J44="Div by 0", "N/A", IF(OR(J44="N/A",K44="N/A"),"N/A", IF(J44&gt;VALUE(MID(K44,1,2)), "No", IF(J44&lt;-1*VALUE(MID(K44,1,2)), "No", "Yes"))))</f>
        <v>Yes</v>
      </c>
    </row>
    <row r="45" spans="1:12" x14ac:dyDescent="0.2">
      <c r="A45" s="3" t="s">
        <v>173</v>
      </c>
      <c r="B45" s="35" t="s">
        <v>213</v>
      </c>
      <c r="C45" s="8">
        <v>31.346555477999999</v>
      </c>
      <c r="D45" s="11" t="str">
        <f t="shared" si="14"/>
        <v>N/A</v>
      </c>
      <c r="E45" s="8">
        <v>31.288577792000002</v>
      </c>
      <c r="F45" s="11" t="str">
        <f t="shared" si="15"/>
        <v>N/A</v>
      </c>
      <c r="G45" s="8">
        <v>31.379896279</v>
      </c>
      <c r="H45" s="11" t="str">
        <f t="shared" si="16"/>
        <v>N/A</v>
      </c>
      <c r="I45" s="12">
        <v>-0.185</v>
      </c>
      <c r="J45" s="12">
        <v>0.29189999999999999</v>
      </c>
      <c r="K45" s="45" t="s">
        <v>737</v>
      </c>
      <c r="L45" s="9" t="str">
        <f t="shared" si="17"/>
        <v>Yes</v>
      </c>
    </row>
    <row r="46" spans="1:12" x14ac:dyDescent="0.2">
      <c r="A46" s="3" t="s">
        <v>174</v>
      </c>
      <c r="B46" s="35" t="s">
        <v>213</v>
      </c>
      <c r="C46" s="8">
        <v>20.418783543</v>
      </c>
      <c r="D46" s="11" t="str">
        <f t="shared" si="14"/>
        <v>N/A</v>
      </c>
      <c r="E46" s="8">
        <v>20.93736998</v>
      </c>
      <c r="F46" s="11" t="str">
        <f t="shared" si="15"/>
        <v>N/A</v>
      </c>
      <c r="G46" s="8">
        <v>21.412014300999999</v>
      </c>
      <c r="H46" s="11" t="str">
        <f t="shared" si="16"/>
        <v>N/A</v>
      </c>
      <c r="I46" s="12">
        <v>2.54</v>
      </c>
      <c r="J46" s="12">
        <v>2.2669999999999999</v>
      </c>
      <c r="K46" s="45" t="s">
        <v>737</v>
      </c>
      <c r="L46" s="9" t="str">
        <f t="shared" si="17"/>
        <v>Yes</v>
      </c>
    </row>
    <row r="47" spans="1:12" x14ac:dyDescent="0.2">
      <c r="A47" s="3" t="s">
        <v>175</v>
      </c>
      <c r="B47" s="35" t="s">
        <v>213</v>
      </c>
      <c r="C47" s="8">
        <v>4.6884797495999999</v>
      </c>
      <c r="D47" s="11" t="str">
        <f t="shared" si="14"/>
        <v>N/A</v>
      </c>
      <c r="E47" s="8">
        <v>4.8219486526999997</v>
      </c>
      <c r="F47" s="11" t="str">
        <f t="shared" si="15"/>
        <v>N/A</v>
      </c>
      <c r="G47" s="8">
        <v>4.9910619573000004</v>
      </c>
      <c r="H47" s="11" t="str">
        <f t="shared" si="16"/>
        <v>N/A</v>
      </c>
      <c r="I47" s="12">
        <v>2.847</v>
      </c>
      <c r="J47" s="12">
        <v>3.5070000000000001</v>
      </c>
      <c r="K47" s="45" t="s">
        <v>737</v>
      </c>
      <c r="L47" s="9" t="str">
        <f t="shared" si="17"/>
        <v>Yes</v>
      </c>
    </row>
    <row r="48" spans="1:12" x14ac:dyDescent="0.2">
      <c r="A48" s="3" t="s">
        <v>176</v>
      </c>
      <c r="B48" s="35" t="s">
        <v>213</v>
      </c>
      <c r="C48" s="8">
        <v>3.8017369494</v>
      </c>
      <c r="D48" s="11" t="str">
        <f t="shared" si="14"/>
        <v>N/A</v>
      </c>
      <c r="E48" s="8">
        <v>3.6594140826000001</v>
      </c>
      <c r="F48" s="11" t="str">
        <f t="shared" si="15"/>
        <v>N/A</v>
      </c>
      <c r="G48" s="8">
        <v>3.5467331944999998</v>
      </c>
      <c r="H48" s="11" t="str">
        <f t="shared" si="16"/>
        <v>N/A</v>
      </c>
      <c r="I48" s="12">
        <v>-3.74</v>
      </c>
      <c r="J48" s="12">
        <v>-3.08</v>
      </c>
      <c r="K48" s="45" t="s">
        <v>737</v>
      </c>
      <c r="L48" s="9" t="str">
        <f t="shared" si="17"/>
        <v>Yes</v>
      </c>
    </row>
    <row r="49" spans="1:12" x14ac:dyDescent="0.2">
      <c r="A49" s="3" t="s">
        <v>954</v>
      </c>
      <c r="B49" s="35" t="s">
        <v>213</v>
      </c>
      <c r="C49" s="8">
        <v>2.6236922271999998</v>
      </c>
      <c r="D49" s="11" t="str">
        <f t="shared" si="14"/>
        <v>N/A</v>
      </c>
      <c r="E49" s="8">
        <v>2.5854768839000002</v>
      </c>
      <c r="F49" s="11" t="str">
        <f t="shared" si="15"/>
        <v>N/A</v>
      </c>
      <c r="G49" s="8">
        <v>2.5483243625999998</v>
      </c>
      <c r="H49" s="11" t="str">
        <f t="shared" si="16"/>
        <v>N/A</v>
      </c>
      <c r="I49" s="12">
        <v>-1.46</v>
      </c>
      <c r="J49" s="12">
        <v>-1.44</v>
      </c>
      <c r="K49" s="45" t="s">
        <v>737</v>
      </c>
      <c r="L49" s="9" t="str">
        <f t="shared" si="17"/>
        <v>Yes</v>
      </c>
    </row>
    <row r="50" spans="1:12" x14ac:dyDescent="0.2">
      <c r="A50" s="2" t="s">
        <v>208</v>
      </c>
      <c r="B50" s="35" t="s">
        <v>213</v>
      </c>
      <c r="C50" s="36">
        <v>69355</v>
      </c>
      <c r="D50" s="9" t="str">
        <f t="shared" ref="D50:D53" si="18">IF($B50="N/A","N/A",IF(C50&lt;0,"No","Yes"))</f>
        <v>N/A</v>
      </c>
      <c r="E50" s="36">
        <v>69292</v>
      </c>
      <c r="F50" s="9" t="str">
        <f t="shared" ref="F50:F53" si="19">IF($B50="N/A","N/A",IF(E50&lt;0,"No","Yes"))</f>
        <v>N/A</v>
      </c>
      <c r="G50" s="36">
        <v>67995</v>
      </c>
      <c r="H50" s="9" t="str">
        <f t="shared" ref="H50:H53" si="20">IF($B50="N/A","N/A",IF(G50&lt;0,"No","Yes"))</f>
        <v>N/A</v>
      </c>
      <c r="I50" s="12">
        <v>-9.0999999999999998E-2</v>
      </c>
      <c r="J50" s="12">
        <v>-1.87</v>
      </c>
      <c r="K50" s="45" t="s">
        <v>737</v>
      </c>
      <c r="L50" s="9" t="str">
        <f t="shared" si="17"/>
        <v>Yes</v>
      </c>
    </row>
    <row r="51" spans="1:12" x14ac:dyDescent="0.2">
      <c r="A51" s="2" t="s">
        <v>209</v>
      </c>
      <c r="B51" s="35" t="s">
        <v>213</v>
      </c>
      <c r="C51" s="36">
        <v>5825</v>
      </c>
      <c r="D51" s="9" t="str">
        <f t="shared" si="18"/>
        <v>N/A</v>
      </c>
      <c r="E51" s="36">
        <v>5695</v>
      </c>
      <c r="F51" s="9" t="str">
        <f t="shared" si="19"/>
        <v>N/A</v>
      </c>
      <c r="G51" s="36">
        <v>5554</v>
      </c>
      <c r="H51" s="9" t="str">
        <f t="shared" si="20"/>
        <v>N/A</v>
      </c>
      <c r="I51" s="12">
        <v>-2.23</v>
      </c>
      <c r="J51" s="12">
        <v>-2.48</v>
      </c>
      <c r="K51" s="45" t="s">
        <v>737</v>
      </c>
      <c r="L51" s="9" t="str">
        <f t="shared" si="17"/>
        <v>Yes</v>
      </c>
    </row>
    <row r="52" spans="1:12" x14ac:dyDescent="0.2">
      <c r="A52" s="2" t="s">
        <v>210</v>
      </c>
      <c r="B52" s="35" t="s">
        <v>213</v>
      </c>
      <c r="C52" s="36">
        <v>104053</v>
      </c>
      <c r="D52" s="9" t="str">
        <f t="shared" si="18"/>
        <v>N/A</v>
      </c>
      <c r="E52" s="36">
        <v>105929</v>
      </c>
      <c r="F52" s="9" t="str">
        <f t="shared" si="19"/>
        <v>N/A</v>
      </c>
      <c r="G52" s="36">
        <v>106773</v>
      </c>
      <c r="H52" s="9" t="str">
        <f t="shared" si="20"/>
        <v>N/A</v>
      </c>
      <c r="I52" s="12">
        <v>1.8029999999999999</v>
      </c>
      <c r="J52" s="12">
        <v>0.79679999999999995</v>
      </c>
      <c r="K52" s="45" t="s">
        <v>737</v>
      </c>
      <c r="L52" s="9" t="str">
        <f t="shared" si="17"/>
        <v>Yes</v>
      </c>
    </row>
    <row r="53" spans="1:12" x14ac:dyDescent="0.2">
      <c r="A53" s="2" t="s">
        <v>955</v>
      </c>
      <c r="B53" s="35" t="s">
        <v>213</v>
      </c>
      <c r="C53" s="36">
        <v>19619</v>
      </c>
      <c r="D53" s="9" t="str">
        <f t="shared" si="18"/>
        <v>N/A</v>
      </c>
      <c r="E53" s="36">
        <v>19742</v>
      </c>
      <c r="F53" s="9" t="str">
        <f t="shared" si="19"/>
        <v>N/A</v>
      </c>
      <c r="G53" s="36">
        <v>19712</v>
      </c>
      <c r="H53" s="9" t="str">
        <f t="shared" si="20"/>
        <v>N/A</v>
      </c>
      <c r="I53" s="12">
        <v>0.62690000000000001</v>
      </c>
      <c r="J53" s="12">
        <v>-0.152</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53.833582667999998</v>
      </c>
      <c r="D56" s="44" t="str">
        <f t="shared" ref="D56:D57" si="21">IF($B56="N/A","N/A",IF(C56&gt;10,"No",IF(C56&lt;-10,"No","Yes")))</f>
        <v>N/A</v>
      </c>
      <c r="E56" s="8">
        <v>53.781541398000002</v>
      </c>
      <c r="F56" s="44" t="str">
        <f t="shared" ref="F56:F57" si="22">IF($B56="N/A","N/A",IF(E56&gt;10,"No",IF(E56&lt;-10,"No","Yes")))</f>
        <v>N/A</v>
      </c>
      <c r="G56" s="8">
        <v>53.776568576999999</v>
      </c>
      <c r="H56" s="44" t="str">
        <f t="shared" ref="H56:H57" si="23">IF($B56="N/A","N/A",IF(G56&gt;10,"No",IF(G56&lt;-10,"No","Yes")))</f>
        <v>N/A</v>
      </c>
      <c r="I56" s="12">
        <v>-9.7000000000000003E-2</v>
      </c>
      <c r="J56" s="12">
        <v>-8.9999999999999993E-3</v>
      </c>
      <c r="K56" s="45" t="s">
        <v>737</v>
      </c>
      <c r="L56" s="9" t="str">
        <f>IF(J56="Div by 0", "N/A", IF(OR(J56="N/A",K56="N/A"),"N/A", IF(J56&gt;VALUE(MID(K56,1,2)), "No", IF(J56&lt;-1*VALUE(MID(K56,1,2)), "No", "Yes"))))</f>
        <v>Yes</v>
      </c>
    </row>
    <row r="57" spans="1:12" x14ac:dyDescent="0.2">
      <c r="A57" s="6" t="s">
        <v>178</v>
      </c>
      <c r="B57" s="35" t="s">
        <v>213</v>
      </c>
      <c r="C57" s="8">
        <v>46.166417332000002</v>
      </c>
      <c r="D57" s="44" t="str">
        <f t="shared" si="21"/>
        <v>N/A</v>
      </c>
      <c r="E57" s="8">
        <v>46.218458601999998</v>
      </c>
      <c r="F57" s="44" t="str">
        <f t="shared" si="22"/>
        <v>N/A</v>
      </c>
      <c r="G57" s="8">
        <v>46.223431423000001</v>
      </c>
      <c r="H57" s="44" t="str">
        <f t="shared" si="23"/>
        <v>N/A</v>
      </c>
      <c r="I57" s="12">
        <v>0.11269999999999999</v>
      </c>
      <c r="J57" s="12">
        <v>1.0800000000000001E-2</v>
      </c>
      <c r="K57" s="45" t="s">
        <v>737</v>
      </c>
      <c r="L57" s="9" t="str">
        <f>IF(J57="Div by 0", "N/A", IF(OR(J57="N/A",K57="N/A"),"N/A", IF(J57&gt;VALUE(MID(K57,1,2)), "No", IF(J57&lt;-1*VALUE(MID(K57,1,2)), "No", "Yes"))))</f>
        <v>Yes</v>
      </c>
    </row>
    <row r="58" spans="1:12" x14ac:dyDescent="0.2">
      <c r="A58" s="7" t="s">
        <v>683</v>
      </c>
      <c r="B58" s="35" t="s">
        <v>282</v>
      </c>
      <c r="C58" s="8">
        <v>57.017660796000001</v>
      </c>
      <c r="D58" s="44" t="str">
        <f>IF($B58="N/A","N/A",IF(C58&gt;70,"No",IF(C58&lt;40,"No","Yes")))</f>
        <v>Yes</v>
      </c>
      <c r="E58" s="8">
        <v>58.152671382000001</v>
      </c>
      <c r="F58" s="44" t="str">
        <f>IF($B58="N/A","N/A",IF(E58&gt;70,"No",IF(E58&lt;40,"No","Yes")))</f>
        <v>Yes</v>
      </c>
      <c r="G58" s="8">
        <v>60.290044395999999</v>
      </c>
      <c r="H58" s="44" t="str">
        <f>IF($B58="N/A","N/A",IF(G58&gt;70,"No",IF(G58&lt;40,"No","Yes")))</f>
        <v>Yes</v>
      </c>
      <c r="I58" s="12">
        <v>1.9910000000000001</v>
      </c>
      <c r="J58" s="12">
        <v>3.6749999999999998</v>
      </c>
      <c r="K58" s="45" t="s">
        <v>737</v>
      </c>
      <c r="L58" s="9" t="str">
        <f t="shared" si="4"/>
        <v>Yes</v>
      </c>
    </row>
    <row r="59" spans="1:12" x14ac:dyDescent="0.2">
      <c r="A59" s="2" t="s">
        <v>684</v>
      </c>
      <c r="B59" s="35" t="s">
        <v>213</v>
      </c>
      <c r="C59" s="8">
        <v>63.923322118000002</v>
      </c>
      <c r="D59" s="44" t="str">
        <f>IF($B59="N/A","N/A",IF(C59&gt;10,"No",IF(C59&lt;-10,"No","Yes")))</f>
        <v>N/A</v>
      </c>
      <c r="E59" s="8">
        <v>64.942755625999993</v>
      </c>
      <c r="F59" s="44" t="str">
        <f>IF($B59="N/A","N/A",IF(E59&gt;10,"No",IF(E59&lt;-10,"No","Yes")))</f>
        <v>N/A</v>
      </c>
      <c r="G59" s="8">
        <v>69.167550371000004</v>
      </c>
      <c r="H59" s="44" t="str">
        <f>IF($B59="N/A","N/A",IF(G59&gt;10,"No",IF(G59&lt;-10,"No","Yes")))</f>
        <v>N/A</v>
      </c>
      <c r="I59" s="12">
        <v>1.595</v>
      </c>
      <c r="J59" s="12">
        <v>6.5049999999999999</v>
      </c>
      <c r="K59" s="35" t="s">
        <v>213</v>
      </c>
      <c r="L59" s="9" t="str">
        <f t="shared" si="4"/>
        <v>N/A</v>
      </c>
    </row>
    <row r="60" spans="1:12" x14ac:dyDescent="0.2">
      <c r="A60" s="2" t="s">
        <v>685</v>
      </c>
      <c r="B60" s="35" t="s">
        <v>213</v>
      </c>
      <c r="C60" s="8">
        <v>75.748655756000005</v>
      </c>
      <c r="D60" s="44" t="str">
        <f t="shared" ref="D60:D66" si="24">IF($B60="N/A","N/A",IF(C60&gt;10,"No",IF(C60&lt;-10,"No","Yes")))</f>
        <v>N/A</v>
      </c>
      <c r="E60" s="8">
        <v>75.956681462999995</v>
      </c>
      <c r="F60" s="44" t="str">
        <f t="shared" ref="F60:F66" si="25">IF($B60="N/A","N/A",IF(E60&gt;10,"No",IF(E60&lt;-10,"No","Yes")))</f>
        <v>N/A</v>
      </c>
      <c r="G60" s="8">
        <v>77.966874335</v>
      </c>
      <c r="H60" s="44" t="str">
        <f t="shared" ref="H60:H66" si="26">IF($B60="N/A","N/A",IF(G60&gt;10,"No",IF(G60&lt;-10,"No","Yes")))</f>
        <v>N/A</v>
      </c>
      <c r="I60" s="12">
        <v>0.27460000000000001</v>
      </c>
      <c r="J60" s="12">
        <v>2.6459999999999999</v>
      </c>
      <c r="K60" s="35" t="s">
        <v>213</v>
      </c>
      <c r="L60" s="9" t="str">
        <f t="shared" si="4"/>
        <v>N/A</v>
      </c>
    </row>
    <row r="61" spans="1:12" x14ac:dyDescent="0.2">
      <c r="A61" s="2" t="s">
        <v>1748</v>
      </c>
      <c r="B61" s="35" t="s">
        <v>213</v>
      </c>
      <c r="C61" s="8">
        <v>63.128889663999999</v>
      </c>
      <c r="D61" s="44" t="str">
        <f t="shared" si="24"/>
        <v>N/A</v>
      </c>
      <c r="E61" s="8">
        <v>64.533496303999996</v>
      </c>
      <c r="F61" s="44" t="str">
        <f t="shared" si="25"/>
        <v>N/A</v>
      </c>
      <c r="G61" s="8">
        <v>67.146598795000003</v>
      </c>
      <c r="H61" s="44" t="str">
        <f t="shared" si="26"/>
        <v>N/A</v>
      </c>
      <c r="I61" s="12">
        <v>2.2250000000000001</v>
      </c>
      <c r="J61" s="12">
        <v>4.0490000000000004</v>
      </c>
      <c r="K61" s="35" t="s">
        <v>213</v>
      </c>
      <c r="L61" s="9" t="str">
        <f t="shared" si="4"/>
        <v>N/A</v>
      </c>
    </row>
    <row r="62" spans="1:12" x14ac:dyDescent="0.2">
      <c r="A62" s="2" t="s">
        <v>686</v>
      </c>
      <c r="B62" s="35" t="s">
        <v>213</v>
      </c>
      <c r="C62" s="8">
        <v>44.724620770000001</v>
      </c>
      <c r="D62" s="44" t="str">
        <f t="shared" si="24"/>
        <v>N/A</v>
      </c>
      <c r="E62" s="8">
        <v>45.934996884</v>
      </c>
      <c r="F62" s="44" t="str">
        <f t="shared" si="25"/>
        <v>N/A</v>
      </c>
      <c r="G62" s="8">
        <v>47.319408881000001</v>
      </c>
      <c r="H62" s="44" t="str">
        <f t="shared" si="26"/>
        <v>N/A</v>
      </c>
      <c r="I62" s="12">
        <v>2.706</v>
      </c>
      <c r="J62" s="12">
        <v>3.0139999999999998</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1736</v>
      </c>
      <c r="J63" s="12" t="s">
        <v>1736</v>
      </c>
      <c r="K63" s="35" t="s">
        <v>213</v>
      </c>
      <c r="L63" s="9" t="str">
        <f>IF(J63="Div by 0", "N/A", IF(K63="N/A","N/A", IF(J63&gt;VALUE(MID(K63,1,2)), "No", IF(J63&lt;-1*VALUE(MID(K63,1,2)), "No", "Yes"))))</f>
        <v>N/A</v>
      </c>
    </row>
    <row r="64" spans="1:12" x14ac:dyDescent="0.2">
      <c r="A64" s="3" t="s">
        <v>146</v>
      </c>
      <c r="B64" s="35" t="s">
        <v>213</v>
      </c>
      <c r="C64" s="8">
        <v>0.98943907099999995</v>
      </c>
      <c r="D64" s="44" t="str">
        <f t="shared" si="24"/>
        <v>N/A</v>
      </c>
      <c r="E64" s="8">
        <v>0.97799750360000004</v>
      </c>
      <c r="F64" s="44" t="str">
        <f t="shared" si="25"/>
        <v>N/A</v>
      </c>
      <c r="G64" s="8">
        <v>1.0008643382</v>
      </c>
      <c r="H64" s="44" t="str">
        <f t="shared" si="26"/>
        <v>N/A</v>
      </c>
      <c r="I64" s="12">
        <v>-1.1599999999999999</v>
      </c>
      <c r="J64" s="12">
        <v>2.3380000000000001</v>
      </c>
      <c r="K64" s="35" t="s">
        <v>213</v>
      </c>
      <c r="L64" s="9" t="str">
        <f t="shared" si="4"/>
        <v>N/A</v>
      </c>
    </row>
    <row r="65" spans="1:12" x14ac:dyDescent="0.2">
      <c r="A65" s="3" t="s">
        <v>147</v>
      </c>
      <c r="B65" s="35" t="s">
        <v>213</v>
      </c>
      <c r="C65" s="8">
        <v>1.1405210848</v>
      </c>
      <c r="D65" s="44" t="str">
        <f t="shared" si="24"/>
        <v>N/A</v>
      </c>
      <c r="E65" s="8">
        <v>1.0533786925999999</v>
      </c>
      <c r="F65" s="44" t="str">
        <f t="shared" si="25"/>
        <v>N/A</v>
      </c>
      <c r="G65" s="8">
        <v>1.1202019407999999</v>
      </c>
      <c r="H65" s="44" t="str">
        <f t="shared" si="26"/>
        <v>N/A</v>
      </c>
      <c r="I65" s="12">
        <v>-7.64</v>
      </c>
      <c r="J65" s="12">
        <v>6.3440000000000003</v>
      </c>
      <c r="K65" s="35" t="s">
        <v>213</v>
      </c>
      <c r="L65" s="9" t="str">
        <f t="shared" si="4"/>
        <v>N/A</v>
      </c>
    </row>
    <row r="66" spans="1:12" x14ac:dyDescent="0.2">
      <c r="A66" s="3" t="s">
        <v>148</v>
      </c>
      <c r="B66" s="35" t="s">
        <v>213</v>
      </c>
      <c r="C66" s="8">
        <v>1.1726136695</v>
      </c>
      <c r="D66" s="44" t="str">
        <f t="shared" si="24"/>
        <v>N/A</v>
      </c>
      <c r="E66" s="8">
        <v>1.0896008223</v>
      </c>
      <c r="F66" s="44" t="str">
        <f t="shared" si="25"/>
        <v>N/A</v>
      </c>
      <c r="G66" s="8">
        <v>1.1756963815999999</v>
      </c>
      <c r="H66" s="44" t="str">
        <f t="shared" si="26"/>
        <v>N/A</v>
      </c>
      <c r="I66" s="12">
        <v>-7.08</v>
      </c>
      <c r="J66" s="12">
        <v>7.9020000000000001</v>
      </c>
      <c r="K66" s="35" t="s">
        <v>213</v>
      </c>
      <c r="L66" s="9" t="str">
        <f t="shared" si="4"/>
        <v>N/A</v>
      </c>
    </row>
    <row r="67" spans="1:12" x14ac:dyDescent="0.2">
      <c r="A67" s="2" t="s">
        <v>958</v>
      </c>
      <c r="B67" s="48" t="s">
        <v>213</v>
      </c>
      <c r="C67" s="1">
        <v>586</v>
      </c>
      <c r="D67" s="11" t="str">
        <f>IF($B67="N/A","N/A",IF(C67&gt;10,"No",IF(C67&lt;-10,"No","Yes")))</f>
        <v>N/A</v>
      </c>
      <c r="E67" s="1">
        <v>437</v>
      </c>
      <c r="F67" s="11" t="str">
        <f>IF($B67="N/A","N/A",IF(E67&gt;10,"No",IF(E67&lt;-10,"No","Yes")))</f>
        <v>N/A</v>
      </c>
      <c r="G67" s="1">
        <v>632</v>
      </c>
      <c r="H67" s="11" t="str">
        <f>IF($B67="N/A","N/A",IF(G67&gt;10,"No",IF(G67&lt;-10,"No","Yes")))</f>
        <v>N/A</v>
      </c>
      <c r="I67" s="12">
        <v>-25.4</v>
      </c>
      <c r="J67" s="12">
        <v>44.62</v>
      </c>
      <c r="K67" s="35" t="s">
        <v>213</v>
      </c>
      <c r="L67" s="9" t="str">
        <f t="shared" si="4"/>
        <v>N/A</v>
      </c>
    </row>
    <row r="68" spans="1:12" x14ac:dyDescent="0.2">
      <c r="A68" s="3" t="s">
        <v>201</v>
      </c>
      <c r="B68" s="48" t="s">
        <v>217</v>
      </c>
      <c r="C68" s="1">
        <v>11</v>
      </c>
      <c r="D68" s="44" t="str">
        <f t="shared" ref="D68:D69" si="27">IF($B68="N/A","N/A",IF(C68&gt;0,"No",IF(C68&lt;0,"No","Yes")))</f>
        <v>No</v>
      </c>
      <c r="E68" s="1">
        <v>0</v>
      </c>
      <c r="F68" s="44" t="str">
        <f t="shared" ref="F68:F69" si="28">IF($B68="N/A","N/A",IF(E68&gt;0,"No",IF(E68&lt;0,"No","Yes")))</f>
        <v>Yes</v>
      </c>
      <c r="G68" s="1">
        <v>11</v>
      </c>
      <c r="H68" s="44" t="str">
        <f t="shared" ref="H68:H69" si="29">IF($B68="N/A","N/A",IF(G68&gt;0,"No",IF(G68&lt;0,"No","Yes")))</f>
        <v>No</v>
      </c>
      <c r="I68" s="12">
        <v>-100</v>
      </c>
      <c r="J68" s="12" t="s">
        <v>1736</v>
      </c>
      <c r="K68" s="35" t="s">
        <v>213</v>
      </c>
      <c r="L68" s="9" t="str">
        <f t="shared" si="4"/>
        <v>N/A</v>
      </c>
    </row>
    <row r="69" spans="1:12" x14ac:dyDescent="0.2">
      <c r="A69" s="3" t="s">
        <v>202</v>
      </c>
      <c r="B69" s="48" t="s">
        <v>217</v>
      </c>
      <c r="C69" s="1">
        <v>51</v>
      </c>
      <c r="D69" s="44" t="str">
        <f t="shared" si="27"/>
        <v>No</v>
      </c>
      <c r="E69" s="1">
        <v>43</v>
      </c>
      <c r="F69" s="44" t="str">
        <f t="shared" si="28"/>
        <v>No</v>
      </c>
      <c r="G69" s="1">
        <v>62</v>
      </c>
      <c r="H69" s="44" t="str">
        <f t="shared" si="29"/>
        <v>No</v>
      </c>
      <c r="I69" s="12">
        <v>-15.7</v>
      </c>
      <c r="J69" s="12">
        <v>44.19</v>
      </c>
      <c r="K69" s="35" t="s">
        <v>213</v>
      </c>
      <c r="L69" s="9" t="str">
        <f t="shared" si="4"/>
        <v>N/A</v>
      </c>
    </row>
    <row r="70" spans="1:12" x14ac:dyDescent="0.2">
      <c r="A70" s="3" t="s">
        <v>203</v>
      </c>
      <c r="B70" s="71" t="s">
        <v>213</v>
      </c>
      <c r="C70" s="13">
        <v>66.666666667000001</v>
      </c>
      <c r="D70" s="11" t="str">
        <f>IF($B70="N/A","N/A",IF(C70&gt;10,"No",IF(C70&lt;-10,"No","Yes")))</f>
        <v>N/A</v>
      </c>
      <c r="E70" s="13">
        <v>60.465116279</v>
      </c>
      <c r="F70" s="11" t="str">
        <f>IF($B70="N/A","N/A",IF(E70&gt;10,"No",IF(E70&lt;-10,"No","Yes")))</f>
        <v>N/A</v>
      </c>
      <c r="G70" s="13">
        <v>51.612903226</v>
      </c>
      <c r="H70" s="11" t="str">
        <f>IF($B70="N/A","N/A",IF(G70&gt;10,"No",IF(G70&lt;-10,"No","Yes")))</f>
        <v>N/A</v>
      </c>
      <c r="I70" s="12">
        <v>-9.3000000000000007</v>
      </c>
      <c r="J70" s="12">
        <v>-14.6</v>
      </c>
      <c r="K70" s="71" t="s">
        <v>213</v>
      </c>
      <c r="L70" s="9" t="str">
        <f t="shared" si="4"/>
        <v>N/A</v>
      </c>
    </row>
    <row r="71" spans="1:12" x14ac:dyDescent="0.2">
      <c r="A71" s="2" t="s">
        <v>65</v>
      </c>
      <c r="B71" s="48" t="s">
        <v>213</v>
      </c>
      <c r="C71" s="1">
        <v>37607</v>
      </c>
      <c r="D71" s="11" t="str">
        <f>IF($B71="N/A","N/A",IF(C71&gt;10,"No",IF(C71&lt;-10,"No","Yes")))</f>
        <v>N/A</v>
      </c>
      <c r="E71" s="1">
        <v>38073</v>
      </c>
      <c r="F71" s="11" t="str">
        <f>IF($B71="N/A","N/A",IF(E71&gt;10,"No",IF(E71&lt;-10,"No","Yes")))</f>
        <v>N/A</v>
      </c>
      <c r="G71" s="1">
        <v>38137</v>
      </c>
      <c r="H71" s="11" t="str">
        <f>IF($B71="N/A","N/A",IF(G71&gt;10,"No",IF(G71&lt;-10,"No","Yes")))</f>
        <v>N/A</v>
      </c>
      <c r="I71" s="12">
        <v>1.2390000000000001</v>
      </c>
      <c r="J71" s="12">
        <v>0.1681</v>
      </c>
      <c r="K71" s="48" t="s">
        <v>737</v>
      </c>
      <c r="L71" s="9" t="str">
        <f t="shared" ref="L71:L103" si="30">IF(J71="Div by 0", "N/A", IF(K71="N/A","N/A", IF(J71&gt;VALUE(MID(K71,1,2)), "No", IF(J71&lt;-1*VALUE(MID(K71,1,2)), "No", "Yes"))))</f>
        <v>Yes</v>
      </c>
    </row>
    <row r="72" spans="1:12" x14ac:dyDescent="0.2">
      <c r="A72" s="4" t="s">
        <v>66</v>
      </c>
      <c r="B72" s="48" t="s">
        <v>213</v>
      </c>
      <c r="C72" s="1">
        <v>33315.33</v>
      </c>
      <c r="D72" s="11" t="str">
        <f>IF($B72="N/A","N/A",IF(C72&gt;10,"No",IF(C72&lt;-10,"No","Yes")))</f>
        <v>N/A</v>
      </c>
      <c r="E72" s="1">
        <v>33823.440000000002</v>
      </c>
      <c r="F72" s="11" t="str">
        <f>IF($B72="N/A","N/A",IF(E72&gt;10,"No",IF(E72&lt;-10,"No","Yes")))</f>
        <v>N/A</v>
      </c>
      <c r="G72" s="1">
        <v>34385.24</v>
      </c>
      <c r="H72" s="11" t="str">
        <f>IF($B72="N/A","N/A",IF(G72&gt;10,"No",IF(G72&lt;-10,"No","Yes")))</f>
        <v>N/A</v>
      </c>
      <c r="I72" s="12">
        <v>1.5249999999999999</v>
      </c>
      <c r="J72" s="12">
        <v>1.661</v>
      </c>
      <c r="K72" s="48" t="s">
        <v>738</v>
      </c>
      <c r="L72" s="9" t="str">
        <f t="shared" si="30"/>
        <v>Yes</v>
      </c>
    </row>
    <row r="73" spans="1:12" x14ac:dyDescent="0.2">
      <c r="A73" s="3" t="s">
        <v>67</v>
      </c>
      <c r="B73" s="35" t="s">
        <v>283</v>
      </c>
      <c r="C73" s="8">
        <v>97.361172812000007</v>
      </c>
      <c r="D73" s="44" t="str">
        <f>IF($B73="N/A","N/A",IF(C73&gt;=90,"Yes","No"))</f>
        <v>Yes</v>
      </c>
      <c r="E73" s="8">
        <v>97.010040248999999</v>
      </c>
      <c r="F73" s="44" t="str">
        <f>IF($B73="N/A","N/A",IF(E73&gt;=90,"Yes","No"))</f>
        <v>Yes</v>
      </c>
      <c r="G73" s="8">
        <v>96.730752193000001</v>
      </c>
      <c r="H73" s="44" t="str">
        <f>IF($B73="N/A","N/A",IF(G73&gt;=90,"Yes","No"))</f>
        <v>Yes</v>
      </c>
      <c r="I73" s="12">
        <v>-0.36099999999999999</v>
      </c>
      <c r="J73" s="12">
        <v>-0.28799999999999998</v>
      </c>
      <c r="K73" s="45" t="s">
        <v>737</v>
      </c>
      <c r="L73" s="9" t="str">
        <f t="shared" si="30"/>
        <v>Yes</v>
      </c>
    </row>
    <row r="74" spans="1:12" x14ac:dyDescent="0.2">
      <c r="A74" s="2" t="s">
        <v>959</v>
      </c>
      <c r="B74" s="35" t="s">
        <v>283</v>
      </c>
      <c r="C74" s="8">
        <v>98.729413847999993</v>
      </c>
      <c r="D74" s="44" t="str">
        <f>IF($B74="N/A","N/A",IF(C74&gt;=90,"Yes","No"))</f>
        <v>Yes</v>
      </c>
      <c r="E74" s="8">
        <v>98.657718121000002</v>
      </c>
      <c r="F74" s="44" t="str">
        <f>IF($B74="N/A","N/A",IF(E74&gt;=90,"Yes","No"))</f>
        <v>Yes</v>
      </c>
      <c r="G74" s="8">
        <v>98.647932131000005</v>
      </c>
      <c r="H74" s="44" t="str">
        <f>IF($B74="N/A","N/A",IF(G74&gt;=90,"Yes","No"))</f>
        <v>Yes</v>
      </c>
      <c r="I74" s="12">
        <v>-7.2999999999999995E-2</v>
      </c>
      <c r="J74" s="12">
        <v>-0.01</v>
      </c>
      <c r="K74" s="45" t="s">
        <v>737</v>
      </c>
      <c r="L74" s="9" t="str">
        <f t="shared" si="30"/>
        <v>Yes</v>
      </c>
    </row>
    <row r="75" spans="1:12" x14ac:dyDescent="0.2">
      <c r="A75" s="6" t="s">
        <v>960</v>
      </c>
      <c r="B75" s="48" t="s">
        <v>284</v>
      </c>
      <c r="C75" s="13">
        <v>57.345264727999997</v>
      </c>
      <c r="D75" s="44" t="str">
        <f>IF($B75="N/A","N/A",IF(C75&gt;55,"No",IF(C75&lt;30,"No","Yes")))</f>
        <v>No</v>
      </c>
      <c r="E75" s="13">
        <v>57.718506046000002</v>
      </c>
      <c r="F75" s="44" t="str">
        <f>IF($B75="N/A","N/A",IF(E75&gt;55,"No",IF(E75&lt;30,"No","Yes")))</f>
        <v>No</v>
      </c>
      <c r="G75" s="13">
        <v>58.440966418000002</v>
      </c>
      <c r="H75" s="44" t="str">
        <f>IF($B75="N/A","N/A",IF(G75&gt;55,"No",IF(G75&lt;30,"No","Yes")))</f>
        <v>No</v>
      </c>
      <c r="I75" s="12">
        <v>0.65090000000000003</v>
      </c>
      <c r="J75" s="12">
        <v>1.252</v>
      </c>
      <c r="K75" s="48" t="s">
        <v>737</v>
      </c>
      <c r="L75" s="9" t="str">
        <f t="shared" si="30"/>
        <v>Yes</v>
      </c>
    </row>
    <row r="76" spans="1:12" ht="12.95" customHeight="1" x14ac:dyDescent="0.2">
      <c r="A76" s="2" t="s">
        <v>1737</v>
      </c>
      <c r="B76" s="48" t="s">
        <v>278</v>
      </c>
      <c r="C76" s="13">
        <v>0.91472332280000002</v>
      </c>
      <c r="D76" s="44" t="str">
        <f>IF($B76="N/A","N/A",IF(C76&gt;=5,"No",IF(C76&lt;0,"No","Yes")))</f>
        <v>Yes</v>
      </c>
      <c r="E76" s="13">
        <v>0.96131116539999995</v>
      </c>
      <c r="F76" s="44" t="str">
        <f>IF($B76="N/A","N/A",IF(E76&gt;=5,"No",IF(E76&lt;0,"No","Yes")))</f>
        <v>Yes</v>
      </c>
      <c r="G76" s="13">
        <v>1.0645829509</v>
      </c>
      <c r="H76" s="44" t="str">
        <f>IF($B76="N/A","N/A",IF(G76&gt;=5,"No",IF(G76&lt;0,"No","Yes")))</f>
        <v>Yes</v>
      </c>
      <c r="I76" s="12">
        <v>5.093</v>
      </c>
      <c r="J76" s="12">
        <v>10.74</v>
      </c>
      <c r="K76" s="48" t="s">
        <v>213</v>
      </c>
      <c r="L76" s="9" t="str">
        <f t="shared" si="30"/>
        <v>N/A</v>
      </c>
    </row>
    <row r="77" spans="1:12" ht="12.95" customHeight="1" x14ac:dyDescent="0.2">
      <c r="A77" s="2" t="s">
        <v>1738</v>
      </c>
      <c r="B77" s="48" t="s">
        <v>213</v>
      </c>
      <c r="C77" s="13">
        <v>6.0201558221000004</v>
      </c>
      <c r="D77" s="48" t="s">
        <v>213</v>
      </c>
      <c r="E77" s="13">
        <v>5.7153363276000002</v>
      </c>
      <c r="F77" s="48" t="s">
        <v>213</v>
      </c>
      <c r="G77" s="13">
        <v>5.8997823636</v>
      </c>
      <c r="H77" s="48" t="s">
        <v>213</v>
      </c>
      <c r="I77" s="12">
        <v>-5.0599999999999996</v>
      </c>
      <c r="J77" s="12">
        <v>3.2269999999999999</v>
      </c>
      <c r="K77" s="48" t="s">
        <v>213</v>
      </c>
      <c r="L77" s="9" t="str">
        <f t="shared" si="30"/>
        <v>N/A</v>
      </c>
    </row>
    <row r="78" spans="1:12" ht="12.95" customHeight="1" x14ac:dyDescent="0.2">
      <c r="A78" s="2" t="s">
        <v>1739</v>
      </c>
      <c r="B78" s="48" t="s">
        <v>213</v>
      </c>
      <c r="C78" s="13">
        <v>35.684845906</v>
      </c>
      <c r="D78" s="48" t="s">
        <v>213</v>
      </c>
      <c r="E78" s="13">
        <v>35.297980195999997</v>
      </c>
      <c r="F78" s="48" t="s">
        <v>213</v>
      </c>
      <c r="G78" s="13">
        <v>36.038492802</v>
      </c>
      <c r="H78" s="48" t="s">
        <v>213</v>
      </c>
      <c r="I78" s="12">
        <v>-1.08</v>
      </c>
      <c r="J78" s="12">
        <v>2.0979999999999999</v>
      </c>
      <c r="K78" s="48" t="s">
        <v>213</v>
      </c>
      <c r="L78" s="9" t="str">
        <f t="shared" si="30"/>
        <v>N/A</v>
      </c>
    </row>
    <row r="79" spans="1:12" ht="12.95" customHeight="1" x14ac:dyDescent="0.2">
      <c r="A79" s="2" t="s">
        <v>1740</v>
      </c>
      <c r="B79" s="48" t="s">
        <v>213</v>
      </c>
      <c r="C79" s="13">
        <v>9.0754380832999999</v>
      </c>
      <c r="D79" s="48" t="s">
        <v>213</v>
      </c>
      <c r="E79" s="13">
        <v>8.2867123682999999</v>
      </c>
      <c r="F79" s="48" t="s">
        <v>213</v>
      </c>
      <c r="G79" s="13">
        <v>8.9257151846999996</v>
      </c>
      <c r="H79" s="48" t="s">
        <v>213</v>
      </c>
      <c r="I79" s="12">
        <v>-8.69</v>
      </c>
      <c r="J79" s="12">
        <v>7.7110000000000003</v>
      </c>
      <c r="K79" s="48" t="s">
        <v>213</v>
      </c>
      <c r="L79" s="9" t="str">
        <f t="shared" si="30"/>
        <v>N/A</v>
      </c>
    </row>
    <row r="80" spans="1:12" ht="12.95" customHeight="1" x14ac:dyDescent="0.2">
      <c r="A80" s="2" t="s">
        <v>1741</v>
      </c>
      <c r="B80" s="48" t="s">
        <v>213</v>
      </c>
      <c r="C80" s="13">
        <v>1.6778791181999999</v>
      </c>
      <c r="D80" s="48" t="s">
        <v>213</v>
      </c>
      <c r="E80" s="13">
        <v>2.5687495075000002</v>
      </c>
      <c r="F80" s="48" t="s">
        <v>213</v>
      </c>
      <c r="G80" s="13">
        <v>2.0505021370000001</v>
      </c>
      <c r="H80" s="48" t="s">
        <v>213</v>
      </c>
      <c r="I80" s="12">
        <v>53.1</v>
      </c>
      <c r="J80" s="12">
        <v>-20.2</v>
      </c>
      <c r="K80" s="48" t="s">
        <v>213</v>
      </c>
      <c r="L80" s="9" t="str">
        <f t="shared" si="30"/>
        <v>N/A</v>
      </c>
    </row>
    <row r="81" spans="1:12" ht="12.95" customHeight="1" x14ac:dyDescent="0.2">
      <c r="A81" s="2" t="s">
        <v>1742</v>
      </c>
      <c r="B81" s="48" t="s">
        <v>213</v>
      </c>
      <c r="C81" s="13">
        <v>0</v>
      </c>
      <c r="D81" s="48" t="s">
        <v>213</v>
      </c>
      <c r="E81" s="13">
        <v>0</v>
      </c>
      <c r="F81" s="48" t="s">
        <v>213</v>
      </c>
      <c r="G81" s="13">
        <v>0</v>
      </c>
      <c r="H81" s="48" t="s">
        <v>213</v>
      </c>
      <c r="I81" s="12" t="s">
        <v>1736</v>
      </c>
      <c r="J81" s="12" t="s">
        <v>1736</v>
      </c>
      <c r="K81" s="48" t="s">
        <v>213</v>
      </c>
      <c r="L81" s="9" t="str">
        <f t="shared" si="30"/>
        <v>N/A</v>
      </c>
    </row>
    <row r="82" spans="1:12" ht="12.95" customHeight="1" x14ac:dyDescent="0.2">
      <c r="A82" s="2" t="s">
        <v>1743</v>
      </c>
      <c r="B82" s="48" t="s">
        <v>213</v>
      </c>
      <c r="C82" s="13">
        <v>7.6288988752</v>
      </c>
      <c r="D82" s="48" t="s">
        <v>213</v>
      </c>
      <c r="E82" s="13">
        <v>8.2184225040999994</v>
      </c>
      <c r="F82" s="48" t="s">
        <v>213</v>
      </c>
      <c r="G82" s="13">
        <v>8.1731651677000006</v>
      </c>
      <c r="H82" s="48" t="s">
        <v>213</v>
      </c>
      <c r="I82" s="12">
        <v>7.7279999999999998</v>
      </c>
      <c r="J82" s="12">
        <v>-0.55100000000000005</v>
      </c>
      <c r="K82" s="48" t="s">
        <v>213</v>
      </c>
      <c r="L82" s="9" t="str">
        <f t="shared" si="30"/>
        <v>N/A</v>
      </c>
    </row>
    <row r="83" spans="1:12" ht="12.95" customHeight="1" x14ac:dyDescent="0.2">
      <c r="A83" s="2" t="s">
        <v>1744</v>
      </c>
      <c r="B83" s="48" t="s">
        <v>213</v>
      </c>
      <c r="C83" s="13">
        <v>0</v>
      </c>
      <c r="D83" s="48" t="s">
        <v>213</v>
      </c>
      <c r="E83" s="13">
        <v>0</v>
      </c>
      <c r="F83" s="48" t="s">
        <v>213</v>
      </c>
      <c r="G83" s="13">
        <v>0</v>
      </c>
      <c r="H83" s="48" t="s">
        <v>213</v>
      </c>
      <c r="I83" s="12" t="s">
        <v>1736</v>
      </c>
      <c r="J83" s="12" t="s">
        <v>1736</v>
      </c>
      <c r="K83" s="48" t="s">
        <v>213</v>
      </c>
      <c r="L83" s="9" t="str">
        <f t="shared" si="30"/>
        <v>N/A</v>
      </c>
    </row>
    <row r="84" spans="1:12" ht="12.95" customHeight="1" x14ac:dyDescent="0.2">
      <c r="A84" s="2" t="s">
        <v>1745</v>
      </c>
      <c r="B84" s="48" t="s">
        <v>213</v>
      </c>
      <c r="C84" s="13">
        <v>19.421916133</v>
      </c>
      <c r="D84" s="48" t="s">
        <v>213</v>
      </c>
      <c r="E84" s="13">
        <v>19.326031571000001</v>
      </c>
      <c r="F84" s="48" t="s">
        <v>213</v>
      </c>
      <c r="G84" s="13">
        <v>19.144138238</v>
      </c>
      <c r="H84" s="48" t="s">
        <v>213</v>
      </c>
      <c r="I84" s="12">
        <v>-0.49399999999999999</v>
      </c>
      <c r="J84" s="12">
        <v>-0.94099999999999995</v>
      </c>
      <c r="K84" s="48" t="s">
        <v>213</v>
      </c>
      <c r="L84" s="9" t="str">
        <f t="shared" si="30"/>
        <v>N/A</v>
      </c>
    </row>
    <row r="85" spans="1:12" ht="12.95" customHeight="1" x14ac:dyDescent="0.2">
      <c r="A85" s="2" t="s">
        <v>1746</v>
      </c>
      <c r="B85" s="48" t="s">
        <v>213</v>
      </c>
      <c r="C85" s="13">
        <v>19.576142739000002</v>
      </c>
      <c r="D85" s="48" t="s">
        <v>213</v>
      </c>
      <c r="E85" s="13">
        <v>19.625456360000001</v>
      </c>
      <c r="F85" s="48" t="s">
        <v>213</v>
      </c>
      <c r="G85" s="13">
        <v>18.703621155</v>
      </c>
      <c r="H85" s="48" t="s">
        <v>213</v>
      </c>
      <c r="I85" s="12">
        <v>0.25190000000000001</v>
      </c>
      <c r="J85" s="12">
        <v>-4.7</v>
      </c>
      <c r="K85" s="48" t="s">
        <v>213</v>
      </c>
      <c r="L85" s="9" t="str">
        <f t="shared" si="30"/>
        <v>N/A</v>
      </c>
    </row>
    <row r="86" spans="1:12" ht="12.95" customHeight="1" x14ac:dyDescent="0.2">
      <c r="A86" s="2" t="s">
        <v>1747</v>
      </c>
      <c r="B86" s="48" t="s">
        <v>213</v>
      </c>
      <c r="C86" s="13">
        <v>0</v>
      </c>
      <c r="D86" s="48" t="s">
        <v>213</v>
      </c>
      <c r="E86" s="13">
        <v>0</v>
      </c>
      <c r="F86" s="48" t="s">
        <v>213</v>
      </c>
      <c r="G86" s="13">
        <v>0</v>
      </c>
      <c r="H86" s="48" t="s">
        <v>213</v>
      </c>
      <c r="I86" s="12" t="s">
        <v>1736</v>
      </c>
      <c r="J86" s="12" t="s">
        <v>1736</v>
      </c>
      <c r="K86" s="48" t="s">
        <v>213</v>
      </c>
      <c r="L86" s="9" t="str">
        <f t="shared" si="30"/>
        <v>N/A</v>
      </c>
    </row>
    <row r="87" spans="1:12" x14ac:dyDescent="0.2">
      <c r="A87" s="2" t="s">
        <v>961</v>
      </c>
      <c r="B87" s="48" t="s">
        <v>213</v>
      </c>
      <c r="C87" s="13">
        <v>57.69936448</v>
      </c>
      <c r="D87" s="48" t="s">
        <v>213</v>
      </c>
      <c r="E87" s="13">
        <v>58.15407244</v>
      </c>
      <c r="F87" s="48" t="s">
        <v>213</v>
      </c>
      <c r="G87" s="13">
        <v>58.297716129000001</v>
      </c>
      <c r="H87" s="48" t="s">
        <v>213</v>
      </c>
      <c r="I87" s="12">
        <v>0.78810000000000002</v>
      </c>
      <c r="J87" s="12">
        <v>0.247</v>
      </c>
      <c r="K87" s="48" t="s">
        <v>213</v>
      </c>
      <c r="L87" s="9" t="str">
        <f t="shared" si="30"/>
        <v>N/A</v>
      </c>
    </row>
    <row r="88" spans="1:12" x14ac:dyDescent="0.2">
      <c r="A88" s="2" t="s">
        <v>962</v>
      </c>
      <c r="B88" s="48" t="s">
        <v>213</v>
      </c>
      <c r="C88" s="13">
        <v>22.724492780999999</v>
      </c>
      <c r="D88" s="48" t="s">
        <v>213</v>
      </c>
      <c r="E88" s="13">
        <v>22.220471199999999</v>
      </c>
      <c r="F88" s="48" t="s">
        <v>213</v>
      </c>
      <c r="G88" s="13">
        <v>22.998662715999998</v>
      </c>
      <c r="H88" s="48" t="s">
        <v>213</v>
      </c>
      <c r="I88" s="12">
        <v>-2.2200000000000002</v>
      </c>
      <c r="J88" s="12">
        <v>3.5019999999999998</v>
      </c>
      <c r="K88" s="48" t="s">
        <v>213</v>
      </c>
      <c r="L88" s="9" t="str">
        <f t="shared" si="30"/>
        <v>N/A</v>
      </c>
    </row>
    <row r="89" spans="1:12" x14ac:dyDescent="0.2">
      <c r="A89" s="6" t="s">
        <v>68</v>
      </c>
      <c r="B89" s="48" t="s">
        <v>213</v>
      </c>
      <c r="C89" s="1">
        <v>140</v>
      </c>
      <c r="D89" s="11" t="str">
        <f>IF($B89="N/A","N/A",IF(C89&gt;10,"No",IF(C89&lt;-10,"No","Yes")))</f>
        <v>N/A</v>
      </c>
      <c r="E89" s="1">
        <v>127</v>
      </c>
      <c r="F89" s="11" t="str">
        <f>IF($B89="N/A","N/A",IF(E89&gt;10,"No",IF(E89&lt;-10,"No","Yes")))</f>
        <v>N/A</v>
      </c>
      <c r="G89" s="1">
        <v>117</v>
      </c>
      <c r="H89" s="11" t="str">
        <f>IF($B89="N/A","N/A",IF(G89&gt;10,"No",IF(G89&lt;-10,"No","Yes")))</f>
        <v>N/A</v>
      </c>
      <c r="I89" s="12">
        <v>-9.2899999999999991</v>
      </c>
      <c r="J89" s="12">
        <v>-7.87</v>
      </c>
      <c r="K89" s="48" t="s">
        <v>737</v>
      </c>
      <c r="L89" s="9" t="str">
        <f t="shared" si="30"/>
        <v>Yes</v>
      </c>
    </row>
    <row r="90" spans="1:12" x14ac:dyDescent="0.2">
      <c r="A90" s="2" t="s">
        <v>109</v>
      </c>
      <c r="B90" s="48" t="s">
        <v>213</v>
      </c>
      <c r="C90" s="13">
        <v>0</v>
      </c>
      <c r="D90" s="44" t="str">
        <f>IF($B90="N/A","N/A",IF(C90&gt;10,"No",IF(C90&lt;-10,"No","Yes")))</f>
        <v>N/A</v>
      </c>
      <c r="E90" s="13">
        <v>0</v>
      </c>
      <c r="F90" s="44" t="str">
        <f>IF($B90="N/A","N/A",IF(E90&gt;10,"No",IF(E90&lt;-10,"No","Yes")))</f>
        <v>N/A</v>
      </c>
      <c r="G90" s="13">
        <v>0.85470085470000001</v>
      </c>
      <c r="H90" s="44" t="str">
        <f>IF($B90="N/A","N/A",IF(G90&gt;10,"No",IF(G90&lt;-10,"No","Yes")))</f>
        <v>N/A</v>
      </c>
      <c r="I90" s="12" t="s">
        <v>1736</v>
      </c>
      <c r="J90" s="12" t="s">
        <v>1736</v>
      </c>
      <c r="K90" s="48" t="s">
        <v>737</v>
      </c>
      <c r="L90" s="9" t="str">
        <f t="shared" si="30"/>
        <v>N/A</v>
      </c>
    </row>
    <row r="91" spans="1:12" x14ac:dyDescent="0.2">
      <c r="A91" s="2" t="s">
        <v>110</v>
      </c>
      <c r="B91" s="48" t="s">
        <v>213</v>
      </c>
      <c r="C91" s="13">
        <v>2.8571428570999999</v>
      </c>
      <c r="D91" s="44" t="str">
        <f>IF($B91="N/A","N/A",IF(C91&gt;10,"No",IF(C91&lt;-10,"No","Yes")))</f>
        <v>N/A</v>
      </c>
      <c r="E91" s="13">
        <v>0.78740157479999995</v>
      </c>
      <c r="F91" s="44" t="str">
        <f>IF($B91="N/A","N/A",IF(E91&gt;10,"No",IF(E91&lt;-10,"No","Yes")))</f>
        <v>N/A</v>
      </c>
      <c r="G91" s="13">
        <v>4.2735042735000004</v>
      </c>
      <c r="H91" s="44" t="str">
        <f>IF($B91="N/A","N/A",IF(G91&gt;10,"No",IF(G91&lt;-10,"No","Yes")))</f>
        <v>N/A</v>
      </c>
      <c r="I91" s="12">
        <v>-72.400000000000006</v>
      </c>
      <c r="J91" s="12">
        <v>442.7</v>
      </c>
      <c r="K91" s="48" t="s">
        <v>737</v>
      </c>
      <c r="L91" s="9" t="str">
        <f t="shared" si="30"/>
        <v>No</v>
      </c>
    </row>
    <row r="92" spans="1:12" x14ac:dyDescent="0.2">
      <c r="A92" s="4" t="s">
        <v>7</v>
      </c>
      <c r="B92" s="48" t="s">
        <v>213</v>
      </c>
      <c r="C92" s="13">
        <v>5.3181588500000002E-2</v>
      </c>
      <c r="D92" s="11" t="str">
        <f>IF($B92="N/A","N/A",IF(C92&gt;10,"No",IF(C92&lt;-10,"No","Yes")))</f>
        <v>N/A</v>
      </c>
      <c r="E92" s="13">
        <v>4.9904131499999997E-2</v>
      </c>
      <c r="F92" s="11" t="str">
        <f>IF($B92="N/A","N/A",IF(E92&gt;10,"No",IF(E92&lt;-10,"No","Yes")))</f>
        <v>N/A</v>
      </c>
      <c r="G92" s="13">
        <v>5.7686760900000002E-2</v>
      </c>
      <c r="H92" s="11" t="str">
        <f>IF($B92="N/A","N/A",IF(G92&gt;10,"No",IF(G92&lt;-10,"No","Yes")))</f>
        <v>N/A</v>
      </c>
      <c r="I92" s="12">
        <v>-6.16</v>
      </c>
      <c r="J92" s="12">
        <v>15.6</v>
      </c>
      <c r="K92" s="48" t="s">
        <v>738</v>
      </c>
      <c r="L92" s="9" t="str">
        <f t="shared" si="30"/>
        <v>No</v>
      </c>
    </row>
    <row r="93" spans="1:12" x14ac:dyDescent="0.2">
      <c r="A93" s="4" t="s">
        <v>180</v>
      </c>
      <c r="B93" s="48" t="s">
        <v>213</v>
      </c>
      <c r="C93" s="13">
        <v>59.603265350000001</v>
      </c>
      <c r="D93" s="11" t="str">
        <f t="shared" ref="D93:D94" si="31">IF($B93="N/A","N/A",IF(C93&gt;10,"No",IF(C93&lt;-10,"No","Yes")))</f>
        <v>N/A</v>
      </c>
      <c r="E93" s="13">
        <v>59.244083734</v>
      </c>
      <c r="F93" s="11" t="str">
        <f t="shared" ref="F93:F94" si="32">IF($B93="N/A","N/A",IF(E93&gt;10,"No",IF(E93&lt;-10,"No","Yes")))</f>
        <v>N/A</v>
      </c>
      <c r="G93" s="13">
        <v>58.788053595999997</v>
      </c>
      <c r="H93" s="11" t="str">
        <f t="shared" ref="H93:H94" si="33">IF($B93="N/A","N/A",IF(G93&gt;10,"No",IF(G93&lt;-10,"No","Yes")))</f>
        <v>N/A</v>
      </c>
      <c r="I93" s="12">
        <v>-0.60299999999999998</v>
      </c>
      <c r="J93" s="12">
        <v>-0.77</v>
      </c>
      <c r="K93" s="48" t="s">
        <v>737</v>
      </c>
      <c r="L93" s="9" t="str">
        <f>IF(J93="Div by 0", "N/A", IF(OR(J93="N/A",K93="N/A"),"N/A", IF(J93&gt;VALUE(MID(K93,1,2)), "No", IF(J93&lt;-1*VALUE(MID(K93,1,2)), "No", "Yes"))))</f>
        <v>Yes</v>
      </c>
    </row>
    <row r="94" spans="1:12" x14ac:dyDescent="0.2">
      <c r="A94" s="4" t="s">
        <v>181</v>
      </c>
      <c r="B94" s="48" t="s">
        <v>213</v>
      </c>
      <c r="C94" s="13">
        <v>40.396734649999999</v>
      </c>
      <c r="D94" s="11" t="str">
        <f t="shared" si="31"/>
        <v>N/A</v>
      </c>
      <c r="E94" s="13">
        <v>40.755916266</v>
      </c>
      <c r="F94" s="11" t="str">
        <f t="shared" si="32"/>
        <v>N/A</v>
      </c>
      <c r="G94" s="13">
        <v>41.211946404000003</v>
      </c>
      <c r="H94" s="11" t="str">
        <f t="shared" si="33"/>
        <v>N/A</v>
      </c>
      <c r="I94" s="12">
        <v>0.8891</v>
      </c>
      <c r="J94" s="12">
        <v>1.119</v>
      </c>
      <c r="K94" s="48" t="s">
        <v>737</v>
      </c>
      <c r="L94" s="9" t="str">
        <f>IF(J94="Div by 0", "N/A", IF(OR(J94="N/A",K94="N/A"),"N/A", IF(J94&gt;VALUE(MID(K94,1,2)), "No", IF(J94&lt;-1*VALUE(MID(K94,1,2)), "No", "Yes"))))</f>
        <v>Yes</v>
      </c>
    </row>
    <row r="95" spans="1:12" x14ac:dyDescent="0.2">
      <c r="A95" s="2" t="s">
        <v>8</v>
      </c>
      <c r="B95" s="48" t="s">
        <v>285</v>
      </c>
      <c r="C95" s="13">
        <v>5.2463637088999997</v>
      </c>
      <c r="D95" s="44" t="str">
        <f>IF($B95="N/A","N/A",IF(C95&gt;10,"No",IF(C95&lt;5,"No","Yes")))</f>
        <v>Yes</v>
      </c>
      <c r="E95" s="13">
        <v>4.8748456912</v>
      </c>
      <c r="F95" s="44" t="str">
        <f>IF($B95="N/A","N/A",IF(E95&gt;10,"No",IF(E95&lt;5,"No","Yes")))</f>
        <v>No</v>
      </c>
      <c r="G95" s="13">
        <v>5.1760757269999997</v>
      </c>
      <c r="H95" s="44" t="str">
        <f t="shared" ref="H95:H98" si="34">IF($B95="N/A","N/A",IF(G95&gt;10,"No",IF(G95&lt;5,"No","Yes")))</f>
        <v>Yes</v>
      </c>
      <c r="I95" s="12">
        <v>-7.08</v>
      </c>
      <c r="J95" s="12">
        <v>6.1790000000000003</v>
      </c>
      <c r="K95" s="48" t="s">
        <v>738</v>
      </c>
      <c r="L95" s="9" t="str">
        <f t="shared" si="30"/>
        <v>Yes</v>
      </c>
    </row>
    <row r="96" spans="1:12" x14ac:dyDescent="0.2">
      <c r="A96" s="2" t="s">
        <v>149</v>
      </c>
      <c r="B96" s="48" t="s">
        <v>285</v>
      </c>
      <c r="C96" s="13">
        <v>4.5869120110999999</v>
      </c>
      <c r="D96" s="44" t="str">
        <f>IF($B96="N/A","N/A",IF(C96&gt;10,"No",IF(C96&lt;5,"No","Yes")))</f>
        <v>No</v>
      </c>
      <c r="E96" s="13">
        <v>4.5018779712999999</v>
      </c>
      <c r="F96" s="44" t="str">
        <f t="shared" ref="F96:F98" si="35">IF($B96="N/A","N/A",IF(E96&gt;10,"No",IF(E96&lt;5,"No","Yes")))</f>
        <v>No</v>
      </c>
      <c r="G96" s="13">
        <v>4.5598762357</v>
      </c>
      <c r="H96" s="44" t="str">
        <f t="shared" si="34"/>
        <v>No</v>
      </c>
      <c r="I96" s="12">
        <v>-1.85</v>
      </c>
      <c r="J96" s="12">
        <v>1.288</v>
      </c>
      <c r="K96" s="48" t="s">
        <v>738</v>
      </c>
      <c r="L96" s="9" t="str">
        <f t="shared" si="30"/>
        <v>Yes</v>
      </c>
    </row>
    <row r="97" spans="1:12" x14ac:dyDescent="0.2">
      <c r="A97" s="2" t="s">
        <v>150</v>
      </c>
      <c r="B97" s="48" t="s">
        <v>285</v>
      </c>
      <c r="C97" s="13">
        <v>5.1054324993</v>
      </c>
      <c r="D97" s="44" t="str">
        <f>IF($B97="N/A","N/A",IF(C97&gt;10,"No",IF(C97&lt;5,"No","Yes")))</f>
        <v>Yes</v>
      </c>
      <c r="E97" s="13">
        <v>4.7225067633000002</v>
      </c>
      <c r="F97" s="44" t="str">
        <f t="shared" si="35"/>
        <v>No</v>
      </c>
      <c r="G97" s="13">
        <v>4.9295959304999997</v>
      </c>
      <c r="H97" s="44" t="str">
        <f t="shared" si="34"/>
        <v>No</v>
      </c>
      <c r="I97" s="12">
        <v>-7.5</v>
      </c>
      <c r="J97" s="12">
        <v>4.3849999999999998</v>
      </c>
      <c r="K97" s="48" t="s">
        <v>738</v>
      </c>
      <c r="L97" s="9" t="str">
        <f t="shared" si="30"/>
        <v>Yes</v>
      </c>
    </row>
    <row r="98" spans="1:12" x14ac:dyDescent="0.2">
      <c r="A98" s="2" t="s">
        <v>151</v>
      </c>
      <c r="B98" s="48" t="s">
        <v>285</v>
      </c>
      <c r="C98" s="13">
        <v>5.2516818677000003</v>
      </c>
      <c r="D98" s="44" t="str">
        <f>IF($B98="N/A","N/A",IF(C98&gt;10,"No",IF(C98&lt;5,"No","Yes")))</f>
        <v>Yes</v>
      </c>
      <c r="E98" s="13">
        <v>4.8774722243999999</v>
      </c>
      <c r="F98" s="44" t="str">
        <f t="shared" si="35"/>
        <v>No</v>
      </c>
      <c r="G98" s="13">
        <v>5.1786978525</v>
      </c>
      <c r="H98" s="44" t="str">
        <f t="shared" si="34"/>
        <v>Yes</v>
      </c>
      <c r="I98" s="12">
        <v>-7.13</v>
      </c>
      <c r="J98" s="12">
        <v>6.1760000000000002</v>
      </c>
      <c r="K98" s="48" t="s">
        <v>738</v>
      </c>
      <c r="L98" s="9" t="str">
        <f t="shared" si="30"/>
        <v>Yes</v>
      </c>
    </row>
    <row r="99" spans="1:12" x14ac:dyDescent="0.2">
      <c r="A99" s="2" t="s">
        <v>963</v>
      </c>
      <c r="B99" s="48" t="s">
        <v>213</v>
      </c>
      <c r="C99" s="1">
        <v>355</v>
      </c>
      <c r="D99" s="11" t="str">
        <f t="shared" ref="D99:D110" si="36">IF($B99="N/A","N/A",IF(C99&gt;10,"No",IF(C99&lt;-10,"No","Yes")))</f>
        <v>N/A</v>
      </c>
      <c r="E99" s="1">
        <v>233</v>
      </c>
      <c r="F99" s="11" t="str">
        <f t="shared" ref="F99:F110" si="37">IF($B99="N/A","N/A",IF(E99&gt;10,"No",IF(E99&lt;-10,"No","Yes")))</f>
        <v>N/A</v>
      </c>
      <c r="G99" s="1">
        <v>327</v>
      </c>
      <c r="H99" s="11" t="str">
        <f t="shared" ref="H99:H110" si="38">IF($B99="N/A","N/A",IF(G99&gt;10,"No",IF(G99&lt;-10,"No","Yes")))</f>
        <v>N/A</v>
      </c>
      <c r="I99" s="12">
        <v>-34.4</v>
      </c>
      <c r="J99" s="12">
        <v>40.340000000000003</v>
      </c>
      <c r="K99" s="45" t="s">
        <v>737</v>
      </c>
      <c r="L99" s="9" t="str">
        <f t="shared" si="30"/>
        <v>No</v>
      </c>
    </row>
    <row r="100" spans="1:12" x14ac:dyDescent="0.2">
      <c r="A100" s="2" t="s">
        <v>964</v>
      </c>
      <c r="B100" s="48" t="s">
        <v>213</v>
      </c>
      <c r="C100" s="1">
        <v>78</v>
      </c>
      <c r="D100" s="11" t="str">
        <f t="shared" si="36"/>
        <v>N/A</v>
      </c>
      <c r="E100" s="1">
        <v>74</v>
      </c>
      <c r="F100" s="11" t="str">
        <f t="shared" si="37"/>
        <v>N/A</v>
      </c>
      <c r="G100" s="1">
        <v>107</v>
      </c>
      <c r="H100" s="11" t="str">
        <f t="shared" si="38"/>
        <v>N/A</v>
      </c>
      <c r="I100" s="12">
        <v>-5.13</v>
      </c>
      <c r="J100" s="12">
        <v>44.59</v>
      </c>
      <c r="K100" s="45" t="s">
        <v>737</v>
      </c>
      <c r="L100" s="9" t="str">
        <f t="shared" si="30"/>
        <v>No</v>
      </c>
    </row>
    <row r="101" spans="1:12" x14ac:dyDescent="0.2">
      <c r="A101" s="2" t="s">
        <v>1</v>
      </c>
      <c r="B101" s="48" t="s">
        <v>213</v>
      </c>
      <c r="C101" s="13">
        <v>99.082617597999999</v>
      </c>
      <c r="D101" s="11" t="str">
        <f t="shared" si="36"/>
        <v>N/A</v>
      </c>
      <c r="E101" s="13">
        <v>99.101725631999997</v>
      </c>
      <c r="F101" s="11" t="str">
        <f t="shared" si="37"/>
        <v>N/A</v>
      </c>
      <c r="G101" s="13">
        <v>98.843642657000004</v>
      </c>
      <c r="H101" s="11" t="str">
        <f t="shared" si="38"/>
        <v>N/A</v>
      </c>
      <c r="I101" s="12">
        <v>1.9300000000000001E-2</v>
      </c>
      <c r="J101" s="12">
        <v>-0.26</v>
      </c>
      <c r="K101" s="48" t="s">
        <v>738</v>
      </c>
      <c r="L101" s="9" t="str">
        <f t="shared" si="30"/>
        <v>Yes</v>
      </c>
    </row>
    <row r="102" spans="1:12" x14ac:dyDescent="0.2">
      <c r="A102" s="2" t="s">
        <v>69</v>
      </c>
      <c r="B102" s="48" t="s">
        <v>213</v>
      </c>
      <c r="C102" s="13">
        <v>99.063388974999995</v>
      </c>
      <c r="D102" s="11" t="str">
        <f t="shared" si="36"/>
        <v>N/A</v>
      </c>
      <c r="E102" s="13">
        <v>98.976968540000001</v>
      </c>
      <c r="F102" s="11" t="str">
        <f t="shared" si="37"/>
        <v>N/A</v>
      </c>
      <c r="G102" s="13">
        <v>98.960101867999995</v>
      </c>
      <c r="H102" s="11" t="str">
        <f t="shared" si="38"/>
        <v>N/A</v>
      </c>
      <c r="I102" s="12">
        <v>-8.6999999999999994E-2</v>
      </c>
      <c r="J102" s="12">
        <v>-1.7000000000000001E-2</v>
      </c>
      <c r="K102" s="48" t="s">
        <v>738</v>
      </c>
      <c r="L102" s="9" t="str">
        <f t="shared" si="30"/>
        <v>Yes</v>
      </c>
    </row>
    <row r="103" spans="1:12" x14ac:dyDescent="0.2">
      <c r="A103" s="4" t="s">
        <v>70</v>
      </c>
      <c r="B103" s="48" t="s">
        <v>213</v>
      </c>
      <c r="C103" s="1">
        <v>35615</v>
      </c>
      <c r="D103" s="11" t="str">
        <f t="shared" si="36"/>
        <v>N/A</v>
      </c>
      <c r="E103" s="1">
        <v>36326</v>
      </c>
      <c r="F103" s="11" t="str">
        <f t="shared" si="37"/>
        <v>N/A</v>
      </c>
      <c r="G103" s="1">
        <v>36407</v>
      </c>
      <c r="H103" s="11" t="str">
        <f t="shared" si="38"/>
        <v>N/A</v>
      </c>
      <c r="I103" s="12">
        <v>1.996</v>
      </c>
      <c r="J103" s="12">
        <v>0.223</v>
      </c>
      <c r="K103" s="48" t="s">
        <v>737</v>
      </c>
      <c r="L103" s="9" t="str">
        <f t="shared" si="30"/>
        <v>Yes</v>
      </c>
    </row>
    <row r="104" spans="1:12" x14ac:dyDescent="0.2">
      <c r="A104" s="2" t="s">
        <v>689</v>
      </c>
      <c r="B104" s="48" t="s">
        <v>213</v>
      </c>
      <c r="C104" s="13">
        <v>1.3028218447</v>
      </c>
      <c r="D104" s="11" t="str">
        <f t="shared" si="36"/>
        <v>N/A</v>
      </c>
      <c r="E104" s="13">
        <v>1.1093982272</v>
      </c>
      <c r="F104" s="11" t="str">
        <f t="shared" si="37"/>
        <v>N/A</v>
      </c>
      <c r="G104" s="13">
        <v>1.0300216991</v>
      </c>
      <c r="H104" s="11" t="str">
        <f t="shared" si="38"/>
        <v>N/A</v>
      </c>
      <c r="I104" s="12">
        <v>-14.8</v>
      </c>
      <c r="J104" s="12">
        <v>-7.15</v>
      </c>
      <c r="K104" s="48" t="s">
        <v>738</v>
      </c>
      <c r="L104" s="9" t="str">
        <f t="shared" ref="L104:L110" si="39">IF(J104="Div by 0", "N/A", IF(K104="N/A","N/A", IF(J104&gt;VALUE(MID(K104,1,2)), "No", IF(J104&lt;-1*VALUE(MID(K104,1,2)), "No", "Yes"))))</f>
        <v>Yes</v>
      </c>
    </row>
    <row r="105" spans="1:12" x14ac:dyDescent="0.2">
      <c r="A105" s="2" t="s">
        <v>688</v>
      </c>
      <c r="B105" s="48" t="s">
        <v>213</v>
      </c>
      <c r="C105" s="13">
        <v>0.224624456</v>
      </c>
      <c r="D105" s="11" t="str">
        <f t="shared" si="36"/>
        <v>N/A</v>
      </c>
      <c r="E105" s="13">
        <v>0.26702637229999998</v>
      </c>
      <c r="F105" s="11" t="str">
        <f t="shared" si="37"/>
        <v>N/A</v>
      </c>
      <c r="G105" s="13">
        <v>0.33510039279999998</v>
      </c>
      <c r="H105" s="11" t="str">
        <f t="shared" si="38"/>
        <v>N/A</v>
      </c>
      <c r="I105" s="12">
        <v>18.88</v>
      </c>
      <c r="J105" s="12">
        <v>25.49</v>
      </c>
      <c r="K105" s="48" t="s">
        <v>738</v>
      </c>
      <c r="L105" s="9" t="str">
        <f t="shared" si="39"/>
        <v>No</v>
      </c>
    </row>
    <row r="106" spans="1:12" x14ac:dyDescent="0.2">
      <c r="A106" s="2" t="s">
        <v>687</v>
      </c>
      <c r="B106" s="48" t="s">
        <v>213</v>
      </c>
      <c r="C106" s="13">
        <v>98.472553699000002</v>
      </c>
      <c r="D106" s="11" t="str">
        <f t="shared" si="36"/>
        <v>N/A</v>
      </c>
      <c r="E106" s="13">
        <v>98.623575400999997</v>
      </c>
      <c r="F106" s="11" t="str">
        <f t="shared" si="37"/>
        <v>N/A</v>
      </c>
      <c r="G106" s="13">
        <v>98.634877908000007</v>
      </c>
      <c r="H106" s="11" t="str">
        <f t="shared" si="38"/>
        <v>N/A</v>
      </c>
      <c r="I106" s="12">
        <v>0.15340000000000001</v>
      </c>
      <c r="J106" s="12">
        <v>1.15E-2</v>
      </c>
      <c r="K106" s="48" t="s">
        <v>738</v>
      </c>
      <c r="L106" s="9" t="str">
        <f t="shared" si="39"/>
        <v>Yes</v>
      </c>
    </row>
    <row r="107" spans="1:12" ht="25.5" x14ac:dyDescent="0.2">
      <c r="A107" s="4" t="s">
        <v>965</v>
      </c>
      <c r="B107" s="48" t="s">
        <v>213</v>
      </c>
      <c r="C107" s="13">
        <v>46.233413992000003</v>
      </c>
      <c r="D107" s="11" t="str">
        <f t="shared" si="36"/>
        <v>N/A</v>
      </c>
      <c r="E107" s="13">
        <v>45.165865574000001</v>
      </c>
      <c r="F107" s="11" t="str">
        <f t="shared" si="37"/>
        <v>N/A</v>
      </c>
      <c r="G107" s="13">
        <v>44.445027138999997</v>
      </c>
      <c r="H107" s="11" t="str">
        <f t="shared" si="38"/>
        <v>N/A</v>
      </c>
      <c r="I107" s="12">
        <v>-2.31</v>
      </c>
      <c r="J107" s="12">
        <v>-1.6</v>
      </c>
      <c r="K107" s="48" t="s">
        <v>738</v>
      </c>
      <c r="L107" s="9" t="str">
        <f t="shared" si="39"/>
        <v>Yes</v>
      </c>
    </row>
    <row r="108" spans="1:12" ht="25.5" x14ac:dyDescent="0.2">
      <c r="A108" s="4" t="s">
        <v>966</v>
      </c>
      <c r="B108" s="48" t="s">
        <v>213</v>
      </c>
      <c r="C108" s="13">
        <v>53.162974978000001</v>
      </c>
      <c r="D108" s="11" t="str">
        <f t="shared" si="36"/>
        <v>N/A</v>
      </c>
      <c r="E108" s="13">
        <v>54.272056313</v>
      </c>
      <c r="F108" s="11" t="str">
        <f t="shared" si="37"/>
        <v>N/A</v>
      </c>
      <c r="G108" s="13">
        <v>54.999082256000001</v>
      </c>
      <c r="H108" s="11" t="str">
        <f t="shared" si="38"/>
        <v>N/A</v>
      </c>
      <c r="I108" s="12">
        <v>2.0859999999999999</v>
      </c>
      <c r="J108" s="12">
        <v>1.34</v>
      </c>
      <c r="K108" s="48" t="s">
        <v>738</v>
      </c>
      <c r="L108" s="9" t="str">
        <f t="shared" si="39"/>
        <v>Yes</v>
      </c>
    </row>
    <row r="109" spans="1:12" ht="25.5" x14ac:dyDescent="0.2">
      <c r="A109" s="4" t="s">
        <v>967</v>
      </c>
      <c r="B109" s="48" t="s">
        <v>213</v>
      </c>
      <c r="C109" s="13">
        <v>0.19411279810000001</v>
      </c>
      <c r="D109" s="11" t="str">
        <f t="shared" si="36"/>
        <v>N/A</v>
      </c>
      <c r="E109" s="13">
        <v>0.1628450608</v>
      </c>
      <c r="F109" s="11" t="str">
        <f t="shared" si="37"/>
        <v>N/A</v>
      </c>
      <c r="G109" s="13">
        <v>0.1704381572</v>
      </c>
      <c r="H109" s="11" t="str">
        <f t="shared" si="38"/>
        <v>N/A</v>
      </c>
      <c r="I109" s="12">
        <v>-16.100000000000001</v>
      </c>
      <c r="J109" s="12">
        <v>4.6630000000000003</v>
      </c>
      <c r="K109" s="48" t="s">
        <v>738</v>
      </c>
      <c r="L109" s="9" t="str">
        <f t="shared" si="39"/>
        <v>Yes</v>
      </c>
    </row>
    <row r="110" spans="1:12" ht="25.5" x14ac:dyDescent="0.2">
      <c r="A110" s="4" t="s">
        <v>968</v>
      </c>
      <c r="B110" s="48" t="s">
        <v>213</v>
      </c>
      <c r="C110" s="13">
        <v>0.40949823169999999</v>
      </c>
      <c r="D110" s="11" t="str">
        <f t="shared" si="36"/>
        <v>N/A</v>
      </c>
      <c r="E110" s="13">
        <v>0.3992330523</v>
      </c>
      <c r="F110" s="11" t="str">
        <f t="shared" si="37"/>
        <v>N/A</v>
      </c>
      <c r="G110" s="13">
        <v>0.38545244779999999</v>
      </c>
      <c r="H110" s="11" t="str">
        <f t="shared" si="38"/>
        <v>N/A</v>
      </c>
      <c r="I110" s="12">
        <v>-2.5099999999999998</v>
      </c>
      <c r="J110" s="12">
        <v>-3.45</v>
      </c>
      <c r="K110" s="48" t="s">
        <v>738</v>
      </c>
      <c r="L110" s="9" t="str">
        <f t="shared" si="39"/>
        <v>Yes</v>
      </c>
    </row>
    <row r="111" spans="1:12" x14ac:dyDescent="0.2">
      <c r="A111" s="2" t="s">
        <v>969</v>
      </c>
      <c r="B111" s="48" t="s">
        <v>286</v>
      </c>
      <c r="C111" s="13">
        <v>97.374712236999997</v>
      </c>
      <c r="D111" s="44" t="str">
        <f>IF($B111="N/A","N/A",IF(C111&gt;=99,"Yes","No"))</f>
        <v>No</v>
      </c>
      <c r="E111" s="13">
        <v>97.183839978999998</v>
      </c>
      <c r="F111" s="44" t="str">
        <f>IF($B111="N/A","N/A",IF(E111&gt;=99,"Yes","No"))</f>
        <v>No</v>
      </c>
      <c r="G111" s="13">
        <v>97.481442205999997</v>
      </c>
      <c r="H111" s="44" t="str">
        <f>IF($B111="N/A","N/A",IF(G111&gt;=99,"Yes","No"))</f>
        <v>No</v>
      </c>
      <c r="I111" s="12">
        <v>-0.19600000000000001</v>
      </c>
      <c r="J111" s="12">
        <v>0.30620000000000003</v>
      </c>
      <c r="K111" s="48" t="s">
        <v>737</v>
      </c>
      <c r="L111" s="9" t="str">
        <f t="shared" ref="L111:L145" si="40">IF(J111="Div by 0", "N/A", IF(K111="N/A","N/A", IF(J111&gt;VALUE(MID(K111,1,2)), "No", IF(J111&lt;-1*VALUE(MID(K111,1,2)), "No", "Yes"))))</f>
        <v>Yes</v>
      </c>
    </row>
    <row r="112" spans="1:12" x14ac:dyDescent="0.2">
      <c r="A112" s="2" t="s">
        <v>970</v>
      </c>
      <c r="B112" s="48" t="s">
        <v>213</v>
      </c>
      <c r="C112" s="13">
        <v>0.4199536874</v>
      </c>
      <c r="D112" s="44" t="str">
        <f>IF($B112="N/A","N/A",IF(C112&gt;10,"No",IF(C112&lt;-10,"No","Yes")))</f>
        <v>N/A</v>
      </c>
      <c r="E112" s="13">
        <v>0.27552426140000003</v>
      </c>
      <c r="F112" s="44" t="str">
        <f>IF($B112="N/A","N/A",IF(E112&gt;10,"No",IF(E112&lt;-10,"No","Yes")))</f>
        <v>N/A</v>
      </c>
      <c r="G112" s="13">
        <v>0.34569214409999999</v>
      </c>
      <c r="H112" s="44" t="str">
        <f>IF($B112="N/A","N/A",IF(G112&gt;10,"No",IF(G112&lt;-10,"No","Yes")))</f>
        <v>N/A</v>
      </c>
      <c r="I112" s="12">
        <v>-34.4</v>
      </c>
      <c r="J112" s="12">
        <v>25.47</v>
      </c>
      <c r="K112" s="48" t="s">
        <v>737</v>
      </c>
      <c r="L112" s="9" t="str">
        <f t="shared" si="40"/>
        <v>No</v>
      </c>
    </row>
    <row r="113" spans="1:12" x14ac:dyDescent="0.2">
      <c r="A113" s="3" t="s">
        <v>971</v>
      </c>
      <c r="B113" s="48" t="s">
        <v>280</v>
      </c>
      <c r="C113" s="8">
        <v>99.152271272999997</v>
      </c>
      <c r="D113" s="44" t="str">
        <f>IF($B113="N/A","N/A",IF(C113&gt;=98,"Yes","No"))</f>
        <v>Yes</v>
      </c>
      <c r="E113" s="8">
        <v>99.110936499999994</v>
      </c>
      <c r="F113" s="44" t="str">
        <f>IF($B113="N/A","N/A",IF(E113&gt;=98,"Yes","No"))</f>
        <v>Yes</v>
      </c>
      <c r="G113" s="8">
        <v>99.018925998</v>
      </c>
      <c r="H113" s="44" t="str">
        <f>IF($B113="N/A","N/A",IF(G113&gt;=98,"Yes","No"))</f>
        <v>Yes</v>
      </c>
      <c r="I113" s="12">
        <v>-4.2000000000000003E-2</v>
      </c>
      <c r="J113" s="12">
        <v>-9.2999999999999999E-2</v>
      </c>
      <c r="K113" s="45" t="s">
        <v>737</v>
      </c>
      <c r="L113" s="9" t="str">
        <f t="shared" si="40"/>
        <v>Yes</v>
      </c>
    </row>
    <row r="114" spans="1:12" x14ac:dyDescent="0.2">
      <c r="A114" s="3" t="s">
        <v>972</v>
      </c>
      <c r="B114" s="48" t="s">
        <v>287</v>
      </c>
      <c r="C114" s="8">
        <v>95.856476079000004</v>
      </c>
      <c r="D114" s="44" t="str">
        <f>IF($B114="N/A","N/A",IF(C114&gt;=80,"Yes","No"))</f>
        <v>Yes</v>
      </c>
      <c r="E114" s="8">
        <v>96.033101728999995</v>
      </c>
      <c r="F114" s="44" t="str">
        <f>IF($B114="N/A","N/A",IF(E114&gt;=80,"Yes","No"))</f>
        <v>Yes</v>
      </c>
      <c r="G114" s="8">
        <v>96.151063854</v>
      </c>
      <c r="H114" s="44" t="str">
        <f>IF($B114="N/A","N/A",IF(G114&gt;=80,"Yes","No"))</f>
        <v>Yes</v>
      </c>
      <c r="I114" s="12">
        <v>0.18429999999999999</v>
      </c>
      <c r="J114" s="12">
        <v>0.12280000000000001</v>
      </c>
      <c r="K114" s="45" t="s">
        <v>737</v>
      </c>
      <c r="L114" s="9" t="str">
        <f t="shared" si="40"/>
        <v>Yes</v>
      </c>
    </row>
    <row r="115" spans="1:12" ht="25.5" x14ac:dyDescent="0.2">
      <c r="A115" s="2" t="s">
        <v>973</v>
      </c>
      <c r="B115" s="48" t="s">
        <v>288</v>
      </c>
      <c r="C115" s="13">
        <v>99.996386021000006</v>
      </c>
      <c r="D115" s="44" t="str">
        <f>IF($B115="N/A","N/A",IF(C115&gt;=100,"Yes","No"))</f>
        <v>No</v>
      </c>
      <c r="E115" s="13">
        <v>99.997604331000005</v>
      </c>
      <c r="F115" s="44" t="str">
        <f t="shared" ref="F115:F116" si="41">IF($B115="N/A","N/A",IF(E115&gt;=100,"Yes","No"))</f>
        <v>No</v>
      </c>
      <c r="G115" s="13">
        <v>99.997623008999994</v>
      </c>
      <c r="H115" s="44" t="str">
        <f t="shared" ref="H115:H116" si="42">IF($B115="N/A","N/A",IF(G115&gt;=100,"Yes","No"))</f>
        <v>No</v>
      </c>
      <c r="I115" s="12">
        <v>1.1999999999999999E-3</v>
      </c>
      <c r="J115" s="12">
        <v>0</v>
      </c>
      <c r="K115" s="45" t="s">
        <v>736</v>
      </c>
      <c r="L115" s="9" t="str">
        <f t="shared" si="40"/>
        <v>Yes</v>
      </c>
    </row>
    <row r="116" spans="1:12" ht="25.5" x14ac:dyDescent="0.2">
      <c r="A116" s="3" t="s">
        <v>974</v>
      </c>
      <c r="B116" s="48" t="s">
        <v>288</v>
      </c>
      <c r="C116" s="13">
        <v>99.995250158000005</v>
      </c>
      <c r="D116" s="44" t="str">
        <f>IF($B116="N/A","N/A",IF(C116&gt;=100,"Yes","No"))</f>
        <v>No</v>
      </c>
      <c r="E116" s="13">
        <v>99.996864220999996</v>
      </c>
      <c r="F116" s="44" t="str">
        <f t="shared" si="41"/>
        <v>No</v>
      </c>
      <c r="G116" s="13">
        <v>99.996922225000006</v>
      </c>
      <c r="H116" s="44" t="str">
        <f t="shared" si="42"/>
        <v>No</v>
      </c>
      <c r="I116" s="12">
        <v>1.6000000000000001E-3</v>
      </c>
      <c r="J116" s="12">
        <v>1E-4</v>
      </c>
      <c r="K116" s="45" t="s">
        <v>736</v>
      </c>
      <c r="L116" s="9" t="str">
        <f t="shared" si="40"/>
        <v>Yes</v>
      </c>
    </row>
    <row r="117" spans="1:12" ht="25.5" x14ac:dyDescent="0.2">
      <c r="A117" s="2" t="s">
        <v>975</v>
      </c>
      <c r="B117" s="48" t="s">
        <v>213</v>
      </c>
      <c r="C117" s="13">
        <v>46.310832900999998</v>
      </c>
      <c r="D117" s="36" t="s">
        <v>739</v>
      </c>
      <c r="E117" s="13">
        <v>46.171884937999998</v>
      </c>
      <c r="F117" s="36" t="s">
        <v>739</v>
      </c>
      <c r="G117" s="13">
        <v>46.893653544999999</v>
      </c>
      <c r="H117" s="44" t="str">
        <f>IF($B117="N/A","N/A",IF(G117&lt;100,"No",IF(G117=100,"No","Yes")))</f>
        <v>N/A</v>
      </c>
      <c r="I117" s="12">
        <v>-0.3</v>
      </c>
      <c r="J117" s="12">
        <v>1.5629999999999999</v>
      </c>
      <c r="K117" s="45" t="s">
        <v>736</v>
      </c>
      <c r="L117" s="9" t="str">
        <f t="shared" si="40"/>
        <v>Yes</v>
      </c>
    </row>
    <row r="118" spans="1:12" ht="25.5" x14ac:dyDescent="0.2">
      <c r="A118" s="2" t="s">
        <v>976</v>
      </c>
      <c r="B118" s="35" t="s">
        <v>213</v>
      </c>
      <c r="C118" s="13">
        <v>45.349905935000002</v>
      </c>
      <c r="D118" s="44" t="str">
        <f>IF($B118="N/A","N/A",IF(C118&gt;10,"No",IF(C118&lt;-10,"No","Yes")))</f>
        <v>N/A</v>
      </c>
      <c r="E118" s="13">
        <v>44.685934488999997</v>
      </c>
      <c r="F118" s="44" t="str">
        <f>IF($B118="N/A","N/A",IF(E118&gt;10,"No",IF(E118&lt;-10,"No","Yes")))</f>
        <v>N/A</v>
      </c>
      <c r="G118" s="13">
        <v>45.246285180999998</v>
      </c>
      <c r="H118" s="44" t="str">
        <f>IF($B118="N/A","N/A",IF(G118&gt;10,"No",IF(G118&lt;-10,"No","Yes")))</f>
        <v>N/A</v>
      </c>
      <c r="I118" s="12">
        <v>-1.46</v>
      </c>
      <c r="J118" s="12">
        <v>1.254</v>
      </c>
      <c r="K118" s="45" t="s">
        <v>736</v>
      </c>
      <c r="L118" s="9" t="str">
        <f>IF(J118="Div by 0", "N/A", IF(OR(J118="N/A",K118="N/A"),"N/A", IF(J118&gt;VALUE(MID(K118,1,2)), "No", IF(J118&lt;-1*VALUE(MID(K118,1,2)), "No", "Yes"))))</f>
        <v>Yes</v>
      </c>
    </row>
    <row r="119" spans="1:12" x14ac:dyDescent="0.2">
      <c r="A119" s="7" t="s">
        <v>100</v>
      </c>
      <c r="B119" s="35" t="s">
        <v>213</v>
      </c>
      <c r="C119" s="36">
        <v>22588</v>
      </c>
      <c r="D119" s="44" t="str">
        <f t="shared" ref="D119:D145" si="43">IF($B119="N/A","N/A",IF(C119&gt;10,"No",IF(C119&lt;-10,"No","Yes")))</f>
        <v>N/A</v>
      </c>
      <c r="E119" s="36">
        <v>22797</v>
      </c>
      <c r="F119" s="44" t="str">
        <f t="shared" ref="F119:F145" si="44">IF($B119="N/A","N/A",IF(E119&gt;10,"No",IF(E119&lt;-10,"No","Yes")))</f>
        <v>N/A</v>
      </c>
      <c r="G119" s="36">
        <v>22632</v>
      </c>
      <c r="H119" s="44" t="str">
        <f t="shared" ref="H119:H145" si="45">IF($B119="N/A","N/A",IF(G119&gt;10,"No",IF(G119&lt;-10,"No","Yes")))</f>
        <v>N/A</v>
      </c>
      <c r="I119" s="12">
        <v>0.92530000000000001</v>
      </c>
      <c r="J119" s="12">
        <v>-0.72399999999999998</v>
      </c>
      <c r="K119" s="45" t="s">
        <v>737</v>
      </c>
      <c r="L119" s="9" t="str">
        <f t="shared" si="40"/>
        <v>Yes</v>
      </c>
    </row>
    <row r="120" spans="1:12" x14ac:dyDescent="0.2">
      <c r="A120" s="2" t="s">
        <v>977</v>
      </c>
      <c r="B120" s="35" t="s">
        <v>213</v>
      </c>
      <c r="C120" s="36">
        <v>2617</v>
      </c>
      <c r="D120" s="44" t="str">
        <f t="shared" si="43"/>
        <v>N/A</v>
      </c>
      <c r="E120" s="36">
        <v>2671</v>
      </c>
      <c r="F120" s="44" t="str">
        <f t="shared" si="44"/>
        <v>N/A</v>
      </c>
      <c r="G120" s="36">
        <v>2650</v>
      </c>
      <c r="H120" s="44" t="str">
        <f t="shared" si="45"/>
        <v>N/A</v>
      </c>
      <c r="I120" s="12">
        <v>2.0630000000000002</v>
      </c>
      <c r="J120" s="12">
        <v>-0.78600000000000003</v>
      </c>
      <c r="K120" s="45" t="s">
        <v>737</v>
      </c>
      <c r="L120" s="9" t="str">
        <f t="shared" si="40"/>
        <v>Yes</v>
      </c>
    </row>
    <row r="121" spans="1:12" x14ac:dyDescent="0.2">
      <c r="A121" s="2" t="s">
        <v>978</v>
      </c>
      <c r="B121" s="35" t="s">
        <v>213</v>
      </c>
      <c r="C121" s="36">
        <v>3603</v>
      </c>
      <c r="D121" s="44" t="str">
        <f t="shared" si="43"/>
        <v>N/A</v>
      </c>
      <c r="E121" s="36">
        <v>3730</v>
      </c>
      <c r="F121" s="44" t="str">
        <f t="shared" si="44"/>
        <v>N/A</v>
      </c>
      <c r="G121" s="36">
        <v>3720</v>
      </c>
      <c r="H121" s="44" t="str">
        <f t="shared" si="45"/>
        <v>N/A</v>
      </c>
      <c r="I121" s="12">
        <v>3.5249999999999999</v>
      </c>
      <c r="J121" s="12">
        <v>-0.26800000000000002</v>
      </c>
      <c r="K121" s="45" t="s">
        <v>737</v>
      </c>
      <c r="L121" s="9" t="str">
        <f t="shared" si="40"/>
        <v>Yes</v>
      </c>
    </row>
    <row r="122" spans="1:12" x14ac:dyDescent="0.2">
      <c r="A122" s="2" t="s">
        <v>979</v>
      </c>
      <c r="B122" s="35" t="s">
        <v>213</v>
      </c>
      <c r="C122" s="36">
        <v>874</v>
      </c>
      <c r="D122" s="44" t="str">
        <f t="shared" si="43"/>
        <v>N/A</v>
      </c>
      <c r="E122" s="36">
        <v>982</v>
      </c>
      <c r="F122" s="44" t="str">
        <f t="shared" si="44"/>
        <v>N/A</v>
      </c>
      <c r="G122" s="36">
        <v>1083</v>
      </c>
      <c r="H122" s="44" t="str">
        <f t="shared" si="45"/>
        <v>N/A</v>
      </c>
      <c r="I122" s="12">
        <v>12.36</v>
      </c>
      <c r="J122" s="12">
        <v>10.29</v>
      </c>
      <c r="K122" s="45" t="s">
        <v>737</v>
      </c>
      <c r="L122" s="9" t="str">
        <f t="shared" si="40"/>
        <v>No</v>
      </c>
    </row>
    <row r="123" spans="1:12" x14ac:dyDescent="0.2">
      <c r="A123" s="2" t="s">
        <v>980</v>
      </c>
      <c r="B123" s="35" t="s">
        <v>213</v>
      </c>
      <c r="C123" s="36">
        <v>3841</v>
      </c>
      <c r="D123" s="44" t="str">
        <f t="shared" si="43"/>
        <v>N/A</v>
      </c>
      <c r="E123" s="36">
        <v>3802</v>
      </c>
      <c r="F123" s="44" t="str">
        <f t="shared" si="44"/>
        <v>N/A</v>
      </c>
      <c r="G123" s="36">
        <v>3799</v>
      </c>
      <c r="H123" s="44" t="str">
        <f t="shared" si="45"/>
        <v>N/A</v>
      </c>
      <c r="I123" s="12">
        <v>-1.02</v>
      </c>
      <c r="J123" s="12">
        <v>-7.9000000000000001E-2</v>
      </c>
      <c r="K123" s="45" t="s">
        <v>737</v>
      </c>
      <c r="L123" s="9" t="str">
        <f t="shared" si="40"/>
        <v>Yes</v>
      </c>
    </row>
    <row r="124" spans="1:12" x14ac:dyDescent="0.2">
      <c r="A124" s="2" t="s">
        <v>981</v>
      </c>
      <c r="B124" s="35" t="s">
        <v>213</v>
      </c>
      <c r="C124" s="36">
        <v>11653</v>
      </c>
      <c r="D124" s="44" t="str">
        <f t="shared" si="43"/>
        <v>N/A</v>
      </c>
      <c r="E124" s="36">
        <v>11612</v>
      </c>
      <c r="F124" s="44" t="str">
        <f t="shared" si="44"/>
        <v>N/A</v>
      </c>
      <c r="G124" s="36">
        <v>11380</v>
      </c>
      <c r="H124" s="44" t="str">
        <f t="shared" si="45"/>
        <v>N/A</v>
      </c>
      <c r="I124" s="12">
        <v>-0.35199999999999998</v>
      </c>
      <c r="J124" s="12">
        <v>-2</v>
      </c>
      <c r="K124" s="45" t="s">
        <v>737</v>
      </c>
      <c r="L124" s="9" t="str">
        <f t="shared" si="40"/>
        <v>Yes</v>
      </c>
    </row>
    <row r="125" spans="1:12" x14ac:dyDescent="0.2">
      <c r="A125" s="7" t="s">
        <v>101</v>
      </c>
      <c r="B125" s="35" t="s">
        <v>213</v>
      </c>
      <c r="C125" s="36">
        <v>25479</v>
      </c>
      <c r="D125" s="44" t="str">
        <f t="shared" si="43"/>
        <v>N/A</v>
      </c>
      <c r="E125" s="36">
        <v>26132</v>
      </c>
      <c r="F125" s="44" t="str">
        <f t="shared" si="44"/>
        <v>N/A</v>
      </c>
      <c r="G125" s="36">
        <v>26324</v>
      </c>
      <c r="H125" s="44" t="str">
        <f t="shared" si="45"/>
        <v>N/A</v>
      </c>
      <c r="I125" s="12">
        <v>2.5630000000000002</v>
      </c>
      <c r="J125" s="12">
        <v>0.73470000000000002</v>
      </c>
      <c r="K125" s="45" t="s">
        <v>737</v>
      </c>
      <c r="L125" s="9" t="str">
        <f t="shared" si="40"/>
        <v>Yes</v>
      </c>
    </row>
    <row r="126" spans="1:12" x14ac:dyDescent="0.2">
      <c r="A126" s="2" t="s">
        <v>982</v>
      </c>
      <c r="B126" s="35" t="s">
        <v>213</v>
      </c>
      <c r="C126" s="36">
        <v>14467</v>
      </c>
      <c r="D126" s="44" t="str">
        <f t="shared" si="43"/>
        <v>N/A</v>
      </c>
      <c r="E126" s="36">
        <v>14711</v>
      </c>
      <c r="F126" s="44" t="str">
        <f t="shared" si="44"/>
        <v>N/A</v>
      </c>
      <c r="G126" s="36">
        <v>14657</v>
      </c>
      <c r="H126" s="44" t="str">
        <f t="shared" si="45"/>
        <v>N/A</v>
      </c>
      <c r="I126" s="12">
        <v>1.6870000000000001</v>
      </c>
      <c r="J126" s="12">
        <v>-0.36699999999999999</v>
      </c>
      <c r="K126" s="45" t="s">
        <v>737</v>
      </c>
      <c r="L126" s="9" t="str">
        <f t="shared" si="40"/>
        <v>Yes</v>
      </c>
    </row>
    <row r="127" spans="1:12" x14ac:dyDescent="0.2">
      <c r="A127" s="2" t="s">
        <v>983</v>
      </c>
      <c r="B127" s="35" t="s">
        <v>213</v>
      </c>
      <c r="C127" s="36">
        <v>5038</v>
      </c>
      <c r="D127" s="44" t="str">
        <f t="shared" si="43"/>
        <v>N/A</v>
      </c>
      <c r="E127" s="36">
        <v>5225</v>
      </c>
      <c r="F127" s="44" t="str">
        <f t="shared" si="44"/>
        <v>N/A</v>
      </c>
      <c r="G127" s="36">
        <v>5234</v>
      </c>
      <c r="H127" s="44" t="str">
        <f t="shared" si="45"/>
        <v>N/A</v>
      </c>
      <c r="I127" s="12">
        <v>3.7120000000000002</v>
      </c>
      <c r="J127" s="12">
        <v>0.17219999999999999</v>
      </c>
      <c r="K127" s="45" t="s">
        <v>737</v>
      </c>
      <c r="L127" s="9" t="str">
        <f t="shared" si="40"/>
        <v>Yes</v>
      </c>
    </row>
    <row r="128" spans="1:12" x14ac:dyDescent="0.2">
      <c r="A128" s="2" t="s">
        <v>984</v>
      </c>
      <c r="B128" s="35" t="s">
        <v>213</v>
      </c>
      <c r="C128" s="36">
        <v>803</v>
      </c>
      <c r="D128" s="44" t="str">
        <f t="shared" si="43"/>
        <v>N/A</v>
      </c>
      <c r="E128" s="36">
        <v>900</v>
      </c>
      <c r="F128" s="44" t="str">
        <f t="shared" si="44"/>
        <v>N/A</v>
      </c>
      <c r="G128" s="36">
        <v>920</v>
      </c>
      <c r="H128" s="44" t="str">
        <f t="shared" si="45"/>
        <v>N/A</v>
      </c>
      <c r="I128" s="12">
        <v>12.08</v>
      </c>
      <c r="J128" s="12">
        <v>2.222</v>
      </c>
      <c r="K128" s="45" t="s">
        <v>737</v>
      </c>
      <c r="L128" s="9" t="str">
        <f t="shared" si="40"/>
        <v>Yes</v>
      </c>
    </row>
    <row r="129" spans="1:12" x14ac:dyDescent="0.2">
      <c r="A129" s="2" t="s">
        <v>985</v>
      </c>
      <c r="B129" s="35" t="s">
        <v>213</v>
      </c>
      <c r="C129" s="36">
        <v>2607</v>
      </c>
      <c r="D129" s="44" t="str">
        <f t="shared" si="43"/>
        <v>N/A</v>
      </c>
      <c r="E129" s="36">
        <v>2694</v>
      </c>
      <c r="F129" s="44" t="str">
        <f t="shared" si="44"/>
        <v>N/A</v>
      </c>
      <c r="G129" s="36">
        <v>2775</v>
      </c>
      <c r="H129" s="44" t="str">
        <f t="shared" si="45"/>
        <v>N/A</v>
      </c>
      <c r="I129" s="12">
        <v>3.3370000000000002</v>
      </c>
      <c r="J129" s="12">
        <v>3.0070000000000001</v>
      </c>
      <c r="K129" s="45" t="s">
        <v>737</v>
      </c>
      <c r="L129" s="9" t="str">
        <f t="shared" si="40"/>
        <v>Yes</v>
      </c>
    </row>
    <row r="130" spans="1:12" x14ac:dyDescent="0.2">
      <c r="A130" s="2" t="s">
        <v>986</v>
      </c>
      <c r="B130" s="35" t="s">
        <v>213</v>
      </c>
      <c r="C130" s="36">
        <v>2564</v>
      </c>
      <c r="D130" s="44" t="str">
        <f t="shared" si="43"/>
        <v>N/A</v>
      </c>
      <c r="E130" s="36">
        <v>2602</v>
      </c>
      <c r="F130" s="44" t="str">
        <f t="shared" si="44"/>
        <v>N/A</v>
      </c>
      <c r="G130" s="36">
        <v>2738</v>
      </c>
      <c r="H130" s="44" t="str">
        <f t="shared" si="45"/>
        <v>N/A</v>
      </c>
      <c r="I130" s="12">
        <v>1.482</v>
      </c>
      <c r="J130" s="12">
        <v>5.2270000000000003</v>
      </c>
      <c r="K130" s="45" t="s">
        <v>737</v>
      </c>
      <c r="L130" s="9" t="str">
        <f t="shared" si="40"/>
        <v>Yes</v>
      </c>
    </row>
    <row r="131" spans="1:12" x14ac:dyDescent="0.2">
      <c r="A131" s="7" t="s">
        <v>104</v>
      </c>
      <c r="B131" s="35" t="s">
        <v>213</v>
      </c>
      <c r="C131" s="36">
        <v>68772</v>
      </c>
      <c r="D131" s="44" t="str">
        <f t="shared" si="43"/>
        <v>N/A</v>
      </c>
      <c r="E131" s="36">
        <v>68724</v>
      </c>
      <c r="F131" s="44" t="str">
        <f t="shared" si="44"/>
        <v>N/A</v>
      </c>
      <c r="G131" s="36">
        <v>67579</v>
      </c>
      <c r="H131" s="44" t="str">
        <f t="shared" si="45"/>
        <v>N/A</v>
      </c>
      <c r="I131" s="12">
        <v>-7.0000000000000007E-2</v>
      </c>
      <c r="J131" s="12">
        <v>-1.67</v>
      </c>
      <c r="K131" s="45" t="s">
        <v>737</v>
      </c>
      <c r="L131" s="9" t="str">
        <f t="shared" si="40"/>
        <v>Yes</v>
      </c>
    </row>
    <row r="132" spans="1:12" x14ac:dyDescent="0.2">
      <c r="A132" s="2" t="s">
        <v>987</v>
      </c>
      <c r="B132" s="35" t="s">
        <v>213</v>
      </c>
      <c r="C132" s="36">
        <v>10250</v>
      </c>
      <c r="D132" s="44" t="str">
        <f t="shared" si="43"/>
        <v>N/A</v>
      </c>
      <c r="E132" s="36">
        <v>10617</v>
      </c>
      <c r="F132" s="44" t="str">
        <f t="shared" si="44"/>
        <v>N/A</v>
      </c>
      <c r="G132" s="36">
        <v>10668</v>
      </c>
      <c r="H132" s="44" t="str">
        <f t="shared" si="45"/>
        <v>N/A</v>
      </c>
      <c r="I132" s="12">
        <v>3.58</v>
      </c>
      <c r="J132" s="12">
        <v>0.48039999999999999</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1736</v>
      </c>
      <c r="J133" s="12" t="s">
        <v>1736</v>
      </c>
      <c r="K133" s="45" t="s">
        <v>737</v>
      </c>
      <c r="L133" s="9" t="str">
        <f t="shared" si="40"/>
        <v>N/A</v>
      </c>
    </row>
    <row r="134" spans="1:12" x14ac:dyDescent="0.2">
      <c r="A134" s="2" t="s">
        <v>989</v>
      </c>
      <c r="B134" s="35" t="s">
        <v>213</v>
      </c>
      <c r="C134" s="36">
        <v>2606</v>
      </c>
      <c r="D134" s="44" t="str">
        <f t="shared" si="43"/>
        <v>N/A</v>
      </c>
      <c r="E134" s="36">
        <v>2580</v>
      </c>
      <c r="F134" s="44" t="str">
        <f t="shared" si="44"/>
        <v>N/A</v>
      </c>
      <c r="G134" s="36">
        <v>2485</v>
      </c>
      <c r="H134" s="44" t="str">
        <f t="shared" si="45"/>
        <v>N/A</v>
      </c>
      <c r="I134" s="12">
        <v>-0.998</v>
      </c>
      <c r="J134" s="12">
        <v>-3.68</v>
      </c>
      <c r="K134" s="45" t="s">
        <v>737</v>
      </c>
      <c r="L134" s="9" t="str">
        <f t="shared" si="40"/>
        <v>Yes</v>
      </c>
    </row>
    <row r="135" spans="1:12" x14ac:dyDescent="0.2">
      <c r="A135" s="2" t="s">
        <v>990</v>
      </c>
      <c r="B135" s="35" t="s">
        <v>213</v>
      </c>
      <c r="C135" s="36">
        <v>47089</v>
      </c>
      <c r="D135" s="44" t="str">
        <f t="shared" si="43"/>
        <v>N/A</v>
      </c>
      <c r="E135" s="36">
        <v>46887</v>
      </c>
      <c r="F135" s="44" t="str">
        <f t="shared" si="44"/>
        <v>N/A</v>
      </c>
      <c r="G135" s="36">
        <v>45798</v>
      </c>
      <c r="H135" s="44" t="str">
        <f t="shared" si="45"/>
        <v>N/A</v>
      </c>
      <c r="I135" s="12">
        <v>-0.42899999999999999</v>
      </c>
      <c r="J135" s="12">
        <v>-2.3199999999999998</v>
      </c>
      <c r="K135" s="45" t="s">
        <v>737</v>
      </c>
      <c r="L135" s="9" t="str">
        <f t="shared" si="40"/>
        <v>Yes</v>
      </c>
    </row>
    <row r="136" spans="1:12" x14ac:dyDescent="0.2">
      <c r="A136" s="2" t="s">
        <v>991</v>
      </c>
      <c r="B136" s="35" t="s">
        <v>213</v>
      </c>
      <c r="C136" s="36">
        <v>4771</v>
      </c>
      <c r="D136" s="44" t="str">
        <f t="shared" si="43"/>
        <v>N/A</v>
      </c>
      <c r="E136" s="36">
        <v>4683</v>
      </c>
      <c r="F136" s="44" t="str">
        <f t="shared" si="44"/>
        <v>N/A</v>
      </c>
      <c r="G136" s="36">
        <v>4819</v>
      </c>
      <c r="H136" s="44" t="str">
        <f t="shared" si="45"/>
        <v>N/A</v>
      </c>
      <c r="I136" s="12">
        <v>-1.84</v>
      </c>
      <c r="J136" s="12">
        <v>2.9039999999999999</v>
      </c>
      <c r="K136" s="45" t="s">
        <v>737</v>
      </c>
      <c r="L136" s="9" t="str">
        <f t="shared" si="40"/>
        <v>Yes</v>
      </c>
    </row>
    <row r="137" spans="1:12" x14ac:dyDescent="0.2">
      <c r="A137" s="2" t="s">
        <v>992</v>
      </c>
      <c r="B137" s="35" t="s">
        <v>213</v>
      </c>
      <c r="C137" s="36">
        <v>2498</v>
      </c>
      <c r="D137" s="44" t="str">
        <f t="shared" si="43"/>
        <v>N/A</v>
      </c>
      <c r="E137" s="36">
        <v>2551</v>
      </c>
      <c r="F137" s="44" t="str">
        <f t="shared" si="44"/>
        <v>N/A</v>
      </c>
      <c r="G137" s="36">
        <v>2596</v>
      </c>
      <c r="H137" s="44" t="str">
        <f t="shared" si="45"/>
        <v>N/A</v>
      </c>
      <c r="I137" s="12">
        <v>2.1219999999999999</v>
      </c>
      <c r="J137" s="12">
        <v>1.764</v>
      </c>
      <c r="K137" s="45" t="s">
        <v>737</v>
      </c>
      <c r="L137" s="9" t="str">
        <f t="shared" si="40"/>
        <v>Yes</v>
      </c>
    </row>
    <row r="138" spans="1:12" x14ac:dyDescent="0.2">
      <c r="A138" s="2" t="s">
        <v>993</v>
      </c>
      <c r="B138" s="35" t="s">
        <v>213</v>
      </c>
      <c r="C138" s="36">
        <v>1558</v>
      </c>
      <c r="D138" s="44" t="str">
        <f t="shared" si="43"/>
        <v>N/A</v>
      </c>
      <c r="E138" s="36">
        <v>1406</v>
      </c>
      <c r="F138" s="44" t="str">
        <f t="shared" si="44"/>
        <v>N/A</v>
      </c>
      <c r="G138" s="36">
        <v>1213</v>
      </c>
      <c r="H138" s="44" t="str">
        <f t="shared" si="45"/>
        <v>N/A</v>
      </c>
      <c r="I138" s="12">
        <v>-9.76</v>
      </c>
      <c r="J138" s="12">
        <v>-13.7</v>
      </c>
      <c r="K138" s="45" t="s">
        <v>737</v>
      </c>
      <c r="L138" s="9" t="str">
        <f t="shared" si="40"/>
        <v>No</v>
      </c>
    </row>
    <row r="139" spans="1:12" x14ac:dyDescent="0.2">
      <c r="A139" s="7" t="s">
        <v>105</v>
      </c>
      <c r="B139" s="35" t="s">
        <v>213</v>
      </c>
      <c r="C139" s="36">
        <v>85700</v>
      </c>
      <c r="D139" s="44" t="str">
        <f t="shared" si="43"/>
        <v>N/A</v>
      </c>
      <c r="E139" s="36">
        <v>86642</v>
      </c>
      <c r="F139" s="44" t="str">
        <f t="shared" si="44"/>
        <v>N/A</v>
      </c>
      <c r="G139" s="36">
        <v>87089</v>
      </c>
      <c r="H139" s="44" t="str">
        <f t="shared" si="45"/>
        <v>N/A</v>
      </c>
      <c r="I139" s="12">
        <v>1.099</v>
      </c>
      <c r="J139" s="12">
        <v>0.51590000000000003</v>
      </c>
      <c r="K139" s="45" t="s">
        <v>737</v>
      </c>
      <c r="L139" s="9" t="str">
        <f t="shared" si="40"/>
        <v>Yes</v>
      </c>
    </row>
    <row r="140" spans="1:12" x14ac:dyDescent="0.2">
      <c r="A140" s="2" t="s">
        <v>994</v>
      </c>
      <c r="B140" s="35" t="s">
        <v>213</v>
      </c>
      <c r="C140" s="36">
        <v>5207</v>
      </c>
      <c r="D140" s="44" t="str">
        <f t="shared" si="43"/>
        <v>N/A</v>
      </c>
      <c r="E140" s="36">
        <v>5422</v>
      </c>
      <c r="F140" s="44" t="str">
        <f t="shared" si="44"/>
        <v>N/A</v>
      </c>
      <c r="G140" s="36">
        <v>5238</v>
      </c>
      <c r="H140" s="44" t="str">
        <f t="shared" si="45"/>
        <v>N/A</v>
      </c>
      <c r="I140" s="12">
        <v>4.1289999999999996</v>
      </c>
      <c r="J140" s="12">
        <v>-3.39</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1736</v>
      </c>
      <c r="J141" s="12" t="s">
        <v>1736</v>
      </c>
      <c r="K141" s="45" t="s">
        <v>737</v>
      </c>
      <c r="L141" s="9" t="str">
        <f t="shared" si="40"/>
        <v>N/A</v>
      </c>
    </row>
    <row r="142" spans="1:12" x14ac:dyDescent="0.2">
      <c r="A142" s="2" t="s">
        <v>996</v>
      </c>
      <c r="B142" s="35" t="s">
        <v>213</v>
      </c>
      <c r="C142" s="36">
        <v>6976</v>
      </c>
      <c r="D142" s="44" t="str">
        <f t="shared" si="43"/>
        <v>N/A</v>
      </c>
      <c r="E142" s="36">
        <v>7135</v>
      </c>
      <c r="F142" s="44" t="str">
        <f t="shared" si="44"/>
        <v>N/A</v>
      </c>
      <c r="G142" s="36">
        <v>7037</v>
      </c>
      <c r="H142" s="44" t="str">
        <f t="shared" si="45"/>
        <v>N/A</v>
      </c>
      <c r="I142" s="12">
        <v>2.2789999999999999</v>
      </c>
      <c r="J142" s="12">
        <v>-1.37</v>
      </c>
      <c r="K142" s="45" t="s">
        <v>737</v>
      </c>
      <c r="L142" s="9" t="str">
        <f t="shared" si="40"/>
        <v>Yes</v>
      </c>
    </row>
    <row r="143" spans="1:12" x14ac:dyDescent="0.2">
      <c r="A143" s="2" t="s">
        <v>997</v>
      </c>
      <c r="B143" s="35" t="s">
        <v>213</v>
      </c>
      <c r="C143" s="36">
        <v>2393</v>
      </c>
      <c r="D143" s="44" t="str">
        <f t="shared" si="43"/>
        <v>N/A</v>
      </c>
      <c r="E143" s="36">
        <v>2337</v>
      </c>
      <c r="F143" s="44" t="str">
        <f t="shared" si="44"/>
        <v>N/A</v>
      </c>
      <c r="G143" s="36">
        <v>2191</v>
      </c>
      <c r="H143" s="44" t="str">
        <f t="shared" si="45"/>
        <v>N/A</v>
      </c>
      <c r="I143" s="12">
        <v>-2.34</v>
      </c>
      <c r="J143" s="12">
        <v>-6.25</v>
      </c>
      <c r="K143" s="45" t="s">
        <v>737</v>
      </c>
      <c r="L143" s="9" t="str">
        <f t="shared" si="40"/>
        <v>Yes</v>
      </c>
    </row>
    <row r="144" spans="1:12" x14ac:dyDescent="0.2">
      <c r="A144" s="2" t="s">
        <v>998</v>
      </c>
      <c r="B144" s="35" t="s">
        <v>213</v>
      </c>
      <c r="C144" s="36">
        <v>3888</v>
      </c>
      <c r="D144" s="44" t="str">
        <f t="shared" si="43"/>
        <v>N/A</v>
      </c>
      <c r="E144" s="36">
        <v>3884</v>
      </c>
      <c r="F144" s="44" t="str">
        <f t="shared" si="44"/>
        <v>N/A</v>
      </c>
      <c r="G144" s="36">
        <v>3814</v>
      </c>
      <c r="H144" s="44" t="str">
        <f t="shared" si="45"/>
        <v>N/A</v>
      </c>
      <c r="I144" s="12">
        <v>-0.10299999999999999</v>
      </c>
      <c r="J144" s="12">
        <v>-1.8</v>
      </c>
      <c r="K144" s="45" t="s">
        <v>737</v>
      </c>
      <c r="L144" s="9" t="str">
        <f t="shared" si="40"/>
        <v>Yes</v>
      </c>
    </row>
    <row r="145" spans="1:12" x14ac:dyDescent="0.2">
      <c r="A145" s="2" t="s">
        <v>999</v>
      </c>
      <c r="B145" s="35" t="s">
        <v>213</v>
      </c>
      <c r="C145" s="36">
        <v>67236</v>
      </c>
      <c r="D145" s="44" t="str">
        <f t="shared" si="43"/>
        <v>N/A</v>
      </c>
      <c r="E145" s="36">
        <v>67864</v>
      </c>
      <c r="F145" s="44" t="str">
        <f t="shared" si="44"/>
        <v>N/A</v>
      </c>
      <c r="G145" s="36">
        <v>68809</v>
      </c>
      <c r="H145" s="44" t="str">
        <f t="shared" si="45"/>
        <v>N/A</v>
      </c>
      <c r="I145" s="12">
        <v>0.93400000000000005</v>
      </c>
      <c r="J145" s="12">
        <v>1.3919999999999999</v>
      </c>
      <c r="K145" s="45" t="s">
        <v>737</v>
      </c>
      <c r="L145" s="9" t="str">
        <f t="shared" si="40"/>
        <v>Yes</v>
      </c>
    </row>
    <row r="146" spans="1:12" ht="25.5" x14ac:dyDescent="0.2">
      <c r="A146" s="18" t="s">
        <v>1000</v>
      </c>
      <c r="B146" s="1" t="s">
        <v>213</v>
      </c>
      <c r="C146" s="1">
        <v>3687</v>
      </c>
      <c r="D146" s="11" t="str">
        <f t="shared" ref="D146:D151" si="46">IF($B146="N/A","N/A",IF(C146&gt;10,"No",IF(C146&lt;-10,"No","Yes")))</f>
        <v>N/A</v>
      </c>
      <c r="E146" s="1">
        <v>3637</v>
      </c>
      <c r="F146" s="11" t="str">
        <f t="shared" ref="F146:F151" si="47">IF($B146="N/A","N/A",IF(E146&gt;10,"No",IF(E146&lt;-10,"No","Yes")))</f>
        <v>N/A</v>
      </c>
      <c r="G146" s="1">
        <v>3590</v>
      </c>
      <c r="H146" s="11" t="str">
        <f t="shared" ref="H146:H151" si="48">IF($B146="N/A","N/A",IF(G146&gt;10,"No",IF(G146&lt;-10,"No","Yes")))</f>
        <v>N/A</v>
      </c>
      <c r="I146" s="57">
        <v>-1.36</v>
      </c>
      <c r="J146" s="57">
        <v>-1.29</v>
      </c>
      <c r="K146" s="45" t="s">
        <v>736</v>
      </c>
      <c r="L146" s="9" t="str">
        <f t="shared" ref="L146:L151" si="49">IF(J146="Div by 0", "N/A", IF(K146="N/A","N/A", IF(J146&gt;VALUE(MID(K146,1,2)), "No", IF(J146&lt;-1*VALUE(MID(K146,1,2)), "No", "Yes"))))</f>
        <v>Yes</v>
      </c>
    </row>
    <row r="147" spans="1:12" x14ac:dyDescent="0.2">
      <c r="A147" s="6" t="s">
        <v>326</v>
      </c>
      <c r="B147" s="48" t="s">
        <v>213</v>
      </c>
      <c r="C147" s="13">
        <v>1.8203901470999999</v>
      </c>
      <c r="D147" s="11" t="str">
        <f t="shared" si="46"/>
        <v>N/A</v>
      </c>
      <c r="E147" s="13">
        <v>1.7802687290000001</v>
      </c>
      <c r="F147" s="11" t="str">
        <f t="shared" si="47"/>
        <v>N/A</v>
      </c>
      <c r="G147" s="13">
        <v>1.7630534711000001</v>
      </c>
      <c r="H147" s="11" t="str">
        <f t="shared" si="48"/>
        <v>N/A</v>
      </c>
      <c r="I147" s="57">
        <v>-2.2000000000000002</v>
      </c>
      <c r="J147" s="57">
        <v>-0.96699999999999997</v>
      </c>
      <c r="K147" s="45" t="s">
        <v>736</v>
      </c>
      <c r="L147" s="9" t="str">
        <f t="shared" si="49"/>
        <v>Yes</v>
      </c>
    </row>
    <row r="148" spans="1:12" x14ac:dyDescent="0.2">
      <c r="A148" s="2" t="s">
        <v>327</v>
      </c>
      <c r="B148" s="48" t="s">
        <v>213</v>
      </c>
      <c r="C148" s="13">
        <v>12.763414202</v>
      </c>
      <c r="D148" s="11" t="str">
        <f t="shared" si="46"/>
        <v>N/A</v>
      </c>
      <c r="E148" s="13">
        <v>12.563056543</v>
      </c>
      <c r="F148" s="11" t="str">
        <f t="shared" si="47"/>
        <v>N/A</v>
      </c>
      <c r="G148" s="13">
        <v>12.619300106000001</v>
      </c>
      <c r="H148" s="11" t="str">
        <f t="shared" si="48"/>
        <v>N/A</v>
      </c>
      <c r="I148" s="57">
        <v>-1.57</v>
      </c>
      <c r="J148" s="57">
        <v>0.44769999999999999</v>
      </c>
      <c r="K148" s="45" t="s">
        <v>736</v>
      </c>
      <c r="L148" s="9" t="str">
        <f t="shared" si="49"/>
        <v>Yes</v>
      </c>
    </row>
    <row r="149" spans="1:12" x14ac:dyDescent="0.2">
      <c r="A149" s="2" t="s">
        <v>328</v>
      </c>
      <c r="B149" s="48" t="s">
        <v>213</v>
      </c>
      <c r="C149" s="13">
        <v>2.9475254131000002</v>
      </c>
      <c r="D149" s="11" t="str">
        <f t="shared" si="46"/>
        <v>N/A</v>
      </c>
      <c r="E149" s="13">
        <v>2.6901882749000001</v>
      </c>
      <c r="F149" s="11" t="str">
        <f t="shared" si="47"/>
        <v>N/A</v>
      </c>
      <c r="G149" s="13">
        <v>2.5528035252999999</v>
      </c>
      <c r="H149" s="11" t="str">
        <f t="shared" si="48"/>
        <v>N/A</v>
      </c>
      <c r="I149" s="57">
        <v>-8.73</v>
      </c>
      <c r="J149" s="57">
        <v>-5.1100000000000003</v>
      </c>
      <c r="K149" s="45" t="s">
        <v>736</v>
      </c>
      <c r="L149" s="9" t="str">
        <f t="shared" si="49"/>
        <v>Yes</v>
      </c>
    </row>
    <row r="150" spans="1:12" x14ac:dyDescent="0.2">
      <c r="A150" s="2" t="s">
        <v>329</v>
      </c>
      <c r="B150" s="48" t="s">
        <v>213</v>
      </c>
      <c r="C150" s="13">
        <v>2.9081603E-3</v>
      </c>
      <c r="D150" s="11" t="str">
        <f t="shared" si="46"/>
        <v>N/A</v>
      </c>
      <c r="E150" s="13">
        <v>0</v>
      </c>
      <c r="F150" s="11" t="str">
        <f t="shared" si="47"/>
        <v>N/A</v>
      </c>
      <c r="G150" s="13">
        <v>0</v>
      </c>
      <c r="H150" s="11" t="str">
        <f t="shared" si="48"/>
        <v>N/A</v>
      </c>
      <c r="I150" s="57">
        <v>-100</v>
      </c>
      <c r="J150" s="57" t="s">
        <v>1736</v>
      </c>
      <c r="K150" s="45" t="s">
        <v>736</v>
      </c>
      <c r="L150" s="9" t="str">
        <f t="shared" si="49"/>
        <v>N/A</v>
      </c>
    </row>
    <row r="151" spans="1:12" x14ac:dyDescent="0.2">
      <c r="A151" s="2" t="s">
        <v>330</v>
      </c>
      <c r="B151" s="48" t="s">
        <v>213</v>
      </c>
      <c r="C151" s="13">
        <v>5.9509918299999999E-2</v>
      </c>
      <c r="D151" s="11" t="str">
        <f t="shared" si="46"/>
        <v>N/A</v>
      </c>
      <c r="E151" s="13">
        <v>8.0792225499999995E-2</v>
      </c>
      <c r="F151" s="11" t="str">
        <f t="shared" si="47"/>
        <v>N/A</v>
      </c>
      <c r="G151" s="13">
        <v>7.1191539700000001E-2</v>
      </c>
      <c r="H151" s="11" t="str">
        <f t="shared" si="48"/>
        <v>N/A</v>
      </c>
      <c r="I151" s="57">
        <v>35.76</v>
      </c>
      <c r="J151" s="57">
        <v>-11.9</v>
      </c>
      <c r="K151" s="45" t="s">
        <v>736</v>
      </c>
      <c r="L151" s="9" t="str">
        <f t="shared" si="49"/>
        <v>Yes</v>
      </c>
    </row>
    <row r="152" spans="1:12" x14ac:dyDescent="0.2">
      <c r="A152" s="18" t="s">
        <v>1001</v>
      </c>
      <c r="B152" s="35" t="s">
        <v>213</v>
      </c>
      <c r="C152" s="36">
        <v>10988</v>
      </c>
      <c r="D152" s="44" t="str">
        <f t="shared" ref="D152:D158" si="50">IF($B152="N/A","N/A",IF(C152&gt;10,"No",IF(C152&lt;-10,"No","Yes")))</f>
        <v>N/A</v>
      </c>
      <c r="E152" s="36">
        <v>11284</v>
      </c>
      <c r="F152" s="44" t="str">
        <f t="shared" ref="F152:F158" si="51">IF($B152="N/A","N/A",IF(E152&gt;10,"No",IF(E152&lt;-10,"No","Yes")))</f>
        <v>N/A</v>
      </c>
      <c r="G152" s="36">
        <v>11478</v>
      </c>
      <c r="H152" s="44" t="str">
        <f t="shared" ref="H152:H158" si="52">IF($B152="N/A","N/A",IF(G152&gt;10,"No",IF(G152&lt;-10,"No","Yes")))</f>
        <v>N/A</v>
      </c>
      <c r="I152" s="12">
        <v>2.694</v>
      </c>
      <c r="J152" s="12">
        <v>1.7190000000000001</v>
      </c>
      <c r="K152" s="45" t="s">
        <v>736</v>
      </c>
      <c r="L152" s="9" t="str">
        <f t="shared" ref="L152:L159" si="53">IF(J152="Div by 0", "N/A", IF(K152="N/A","N/A", IF(J152&gt;VALUE(MID(K152,1,2)), "No", IF(J152&lt;-1*VALUE(MID(K152,1,2)), "No", "Yes"))))</f>
        <v>Yes</v>
      </c>
    </row>
    <row r="153" spans="1:12" x14ac:dyDescent="0.2">
      <c r="A153" s="6" t="s">
        <v>1002</v>
      </c>
      <c r="B153" s="35" t="s">
        <v>213</v>
      </c>
      <c r="C153" s="8">
        <v>5.425128</v>
      </c>
      <c r="D153" s="44" t="str">
        <f t="shared" si="50"/>
        <v>N/A</v>
      </c>
      <c r="E153" s="8">
        <v>5.5233853007000002</v>
      </c>
      <c r="F153" s="44" t="str">
        <f t="shared" si="51"/>
        <v>N/A</v>
      </c>
      <c r="G153" s="8">
        <v>5.6368600951000003</v>
      </c>
      <c r="H153" s="44" t="str">
        <f t="shared" si="52"/>
        <v>N/A</v>
      </c>
      <c r="I153" s="12">
        <v>1.8109999999999999</v>
      </c>
      <c r="J153" s="12">
        <v>2.0539999999999998</v>
      </c>
      <c r="K153" s="45" t="s">
        <v>736</v>
      </c>
      <c r="L153" s="9" t="str">
        <f t="shared" si="53"/>
        <v>Yes</v>
      </c>
    </row>
    <row r="154" spans="1:12" x14ac:dyDescent="0.2">
      <c r="A154" s="18" t="s">
        <v>1003</v>
      </c>
      <c r="B154" s="35" t="s">
        <v>213</v>
      </c>
      <c r="C154" s="8">
        <v>12.989197804</v>
      </c>
      <c r="D154" s="44" t="str">
        <f t="shared" si="50"/>
        <v>N/A</v>
      </c>
      <c r="E154" s="8">
        <v>13.659692065</v>
      </c>
      <c r="F154" s="44" t="str">
        <f t="shared" si="51"/>
        <v>N/A</v>
      </c>
      <c r="G154" s="8">
        <v>14.806468717</v>
      </c>
      <c r="H154" s="44" t="str">
        <f t="shared" si="52"/>
        <v>N/A</v>
      </c>
      <c r="I154" s="12">
        <v>5.1619999999999999</v>
      </c>
      <c r="J154" s="12">
        <v>8.3949999999999996</v>
      </c>
      <c r="K154" s="45" t="s">
        <v>736</v>
      </c>
      <c r="L154" s="9" t="str">
        <f t="shared" si="53"/>
        <v>Yes</v>
      </c>
    </row>
    <row r="155" spans="1:12" x14ac:dyDescent="0.2">
      <c r="A155" s="18" t="s">
        <v>1004</v>
      </c>
      <c r="B155" s="35" t="s">
        <v>213</v>
      </c>
      <c r="C155" s="8">
        <v>20.96236116</v>
      </c>
      <c r="D155" s="44" t="str">
        <f t="shared" si="50"/>
        <v>N/A</v>
      </c>
      <c r="E155" s="8">
        <v>20.924536966000002</v>
      </c>
      <c r="F155" s="44" t="str">
        <f t="shared" si="51"/>
        <v>N/A</v>
      </c>
      <c r="G155" s="8">
        <v>21.113812491000001</v>
      </c>
      <c r="H155" s="44" t="str">
        <f t="shared" si="52"/>
        <v>N/A</v>
      </c>
      <c r="I155" s="12">
        <v>-0.18</v>
      </c>
      <c r="J155" s="12">
        <v>0.90459999999999996</v>
      </c>
      <c r="K155" s="45" t="s">
        <v>736</v>
      </c>
      <c r="L155" s="9" t="str">
        <f t="shared" si="53"/>
        <v>Yes</v>
      </c>
    </row>
    <row r="156" spans="1:12" x14ac:dyDescent="0.2">
      <c r="A156" s="18" t="s">
        <v>1005</v>
      </c>
      <c r="B156" s="35" t="s">
        <v>213</v>
      </c>
      <c r="C156" s="8">
        <v>2.7234921188999999</v>
      </c>
      <c r="D156" s="44" t="str">
        <f t="shared" si="50"/>
        <v>N/A</v>
      </c>
      <c r="E156" s="8">
        <v>2.6788312671000001</v>
      </c>
      <c r="F156" s="44" t="str">
        <f t="shared" si="51"/>
        <v>N/A</v>
      </c>
      <c r="G156" s="8">
        <v>2.5806833484</v>
      </c>
      <c r="H156" s="44" t="str">
        <f t="shared" si="52"/>
        <v>N/A</v>
      </c>
      <c r="I156" s="12">
        <v>-1.64</v>
      </c>
      <c r="J156" s="12">
        <v>-3.66</v>
      </c>
      <c r="K156" s="45" t="s">
        <v>736</v>
      </c>
      <c r="L156" s="9" t="str">
        <f t="shared" si="53"/>
        <v>Yes</v>
      </c>
    </row>
    <row r="157" spans="1:12" x14ac:dyDescent="0.2">
      <c r="A157" s="18" t="s">
        <v>1006</v>
      </c>
      <c r="B157" s="35" t="s">
        <v>213</v>
      </c>
      <c r="C157" s="8">
        <v>0.98016336059999998</v>
      </c>
      <c r="D157" s="44" t="str">
        <f t="shared" si="50"/>
        <v>N/A</v>
      </c>
      <c r="E157" s="8">
        <v>0.99374437339999999</v>
      </c>
      <c r="F157" s="44" t="str">
        <f t="shared" si="51"/>
        <v>N/A</v>
      </c>
      <c r="G157" s="8">
        <v>0.94730677809999997</v>
      </c>
      <c r="H157" s="44" t="str">
        <f t="shared" si="52"/>
        <v>N/A</v>
      </c>
      <c r="I157" s="12">
        <v>1.3859999999999999</v>
      </c>
      <c r="J157" s="12">
        <v>-4.67</v>
      </c>
      <c r="K157" s="45" t="s">
        <v>736</v>
      </c>
      <c r="L157" s="9" t="str">
        <f t="shared" si="53"/>
        <v>Yes</v>
      </c>
    </row>
    <row r="158" spans="1:12" x14ac:dyDescent="0.2">
      <c r="A158" s="2" t="s">
        <v>1007</v>
      </c>
      <c r="B158" s="35" t="s">
        <v>213</v>
      </c>
      <c r="C158" s="36">
        <v>769</v>
      </c>
      <c r="D158" s="44" t="str">
        <f t="shared" si="50"/>
        <v>N/A</v>
      </c>
      <c r="E158" s="36">
        <v>820</v>
      </c>
      <c r="F158" s="44" t="str">
        <f t="shared" si="51"/>
        <v>N/A</v>
      </c>
      <c r="G158" s="36">
        <v>860</v>
      </c>
      <c r="H158" s="44" t="str">
        <f t="shared" si="52"/>
        <v>N/A</v>
      </c>
      <c r="I158" s="12">
        <v>6.6319999999999997</v>
      </c>
      <c r="J158" s="12">
        <v>4.8780000000000001</v>
      </c>
      <c r="K158" s="45" t="s">
        <v>736</v>
      </c>
      <c r="L158" s="9" t="str">
        <f t="shared" si="53"/>
        <v>Yes</v>
      </c>
    </row>
    <row r="159" spans="1:12" ht="25.5" x14ac:dyDescent="0.2">
      <c r="A159" s="18" t="s">
        <v>1008</v>
      </c>
      <c r="B159" s="35" t="s">
        <v>213</v>
      </c>
      <c r="C159" s="36">
        <v>10988</v>
      </c>
      <c r="D159" s="44" t="str">
        <f>IF($B159="N/A","N/A",IF(C159&gt;10,"No",IF(C159&lt;-10,"No","Yes")))</f>
        <v>N/A</v>
      </c>
      <c r="E159" s="36">
        <v>11284</v>
      </c>
      <c r="F159" s="44" t="str">
        <f>IF($B159="N/A","N/A",IF(E159&gt;10,"No",IF(E159&lt;-10,"No","Yes")))</f>
        <v>N/A</v>
      </c>
      <c r="G159" s="36">
        <v>11478</v>
      </c>
      <c r="H159" s="44" t="str">
        <f>IF($B159="N/A","N/A",IF(G159&gt;10,"No",IF(G159&lt;-10,"No","Yes")))</f>
        <v>N/A</v>
      </c>
      <c r="I159" s="12">
        <v>2.694</v>
      </c>
      <c r="J159" s="12">
        <v>1.7190000000000001</v>
      </c>
      <c r="K159" s="45" t="s">
        <v>736</v>
      </c>
      <c r="L159" s="9" t="str">
        <f t="shared" si="53"/>
        <v>Yes</v>
      </c>
    </row>
    <row r="160" spans="1:12" x14ac:dyDescent="0.2">
      <c r="A160" s="4" t="s">
        <v>1009</v>
      </c>
      <c r="B160" s="35" t="s">
        <v>213</v>
      </c>
      <c r="C160" s="36">
        <v>0</v>
      </c>
      <c r="D160" s="44" t="str">
        <f t="shared" ref="D160:D234" si="54">IF($B160="N/A","N/A",IF(C160&gt;10,"No",IF(C160&lt;-10,"No","Yes")))</f>
        <v>N/A</v>
      </c>
      <c r="E160" s="36">
        <v>0</v>
      </c>
      <c r="F160" s="44" t="str">
        <f t="shared" ref="F160:F234" si="55">IF($B160="N/A","N/A",IF(E160&gt;10,"No",IF(E160&lt;-10,"No","Yes")))</f>
        <v>N/A</v>
      </c>
      <c r="G160" s="36">
        <v>0</v>
      </c>
      <c r="H160" s="44" t="str">
        <f t="shared" ref="H160:H223" si="56">IF($B160="N/A","N/A",IF(G160&gt;10,"No",IF(G160&lt;-10,"No","Yes")))</f>
        <v>N/A</v>
      </c>
      <c r="I160" s="12" t="s">
        <v>1736</v>
      </c>
      <c r="J160" s="12" t="s">
        <v>1736</v>
      </c>
      <c r="K160" s="45" t="s">
        <v>736</v>
      </c>
      <c r="L160" s="9" t="str">
        <f t="shared" ref="L160:L223" si="57">IF(J160="Div by 0", "N/A", IF(K160="N/A","N/A", IF(J160&gt;VALUE(MID(K160,1,2)), "No", IF(J160&lt;-1*VALUE(MID(K160,1,2)), "No", "Yes"))))</f>
        <v>N/A</v>
      </c>
    </row>
    <row r="161" spans="1:12" x14ac:dyDescent="0.2">
      <c r="A161" s="63" t="s">
        <v>71</v>
      </c>
      <c r="B161" s="35" t="s">
        <v>213</v>
      </c>
      <c r="C161" s="8">
        <v>0</v>
      </c>
      <c r="D161" s="44" t="str">
        <f t="shared" si="54"/>
        <v>N/A</v>
      </c>
      <c r="E161" s="8">
        <v>0</v>
      </c>
      <c r="F161" s="44" t="str">
        <f t="shared" si="55"/>
        <v>N/A</v>
      </c>
      <c r="G161" s="8">
        <v>0</v>
      </c>
      <c r="H161" s="44" t="str">
        <f t="shared" si="56"/>
        <v>N/A</v>
      </c>
      <c r="I161" s="12" t="s">
        <v>1736</v>
      </c>
      <c r="J161" s="12" t="s">
        <v>1736</v>
      </c>
      <c r="K161" s="45" t="s">
        <v>736</v>
      </c>
      <c r="L161" s="9" t="str">
        <f t="shared" si="57"/>
        <v>N/A</v>
      </c>
    </row>
    <row r="162" spans="1:12" x14ac:dyDescent="0.2">
      <c r="A162" s="4" t="s">
        <v>111</v>
      </c>
      <c r="B162" s="35" t="s">
        <v>213</v>
      </c>
      <c r="C162" s="8">
        <v>0</v>
      </c>
      <c r="D162" s="44" t="str">
        <f t="shared" si="54"/>
        <v>N/A</v>
      </c>
      <c r="E162" s="8">
        <v>0</v>
      </c>
      <c r="F162" s="44" t="str">
        <f t="shared" si="55"/>
        <v>N/A</v>
      </c>
      <c r="G162" s="8">
        <v>0</v>
      </c>
      <c r="H162" s="44" t="str">
        <f t="shared" si="56"/>
        <v>N/A</v>
      </c>
      <c r="I162" s="12" t="s">
        <v>1736</v>
      </c>
      <c r="J162" s="12" t="s">
        <v>1736</v>
      </c>
      <c r="K162" s="45" t="s">
        <v>736</v>
      </c>
      <c r="L162" s="9" t="str">
        <f t="shared" si="57"/>
        <v>N/A</v>
      </c>
    </row>
    <row r="163" spans="1:12" x14ac:dyDescent="0.2">
      <c r="A163" s="4" t="s">
        <v>112</v>
      </c>
      <c r="B163" s="35" t="s">
        <v>213</v>
      </c>
      <c r="C163" s="8">
        <v>0</v>
      </c>
      <c r="D163" s="44" t="str">
        <f t="shared" si="54"/>
        <v>N/A</v>
      </c>
      <c r="E163" s="8">
        <v>0</v>
      </c>
      <c r="F163" s="44" t="str">
        <f t="shared" si="55"/>
        <v>N/A</v>
      </c>
      <c r="G163" s="8">
        <v>0</v>
      </c>
      <c r="H163" s="44" t="str">
        <f t="shared" si="56"/>
        <v>N/A</v>
      </c>
      <c r="I163" s="12" t="s">
        <v>1736</v>
      </c>
      <c r="J163" s="12" t="s">
        <v>1736</v>
      </c>
      <c r="K163" s="45" t="s">
        <v>736</v>
      </c>
      <c r="L163" s="9" t="str">
        <f t="shared" si="57"/>
        <v>N/A</v>
      </c>
    </row>
    <row r="164" spans="1:12" x14ac:dyDescent="0.2">
      <c r="A164" s="4" t="s">
        <v>113</v>
      </c>
      <c r="B164" s="35" t="s">
        <v>213</v>
      </c>
      <c r="C164" s="8">
        <v>0</v>
      </c>
      <c r="D164" s="44" t="str">
        <f t="shared" si="54"/>
        <v>N/A</v>
      </c>
      <c r="E164" s="8">
        <v>0</v>
      </c>
      <c r="F164" s="44" t="str">
        <f t="shared" si="55"/>
        <v>N/A</v>
      </c>
      <c r="G164" s="8">
        <v>0</v>
      </c>
      <c r="H164" s="44" t="str">
        <f t="shared" si="56"/>
        <v>N/A</v>
      </c>
      <c r="I164" s="12" t="s">
        <v>1736</v>
      </c>
      <c r="J164" s="12" t="s">
        <v>1736</v>
      </c>
      <c r="K164" s="45" t="s">
        <v>736</v>
      </c>
      <c r="L164" s="9" t="str">
        <f t="shared" si="57"/>
        <v>N/A</v>
      </c>
    </row>
    <row r="165" spans="1:12" x14ac:dyDescent="0.2">
      <c r="A165" s="4" t="s">
        <v>114</v>
      </c>
      <c r="B165" s="35" t="s">
        <v>213</v>
      </c>
      <c r="C165" s="8">
        <v>0</v>
      </c>
      <c r="D165" s="44" t="str">
        <f t="shared" si="54"/>
        <v>N/A</v>
      </c>
      <c r="E165" s="8">
        <v>0</v>
      </c>
      <c r="F165" s="44" t="str">
        <f t="shared" si="55"/>
        <v>N/A</v>
      </c>
      <c r="G165" s="8">
        <v>0</v>
      </c>
      <c r="H165" s="44" t="str">
        <f t="shared" si="56"/>
        <v>N/A</v>
      </c>
      <c r="I165" s="12" t="s">
        <v>1736</v>
      </c>
      <c r="J165" s="12" t="s">
        <v>1736</v>
      </c>
      <c r="K165" s="45" t="s">
        <v>736</v>
      </c>
      <c r="L165" s="9" t="str">
        <f t="shared" si="57"/>
        <v>N/A</v>
      </c>
    </row>
    <row r="166" spans="1:12" x14ac:dyDescent="0.2">
      <c r="A166" s="4" t="s">
        <v>426</v>
      </c>
      <c r="B166" s="35" t="s">
        <v>213</v>
      </c>
      <c r="C166" s="36">
        <v>0</v>
      </c>
      <c r="D166" s="44" t="str">
        <f>IF($B166="N/A","N/A",IF(C166&gt;10,"No",IF(C166&lt;-10,"No","Yes")))</f>
        <v>N/A</v>
      </c>
      <c r="E166" s="36">
        <v>0</v>
      </c>
      <c r="F166" s="44" t="str">
        <f>IF($B166="N/A","N/A",IF(E166&gt;10,"No",IF(E166&lt;-10,"No","Yes")))</f>
        <v>N/A</v>
      </c>
      <c r="G166" s="36">
        <v>0</v>
      </c>
      <c r="H166" s="44" t="str">
        <f>IF($B166="N/A","N/A",IF(G166&gt;10,"No",IF(G166&lt;-10,"No","Yes")))</f>
        <v>N/A</v>
      </c>
      <c r="I166" s="12" t="s">
        <v>1736</v>
      </c>
      <c r="J166" s="12" t="s">
        <v>1736</v>
      </c>
      <c r="K166" s="45" t="s">
        <v>736</v>
      </c>
      <c r="L166" s="9" t="str">
        <f t="shared" si="57"/>
        <v>N/A</v>
      </c>
    </row>
    <row r="167" spans="1:12" x14ac:dyDescent="0.2">
      <c r="A167" s="4" t="s">
        <v>427</v>
      </c>
      <c r="B167" s="35" t="s">
        <v>213</v>
      </c>
      <c r="C167" s="36">
        <v>0</v>
      </c>
      <c r="D167" s="44" t="str">
        <f>IF($B167="N/A","N/A",IF(C167&gt;10,"No",IF(C167&lt;-10,"No","Yes")))</f>
        <v>N/A</v>
      </c>
      <c r="E167" s="36">
        <v>0</v>
      </c>
      <c r="F167" s="44" t="str">
        <f>IF($B167="N/A","N/A",IF(E167&gt;10,"No",IF(E167&lt;-10,"No","Yes")))</f>
        <v>N/A</v>
      </c>
      <c r="G167" s="36">
        <v>0</v>
      </c>
      <c r="H167" s="44" t="str">
        <f>IF($B167="N/A","N/A",IF(G167&gt;10,"No",IF(G167&lt;-10,"No","Yes")))</f>
        <v>N/A</v>
      </c>
      <c r="I167" s="12" t="s">
        <v>1736</v>
      </c>
      <c r="J167" s="12" t="s">
        <v>1736</v>
      </c>
      <c r="K167" s="45" t="s">
        <v>736</v>
      </c>
      <c r="L167" s="9" t="str">
        <f t="shared" si="57"/>
        <v>N/A</v>
      </c>
    </row>
    <row r="168" spans="1:12" x14ac:dyDescent="0.2">
      <c r="A168" s="4" t="s">
        <v>428</v>
      </c>
      <c r="B168" s="35" t="s">
        <v>213</v>
      </c>
      <c r="C168" s="36">
        <v>0</v>
      </c>
      <c r="D168" s="44" t="str">
        <f>IF($B168="N/A","N/A",IF(C168&gt;10,"No",IF(C168&lt;-10,"No","Yes")))</f>
        <v>N/A</v>
      </c>
      <c r="E168" s="36">
        <v>0</v>
      </c>
      <c r="F168" s="44" t="str">
        <f>IF($B168="N/A","N/A",IF(E168&gt;10,"No",IF(E168&lt;-10,"No","Yes")))</f>
        <v>N/A</v>
      </c>
      <c r="G168" s="36">
        <v>0</v>
      </c>
      <c r="H168" s="44" t="str">
        <f>IF($B168="N/A","N/A",IF(G168&gt;10,"No",IF(G168&lt;-10,"No","Yes")))</f>
        <v>N/A</v>
      </c>
      <c r="I168" s="12" t="s">
        <v>1736</v>
      </c>
      <c r="J168" s="12" t="s">
        <v>1736</v>
      </c>
      <c r="K168" s="45" t="s">
        <v>736</v>
      </c>
      <c r="L168" s="9" t="str">
        <f t="shared" si="57"/>
        <v>N/A</v>
      </c>
    </row>
    <row r="169" spans="1:12" x14ac:dyDescent="0.2">
      <c r="A169" s="4" t="s">
        <v>429</v>
      </c>
      <c r="B169" s="35" t="s">
        <v>213</v>
      </c>
      <c r="C169" s="36">
        <v>0</v>
      </c>
      <c r="D169" s="44" t="str">
        <f>IF($B169="N/A","N/A",IF(C169&gt;10,"No",IF(C169&lt;-10,"No","Yes")))</f>
        <v>N/A</v>
      </c>
      <c r="E169" s="36">
        <v>0</v>
      </c>
      <c r="F169" s="44" t="str">
        <f>IF($B169="N/A","N/A",IF(E169&gt;10,"No",IF(E169&lt;-10,"No","Yes")))</f>
        <v>N/A</v>
      </c>
      <c r="G169" s="36">
        <v>0</v>
      </c>
      <c r="H169" s="44" t="str">
        <f>IF($B169="N/A","N/A",IF(G169&gt;10,"No",IF(G169&lt;-10,"No","Yes")))</f>
        <v>N/A</v>
      </c>
      <c r="I169" s="12" t="s">
        <v>1736</v>
      </c>
      <c r="J169" s="12" t="s">
        <v>1736</v>
      </c>
      <c r="K169" s="45" t="s">
        <v>736</v>
      </c>
      <c r="L169" s="9" t="str">
        <f t="shared" si="57"/>
        <v>N/A</v>
      </c>
    </row>
    <row r="170" spans="1:12" x14ac:dyDescent="0.2">
      <c r="A170" s="4" t="s">
        <v>430</v>
      </c>
      <c r="B170" s="35" t="s">
        <v>213</v>
      </c>
      <c r="C170" s="36">
        <v>0</v>
      </c>
      <c r="D170" s="44" t="str">
        <f>IF($B170="N/A","N/A",IF(C170&gt;10,"No",IF(C170&lt;-10,"No","Yes")))</f>
        <v>N/A</v>
      </c>
      <c r="E170" s="36">
        <v>0</v>
      </c>
      <c r="F170" s="44" t="str">
        <f>IF($B170="N/A","N/A",IF(E170&gt;10,"No",IF(E170&lt;-10,"No","Yes")))</f>
        <v>N/A</v>
      </c>
      <c r="G170" s="36">
        <v>0</v>
      </c>
      <c r="H170" s="44" t="str">
        <f>IF($B170="N/A","N/A",IF(G170&gt;10,"No",IF(G170&lt;-10,"No","Yes")))</f>
        <v>N/A</v>
      </c>
      <c r="I170" s="12" t="s">
        <v>1736</v>
      </c>
      <c r="J170" s="12" t="s">
        <v>1736</v>
      </c>
      <c r="K170" s="45" t="s">
        <v>736</v>
      </c>
      <c r="L170" s="9" t="str">
        <f t="shared" si="57"/>
        <v>N/A</v>
      </c>
    </row>
    <row r="171" spans="1:12" x14ac:dyDescent="0.2">
      <c r="A171" s="6" t="s">
        <v>1010</v>
      </c>
      <c r="B171" s="35" t="s">
        <v>213</v>
      </c>
      <c r="C171" s="36">
        <v>0</v>
      </c>
      <c r="D171" s="44" t="str">
        <f t="shared" si="54"/>
        <v>N/A</v>
      </c>
      <c r="E171" s="36">
        <v>0</v>
      </c>
      <c r="F171" s="44" t="str">
        <f t="shared" si="55"/>
        <v>N/A</v>
      </c>
      <c r="G171" s="36">
        <v>0</v>
      </c>
      <c r="H171" s="44" t="str">
        <f t="shared" si="56"/>
        <v>N/A</v>
      </c>
      <c r="I171" s="12" t="s">
        <v>1736</v>
      </c>
      <c r="J171" s="12" t="s">
        <v>1736</v>
      </c>
      <c r="K171" s="45" t="s">
        <v>736</v>
      </c>
      <c r="L171" s="9" t="str">
        <f t="shared" si="57"/>
        <v>N/A</v>
      </c>
    </row>
    <row r="172" spans="1:12" x14ac:dyDescent="0.2">
      <c r="A172" s="4" t="s">
        <v>1011</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1736</v>
      </c>
      <c r="J172" s="12" t="s">
        <v>1736</v>
      </c>
      <c r="K172" s="45" t="s">
        <v>736</v>
      </c>
      <c r="L172" s="9" t="str">
        <f t="shared" si="57"/>
        <v>N/A</v>
      </c>
    </row>
    <row r="173" spans="1:12" x14ac:dyDescent="0.2">
      <c r="A173" s="4" t="s">
        <v>1012</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1736</v>
      </c>
      <c r="J173" s="12" t="s">
        <v>1736</v>
      </c>
      <c r="K173" s="45" t="s">
        <v>736</v>
      </c>
      <c r="L173" s="9" t="str">
        <f t="shared" si="57"/>
        <v>N/A</v>
      </c>
    </row>
    <row r="174" spans="1:12" ht="25.5" x14ac:dyDescent="0.2">
      <c r="A174" s="4" t="s">
        <v>1013</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1736</v>
      </c>
      <c r="J174" s="12" t="s">
        <v>1736</v>
      </c>
      <c r="K174" s="45" t="s">
        <v>736</v>
      </c>
      <c r="L174" s="9" t="str">
        <f t="shared" si="57"/>
        <v>N/A</v>
      </c>
    </row>
    <row r="175" spans="1:12" ht="25.5" x14ac:dyDescent="0.2">
      <c r="A175" s="4" t="s">
        <v>1014</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1736</v>
      </c>
      <c r="J175" s="12" t="s">
        <v>1736</v>
      </c>
      <c r="K175" s="45" t="s">
        <v>736</v>
      </c>
      <c r="L175" s="9" t="str">
        <f t="shared" si="57"/>
        <v>N/A</v>
      </c>
    </row>
    <row r="176" spans="1:12" ht="25.5" x14ac:dyDescent="0.2">
      <c r="A176" s="4" t="s">
        <v>1015</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1736</v>
      </c>
      <c r="J176" s="12" t="s">
        <v>1736</v>
      </c>
      <c r="K176" s="45" t="s">
        <v>736</v>
      </c>
      <c r="L176" s="9" t="str">
        <f t="shared" si="57"/>
        <v>N/A</v>
      </c>
    </row>
    <row r="177" spans="1:12" x14ac:dyDescent="0.2">
      <c r="A177" s="6" t="s">
        <v>1016</v>
      </c>
      <c r="B177" s="35" t="s">
        <v>213</v>
      </c>
      <c r="C177" s="36">
        <v>0</v>
      </c>
      <c r="D177" s="44" t="str">
        <f t="shared" si="54"/>
        <v>N/A</v>
      </c>
      <c r="E177" s="36">
        <v>0</v>
      </c>
      <c r="F177" s="44" t="str">
        <f t="shared" si="55"/>
        <v>N/A</v>
      </c>
      <c r="G177" s="36">
        <v>0</v>
      </c>
      <c r="H177" s="44" t="str">
        <f t="shared" si="56"/>
        <v>N/A</v>
      </c>
      <c r="I177" s="12" t="s">
        <v>1736</v>
      </c>
      <c r="J177" s="12" t="s">
        <v>1736</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1736</v>
      </c>
      <c r="J178" s="12" t="s">
        <v>1736</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1736</v>
      </c>
      <c r="J179" s="12" t="s">
        <v>1736</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1736</v>
      </c>
      <c r="J180" s="12" t="s">
        <v>1736</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1736</v>
      </c>
      <c r="J181" s="12" t="s">
        <v>1736</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1736</v>
      </c>
      <c r="J182" s="12" t="s">
        <v>1736</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1736</v>
      </c>
      <c r="J183" s="57" t="s">
        <v>1736</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1736</v>
      </c>
      <c r="J184" s="12" t="s">
        <v>1736</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1736</v>
      </c>
      <c r="J185" s="12" t="s">
        <v>1736</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1736</v>
      </c>
      <c r="J186" s="12" t="s">
        <v>1736</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1736</v>
      </c>
      <c r="J187" s="12" t="s">
        <v>1736</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1736</v>
      </c>
      <c r="J188" s="12" t="s">
        <v>1736</v>
      </c>
      <c r="K188" s="45" t="s">
        <v>736</v>
      </c>
      <c r="L188" s="9" t="str">
        <f t="shared" si="57"/>
        <v>N/A</v>
      </c>
    </row>
    <row r="189" spans="1:12" x14ac:dyDescent="0.2">
      <c r="A189" s="6" t="s">
        <v>1028</v>
      </c>
      <c r="B189" s="48" t="s">
        <v>213</v>
      </c>
      <c r="C189" s="1">
        <v>0</v>
      </c>
      <c r="D189" s="11" t="str">
        <f t="shared" si="54"/>
        <v>N/A</v>
      </c>
      <c r="E189" s="1">
        <v>0</v>
      </c>
      <c r="F189" s="11" t="str">
        <f t="shared" si="55"/>
        <v>N/A</v>
      </c>
      <c r="G189" s="1">
        <v>0</v>
      </c>
      <c r="H189" s="11" t="str">
        <f t="shared" si="56"/>
        <v>N/A</v>
      </c>
      <c r="I189" s="57" t="s">
        <v>1736</v>
      </c>
      <c r="J189" s="57" t="s">
        <v>1736</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1736</v>
      </c>
      <c r="J190" s="12" t="s">
        <v>1736</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1736</v>
      </c>
      <c r="J191" s="12" t="s">
        <v>1736</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1736</v>
      </c>
      <c r="J192" s="12" t="s">
        <v>1736</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1736</v>
      </c>
      <c r="J193" s="12" t="s">
        <v>1736</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1736</v>
      </c>
      <c r="J194" s="12" t="s">
        <v>1736</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1736</v>
      </c>
      <c r="J195" s="57" t="s">
        <v>1736</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1736</v>
      </c>
      <c r="J196" s="12" t="s">
        <v>1736</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1736</v>
      </c>
      <c r="J197" s="12" t="s">
        <v>1736</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1736</v>
      </c>
      <c r="J198" s="12" t="s">
        <v>1736</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1736</v>
      </c>
      <c r="J199" s="12" t="s">
        <v>1736</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1736</v>
      </c>
      <c r="J200" s="12" t="s">
        <v>1736</v>
      </c>
      <c r="K200" s="45" t="s">
        <v>736</v>
      </c>
      <c r="L200" s="9" t="str">
        <f t="shared" si="57"/>
        <v>N/A</v>
      </c>
    </row>
    <row r="201" spans="1:12" x14ac:dyDescent="0.2">
      <c r="A201" s="6" t="s">
        <v>1040</v>
      </c>
      <c r="B201" s="48" t="s">
        <v>213</v>
      </c>
      <c r="C201" s="1">
        <v>0</v>
      </c>
      <c r="D201" s="11" t="str">
        <f t="shared" si="54"/>
        <v>N/A</v>
      </c>
      <c r="E201" s="1">
        <v>0</v>
      </c>
      <c r="F201" s="11" t="str">
        <f t="shared" si="55"/>
        <v>N/A</v>
      </c>
      <c r="G201" s="1">
        <v>0</v>
      </c>
      <c r="H201" s="11" t="str">
        <f t="shared" si="56"/>
        <v>N/A</v>
      </c>
      <c r="I201" s="57" t="s">
        <v>1736</v>
      </c>
      <c r="J201" s="57" t="s">
        <v>1736</v>
      </c>
      <c r="K201" s="48" t="s">
        <v>736</v>
      </c>
      <c r="L201" s="11" t="str">
        <f t="shared" si="57"/>
        <v>N/A</v>
      </c>
    </row>
    <row r="202" spans="1:12" x14ac:dyDescent="0.2">
      <c r="A202" s="4" t="s">
        <v>1041</v>
      </c>
      <c r="B202" s="35" t="s">
        <v>213</v>
      </c>
      <c r="C202" s="36">
        <v>0</v>
      </c>
      <c r="D202" s="44" t="str">
        <f t="shared" si="54"/>
        <v>N/A</v>
      </c>
      <c r="E202" s="36">
        <v>0</v>
      </c>
      <c r="F202" s="44" t="str">
        <f t="shared" si="55"/>
        <v>N/A</v>
      </c>
      <c r="G202" s="36">
        <v>0</v>
      </c>
      <c r="H202" s="44" t="str">
        <f t="shared" si="56"/>
        <v>N/A</v>
      </c>
      <c r="I202" s="12" t="s">
        <v>1736</v>
      </c>
      <c r="J202" s="12" t="s">
        <v>1736</v>
      </c>
      <c r="K202" s="45" t="s">
        <v>736</v>
      </c>
      <c r="L202" s="9" t="str">
        <f t="shared" si="57"/>
        <v>N/A</v>
      </c>
    </row>
    <row r="203" spans="1:12" x14ac:dyDescent="0.2">
      <c r="A203" s="4" t="s">
        <v>1042</v>
      </c>
      <c r="B203" s="35" t="s">
        <v>213</v>
      </c>
      <c r="C203" s="36">
        <v>0</v>
      </c>
      <c r="D203" s="44" t="str">
        <f t="shared" si="54"/>
        <v>N/A</v>
      </c>
      <c r="E203" s="36">
        <v>0</v>
      </c>
      <c r="F203" s="44" t="str">
        <f t="shared" si="55"/>
        <v>N/A</v>
      </c>
      <c r="G203" s="36">
        <v>0</v>
      </c>
      <c r="H203" s="44" t="str">
        <f t="shared" si="56"/>
        <v>N/A</v>
      </c>
      <c r="I203" s="12" t="s">
        <v>1736</v>
      </c>
      <c r="J203" s="12" t="s">
        <v>1736</v>
      </c>
      <c r="K203" s="45" t="s">
        <v>736</v>
      </c>
      <c r="L203" s="9" t="str">
        <f t="shared" si="57"/>
        <v>N/A</v>
      </c>
    </row>
    <row r="204" spans="1:12" ht="25.5" x14ac:dyDescent="0.2">
      <c r="A204" s="4" t="s">
        <v>1043</v>
      </c>
      <c r="B204" s="35" t="s">
        <v>213</v>
      </c>
      <c r="C204" s="36">
        <v>0</v>
      </c>
      <c r="D204" s="44" t="str">
        <f t="shared" si="54"/>
        <v>N/A</v>
      </c>
      <c r="E204" s="36">
        <v>0</v>
      </c>
      <c r="F204" s="44" t="str">
        <f t="shared" si="55"/>
        <v>N/A</v>
      </c>
      <c r="G204" s="36">
        <v>0</v>
      </c>
      <c r="H204" s="44" t="str">
        <f t="shared" si="56"/>
        <v>N/A</v>
      </c>
      <c r="I204" s="12" t="s">
        <v>1736</v>
      </c>
      <c r="J204" s="12" t="s">
        <v>1736</v>
      </c>
      <c r="K204" s="45" t="s">
        <v>736</v>
      </c>
      <c r="L204" s="9" t="str">
        <f t="shared" si="57"/>
        <v>N/A</v>
      </c>
    </row>
    <row r="205" spans="1:12" ht="25.5" x14ac:dyDescent="0.2">
      <c r="A205" s="4" t="s">
        <v>1044</v>
      </c>
      <c r="B205" s="35" t="s">
        <v>213</v>
      </c>
      <c r="C205" s="36">
        <v>0</v>
      </c>
      <c r="D205" s="44" t="str">
        <f t="shared" si="54"/>
        <v>N/A</v>
      </c>
      <c r="E205" s="36">
        <v>0</v>
      </c>
      <c r="F205" s="44" t="str">
        <f t="shared" si="55"/>
        <v>N/A</v>
      </c>
      <c r="G205" s="36">
        <v>0</v>
      </c>
      <c r="H205" s="44" t="str">
        <f t="shared" si="56"/>
        <v>N/A</v>
      </c>
      <c r="I205" s="12" t="s">
        <v>1736</v>
      </c>
      <c r="J205" s="12" t="s">
        <v>1736</v>
      </c>
      <c r="K205" s="45" t="s">
        <v>736</v>
      </c>
      <c r="L205" s="9" t="str">
        <f t="shared" si="57"/>
        <v>N/A</v>
      </c>
    </row>
    <row r="206" spans="1:12" ht="25.5" x14ac:dyDescent="0.2">
      <c r="A206" s="4" t="s">
        <v>1045</v>
      </c>
      <c r="B206" s="35" t="s">
        <v>213</v>
      </c>
      <c r="C206" s="36">
        <v>0</v>
      </c>
      <c r="D206" s="44" t="str">
        <f t="shared" si="54"/>
        <v>N/A</v>
      </c>
      <c r="E206" s="36">
        <v>0</v>
      </c>
      <c r="F206" s="44" t="str">
        <f t="shared" si="55"/>
        <v>N/A</v>
      </c>
      <c r="G206" s="36">
        <v>0</v>
      </c>
      <c r="H206" s="44" t="str">
        <f t="shared" si="56"/>
        <v>N/A</v>
      </c>
      <c r="I206" s="12" t="s">
        <v>1736</v>
      </c>
      <c r="J206" s="12" t="s">
        <v>1736</v>
      </c>
      <c r="K206" s="45" t="s">
        <v>736</v>
      </c>
      <c r="L206" s="9" t="str">
        <f t="shared" si="57"/>
        <v>N/A</v>
      </c>
    </row>
    <row r="207" spans="1:12" x14ac:dyDescent="0.2">
      <c r="A207" s="6" t="s">
        <v>1046</v>
      </c>
      <c r="B207" s="35" t="s">
        <v>213</v>
      </c>
      <c r="C207" s="36">
        <v>0</v>
      </c>
      <c r="D207" s="44" t="str">
        <f t="shared" si="54"/>
        <v>N/A</v>
      </c>
      <c r="E207" s="36">
        <v>0</v>
      </c>
      <c r="F207" s="44" t="str">
        <f t="shared" si="55"/>
        <v>N/A</v>
      </c>
      <c r="G207" s="36">
        <v>0</v>
      </c>
      <c r="H207" s="44" t="str">
        <f t="shared" si="56"/>
        <v>N/A</v>
      </c>
      <c r="I207" s="12" t="s">
        <v>1736</v>
      </c>
      <c r="J207" s="12" t="s">
        <v>1736</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1736</v>
      </c>
      <c r="J208" s="12" t="s">
        <v>1736</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1736</v>
      </c>
      <c r="J209" s="12" t="s">
        <v>1736</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1736</v>
      </c>
      <c r="J210" s="12" t="s">
        <v>1736</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1736</v>
      </c>
      <c r="J211" s="12" t="s">
        <v>1736</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1736</v>
      </c>
      <c r="J212" s="12" t="s">
        <v>1736</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1736</v>
      </c>
      <c r="J213" s="12" t="s">
        <v>1736</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1736</v>
      </c>
      <c r="J214" s="12" t="s">
        <v>1736</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1736</v>
      </c>
      <c r="J215" s="12" t="s">
        <v>1736</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1736</v>
      </c>
      <c r="J216" s="12" t="s">
        <v>1736</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1736</v>
      </c>
      <c r="J217" s="12" t="s">
        <v>1736</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1736</v>
      </c>
      <c r="J218" s="12" t="s">
        <v>1736</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1736</v>
      </c>
      <c r="J219" s="12" t="s">
        <v>1736</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1736</v>
      </c>
      <c r="J220" s="12" t="s">
        <v>1736</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1736</v>
      </c>
      <c r="J221" s="12" t="s">
        <v>1736</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1736</v>
      </c>
      <c r="J222" s="12" t="s">
        <v>1736</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1736</v>
      </c>
      <c r="J223" s="12" t="s">
        <v>1736</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1736</v>
      </c>
      <c r="J224" s="12" t="s">
        <v>1736</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1736</v>
      </c>
      <c r="J225" s="12" t="s">
        <v>1736</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1736</v>
      </c>
      <c r="J226" s="12" t="s">
        <v>1736</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1736</v>
      </c>
      <c r="J227" s="12" t="s">
        <v>1736</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1736</v>
      </c>
      <c r="J228" s="12" t="s">
        <v>1736</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1736</v>
      </c>
      <c r="J229" s="12" t="s">
        <v>1736</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1736</v>
      </c>
      <c r="J230" s="12" t="s">
        <v>1736</v>
      </c>
      <c r="K230" s="45" t="s">
        <v>736</v>
      </c>
      <c r="L230" s="9" t="str">
        <f t="shared" si="59"/>
        <v>N/A</v>
      </c>
    </row>
    <row r="231" spans="1:12" x14ac:dyDescent="0.2">
      <c r="A231" s="18" t="s">
        <v>1070</v>
      </c>
      <c r="B231" s="35" t="s">
        <v>289</v>
      </c>
      <c r="C231" s="8" t="s">
        <v>1736</v>
      </c>
      <c r="D231" s="44" t="str">
        <f>IF($B231="N/A","N/A",IF(C231&lt;15,"Yes","No"))</f>
        <v>No</v>
      </c>
      <c r="E231" s="8" t="s">
        <v>1736</v>
      </c>
      <c r="F231" s="44" t="str">
        <f>IF($B231="N/A","N/A",IF(E231&lt;15,"Yes","No"))</f>
        <v>No</v>
      </c>
      <c r="G231" s="8" t="s">
        <v>1736</v>
      </c>
      <c r="H231" s="44" t="str">
        <f>IF($B231="N/A","N/A",IF(G231&lt;15,"Yes","No"))</f>
        <v>No</v>
      </c>
      <c r="I231" s="12" t="s">
        <v>1736</v>
      </c>
      <c r="J231" s="12" t="s">
        <v>1736</v>
      </c>
      <c r="K231" s="45" t="s">
        <v>736</v>
      </c>
      <c r="L231" s="9" t="str">
        <f t="shared" si="59"/>
        <v>N/A</v>
      </c>
    </row>
    <row r="232" spans="1:12" x14ac:dyDescent="0.2">
      <c r="A232" s="18" t="s">
        <v>1071</v>
      </c>
      <c r="B232" s="35" t="s">
        <v>213</v>
      </c>
      <c r="C232" s="36">
        <v>6313</v>
      </c>
      <c r="D232" s="44" t="str">
        <f t="shared" ref="D232" si="60">IF($B232="N/A","N/A",IF(C232&gt;10,"No",IF(C232&lt;-10,"No","Yes")))</f>
        <v>N/A</v>
      </c>
      <c r="E232" s="36">
        <v>6673</v>
      </c>
      <c r="F232" s="44" t="str">
        <f t="shared" ref="F232" si="61">IF($B232="N/A","N/A",IF(E232&gt;10,"No",IF(E232&lt;-10,"No","Yes")))</f>
        <v>N/A</v>
      </c>
      <c r="G232" s="36">
        <v>7068</v>
      </c>
      <c r="H232" s="44" t="str">
        <f t="shared" ref="H232" si="62">IF($B232="N/A","N/A",IF(G232&gt;10,"No",IF(G232&lt;-10,"No","Yes")))</f>
        <v>N/A</v>
      </c>
      <c r="I232" s="12">
        <v>5.7030000000000003</v>
      </c>
      <c r="J232" s="12">
        <v>5.9189999999999996</v>
      </c>
      <c r="K232" s="45" t="s">
        <v>736</v>
      </c>
      <c r="L232" s="9" t="str">
        <f t="shared" si="59"/>
        <v>Yes</v>
      </c>
    </row>
    <row r="233" spans="1:12" ht="25.5" x14ac:dyDescent="0.2">
      <c r="A233" s="18" t="s">
        <v>1072</v>
      </c>
      <c r="B233" s="35" t="s">
        <v>279</v>
      </c>
      <c r="C233" s="8">
        <v>100</v>
      </c>
      <c r="D233" s="44" t="str">
        <f>IF($B233="N/A","N/A",IF(C233&lt;10,"Yes","No"))</f>
        <v>No</v>
      </c>
      <c r="E233" s="8">
        <v>100</v>
      </c>
      <c r="F233" s="44" t="str">
        <f>IF($B233="N/A","N/A",IF(E233&lt;10,"Yes","No"))</f>
        <v>No</v>
      </c>
      <c r="G233" s="8">
        <v>100</v>
      </c>
      <c r="H233" s="44" t="str">
        <f>IF($B233="N/A","N/A",IF(G233&lt;10,"Yes","No"))</f>
        <v>No</v>
      </c>
      <c r="I233" s="12">
        <v>0</v>
      </c>
      <c r="J233" s="12">
        <v>0</v>
      </c>
      <c r="K233" s="45" t="s">
        <v>736</v>
      </c>
      <c r="L233" s="9" t="str">
        <f t="shared" si="59"/>
        <v>Yes</v>
      </c>
    </row>
    <row r="234" spans="1:12" x14ac:dyDescent="0.2">
      <c r="A234" s="2" t="s">
        <v>72</v>
      </c>
      <c r="B234" s="35" t="s">
        <v>213</v>
      </c>
      <c r="C234" s="8" t="s">
        <v>1736</v>
      </c>
      <c r="D234" s="44" t="str">
        <f t="shared" si="54"/>
        <v>N/A</v>
      </c>
      <c r="E234" s="8" t="s">
        <v>1736</v>
      </c>
      <c r="F234" s="44" t="str">
        <f t="shared" si="55"/>
        <v>N/A</v>
      </c>
      <c r="G234" s="8" t="s">
        <v>1736</v>
      </c>
      <c r="H234" s="44" t="str">
        <f>IF($B234="N/A","N/A",IF(G234&gt;10,"No",IF(G234&lt;-10,"No","Yes")))</f>
        <v>N/A</v>
      </c>
      <c r="I234" s="12" t="s">
        <v>1736</v>
      </c>
      <c r="J234" s="12" t="s">
        <v>1736</v>
      </c>
      <c r="K234" s="45" t="s">
        <v>736</v>
      </c>
      <c r="L234" s="9" t="str">
        <f t="shared" si="59"/>
        <v>N/A</v>
      </c>
    </row>
    <row r="235" spans="1:12" ht="25.5" x14ac:dyDescent="0.2">
      <c r="A235" s="18" t="s">
        <v>1073</v>
      </c>
      <c r="B235" s="35" t="s">
        <v>289</v>
      </c>
      <c r="C235" s="9" t="s">
        <v>1736</v>
      </c>
      <c r="D235" s="44" t="str">
        <f>IF($B235="N/A","N/A",IF(C235&lt;15,"Yes","No"))</f>
        <v>No</v>
      </c>
      <c r="E235" s="9" t="s">
        <v>1736</v>
      </c>
      <c r="F235" s="44" t="str">
        <f>IF($B235="N/A","N/A",IF(E235&lt;15,"Yes","No"))</f>
        <v>No</v>
      </c>
      <c r="G235" s="9" t="s">
        <v>1736</v>
      </c>
      <c r="H235" s="44" t="str">
        <f>IF($B235="N/A","N/A",IF(G235&lt;15,"Yes","No"))</f>
        <v>No</v>
      </c>
      <c r="I235" s="12" t="s">
        <v>1736</v>
      </c>
      <c r="J235" s="12" t="s">
        <v>1736</v>
      </c>
      <c r="K235" s="45" t="s">
        <v>736</v>
      </c>
      <c r="L235" s="9" t="str">
        <f t="shared" si="59"/>
        <v>N/A</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1736</v>
      </c>
      <c r="J236" s="12" t="s">
        <v>1736</v>
      </c>
      <c r="K236" s="45" t="s">
        <v>736</v>
      </c>
      <c r="L236" s="9" t="str">
        <f>IF(J236="Div by 0", "N/A", IF(K236="N/A","N/A", IF(J236&gt;VALUE(MID(K236,1,2)), "No", IF(J236&lt;-1*VALUE(MID(K236,1,2)), "No", "Yes"))))</f>
        <v>N/A</v>
      </c>
    </row>
    <row r="237" spans="1:12" x14ac:dyDescent="0.2">
      <c r="A237" s="18" t="s">
        <v>1074</v>
      </c>
      <c r="B237" s="35" t="s">
        <v>213</v>
      </c>
      <c r="C237" s="36">
        <v>6313</v>
      </c>
      <c r="D237" s="44" t="str">
        <f t="shared" ref="D237:D242" si="63">IF($B237="N/A","N/A",IF(C237&gt;10,"No",IF(C237&lt;-10,"No","Yes")))</f>
        <v>N/A</v>
      </c>
      <c r="E237" s="36">
        <v>6673</v>
      </c>
      <c r="F237" s="44" t="str">
        <f t="shared" ref="F237:F242" si="64">IF($B237="N/A","N/A",IF(E237&gt;10,"No",IF(E237&lt;-10,"No","Yes")))</f>
        <v>N/A</v>
      </c>
      <c r="G237" s="36">
        <v>7068</v>
      </c>
      <c r="H237" s="44" t="str">
        <f>IF($B237="N/A","N/A",IF(G237&gt;10,"No",IF(G237&lt;-10,"No","Yes")))</f>
        <v>N/A</v>
      </c>
      <c r="I237" s="12">
        <v>5.7030000000000003</v>
      </c>
      <c r="J237" s="12">
        <v>5.9189999999999996</v>
      </c>
      <c r="K237" s="45" t="s">
        <v>736</v>
      </c>
      <c r="L237" s="9" t="str">
        <f>IF(J237="Div by 0", "N/A", IF(OR(J237="N/A",K237="N/A"),"N/A", IF(J237&gt;VALUE(MID(K237,1,2)), "No", IF(J237&lt;-1*VALUE(MID(K237,1,2)), "No", "Yes"))))</f>
        <v>Yes</v>
      </c>
    </row>
    <row r="238" spans="1:12" ht="25.5" x14ac:dyDescent="0.2">
      <c r="A238" s="18" t="s">
        <v>1075</v>
      </c>
      <c r="B238" s="35" t="s">
        <v>213</v>
      </c>
      <c r="C238" s="8" t="s">
        <v>1736</v>
      </c>
      <c r="D238" s="44" t="str">
        <f t="shared" si="63"/>
        <v>N/A</v>
      </c>
      <c r="E238" s="8" t="s">
        <v>1736</v>
      </c>
      <c r="F238" s="44" t="str">
        <f t="shared" si="64"/>
        <v>N/A</v>
      </c>
      <c r="G238" s="8" t="s">
        <v>1736</v>
      </c>
      <c r="H238" s="44" t="str">
        <f t="shared" ref="H238:H242" si="65">IF($B238="N/A","N/A",IF(G238&gt;10,"No",IF(G238&lt;-10,"No","Yes")))</f>
        <v>N/A</v>
      </c>
      <c r="I238" s="12" t="s">
        <v>1736</v>
      </c>
      <c r="J238" s="12" t="s">
        <v>1736</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1736</v>
      </c>
      <c r="J239" s="12" t="s">
        <v>1736</v>
      </c>
      <c r="K239" s="45" t="s">
        <v>213</v>
      </c>
      <c r="L239" s="9" t="str">
        <f t="shared" si="66"/>
        <v>N/A</v>
      </c>
    </row>
    <row r="240" spans="1:12" ht="25.5" x14ac:dyDescent="0.2">
      <c r="A240" s="18" t="s">
        <v>1077</v>
      </c>
      <c r="B240" s="35" t="s">
        <v>213</v>
      </c>
      <c r="C240" s="8" t="s">
        <v>1736</v>
      </c>
      <c r="D240" s="44" t="str">
        <f t="shared" si="63"/>
        <v>N/A</v>
      </c>
      <c r="E240" s="8" t="s">
        <v>1736</v>
      </c>
      <c r="F240" s="44" t="str">
        <f t="shared" si="64"/>
        <v>N/A</v>
      </c>
      <c r="G240" s="8" t="s">
        <v>1736</v>
      </c>
      <c r="H240" s="44" t="str">
        <f t="shared" si="65"/>
        <v>N/A</v>
      </c>
      <c r="I240" s="12" t="s">
        <v>1736</v>
      </c>
      <c r="J240" s="12" t="s">
        <v>1736</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1736</v>
      </c>
      <c r="J241" s="12" t="s">
        <v>1736</v>
      </c>
      <c r="K241" s="45" t="s">
        <v>213</v>
      </c>
      <c r="L241" s="9" t="str">
        <f t="shared" si="66"/>
        <v>N/A</v>
      </c>
    </row>
    <row r="242" spans="1:12" ht="25.5" x14ac:dyDescent="0.2">
      <c r="A242" s="18" t="s">
        <v>1079</v>
      </c>
      <c r="B242" s="35" t="s">
        <v>213</v>
      </c>
      <c r="C242" s="8" t="s">
        <v>1736</v>
      </c>
      <c r="D242" s="44" t="str">
        <f t="shared" si="63"/>
        <v>N/A</v>
      </c>
      <c r="E242" s="8" t="s">
        <v>1736</v>
      </c>
      <c r="F242" s="44" t="str">
        <f t="shared" si="64"/>
        <v>N/A</v>
      </c>
      <c r="G242" s="8" t="s">
        <v>1736</v>
      </c>
      <c r="H242" s="44" t="str">
        <f t="shared" si="65"/>
        <v>N/A</v>
      </c>
      <c r="I242" s="12" t="s">
        <v>1736</v>
      </c>
      <c r="J242" s="12" t="s">
        <v>1736</v>
      </c>
      <c r="K242" s="45" t="s">
        <v>213</v>
      </c>
      <c r="L242" s="9" t="str">
        <f t="shared" si="66"/>
        <v>N/A</v>
      </c>
    </row>
    <row r="243" spans="1:12" x14ac:dyDescent="0.2">
      <c r="A243" s="6" t="s">
        <v>1080</v>
      </c>
      <c r="B243" s="35" t="s">
        <v>213</v>
      </c>
      <c r="C243" s="36">
        <v>179241</v>
      </c>
      <c r="D243" s="44" t="str">
        <f>IF($B243="N/A","N/A",IF(C243&gt;10,"No",IF(C243&lt;-10,"No","Yes")))</f>
        <v>N/A</v>
      </c>
      <c r="E243" s="36">
        <v>180807</v>
      </c>
      <c r="F243" s="44" t="str">
        <f>IF($B243="N/A","N/A",IF(E243&gt;10,"No",IF(E243&lt;-10,"No","Yes")))</f>
        <v>N/A</v>
      </c>
      <c r="G243" s="36">
        <v>179423</v>
      </c>
      <c r="H243" s="44" t="str">
        <f>IF($B243="N/A","N/A",IF(G243&gt;10,"No",IF(G243&lt;-10,"No","Yes")))</f>
        <v>N/A</v>
      </c>
      <c r="I243" s="12">
        <v>0.87370000000000003</v>
      </c>
      <c r="J243" s="12">
        <v>-0.76500000000000001</v>
      </c>
      <c r="K243" s="45" t="s">
        <v>736</v>
      </c>
      <c r="L243" s="9" t="str">
        <f t="shared" ref="L243:L276" si="67">IF(J243="Div by 0", "N/A", IF(K243="N/A","N/A", IF(J243&gt;VALUE(MID(K243,1,2)), "No", IF(J243&lt;-1*VALUE(MID(K243,1,2)), "No", "Yes"))))</f>
        <v>Yes</v>
      </c>
    </row>
    <row r="244" spans="1:12" x14ac:dyDescent="0.2">
      <c r="A244" s="2" t="s">
        <v>1081</v>
      </c>
      <c r="B244" s="35" t="s">
        <v>213</v>
      </c>
      <c r="C244" s="8">
        <v>77.616433505000003</v>
      </c>
      <c r="D244" s="44" t="str">
        <f>IF($B244="N/A","N/A",IF(C244&gt;10,"No",IF(C244&lt;-10,"No","Yes")))</f>
        <v>N/A</v>
      </c>
      <c r="E244" s="8">
        <v>76.948721323000001</v>
      </c>
      <c r="F244" s="44" t="str">
        <f>IF($B244="N/A","N/A",IF(E244&gt;10,"No",IF(E244&lt;-10,"No","Yes")))</f>
        <v>N/A</v>
      </c>
      <c r="G244" s="8">
        <v>76.109049134000003</v>
      </c>
      <c r="H244" s="44" t="str">
        <f>IF($B244="N/A","N/A",IF(G244&gt;10,"No",IF(G244&lt;-10,"No","Yes")))</f>
        <v>N/A</v>
      </c>
      <c r="I244" s="12">
        <v>-0.86</v>
      </c>
      <c r="J244" s="12">
        <v>-1.0900000000000001</v>
      </c>
      <c r="K244" s="45" t="s">
        <v>736</v>
      </c>
      <c r="L244" s="9" t="str">
        <f t="shared" si="67"/>
        <v>Yes</v>
      </c>
    </row>
    <row r="245" spans="1:12" x14ac:dyDescent="0.2">
      <c r="A245" s="2" t="s">
        <v>1082</v>
      </c>
      <c r="B245" s="35" t="s">
        <v>213</v>
      </c>
      <c r="C245" s="8">
        <v>67.651791672000002</v>
      </c>
      <c r="D245" s="44" t="str">
        <f>IF($B245="N/A","N/A",IF(C245&gt;10,"No",IF(C245&lt;-10,"No","Yes")))</f>
        <v>N/A</v>
      </c>
      <c r="E245" s="8">
        <v>66.875861013000005</v>
      </c>
      <c r="F245" s="44" t="str">
        <f>IF($B245="N/A","N/A",IF(E245&gt;10,"No",IF(E245&lt;-10,"No","Yes")))</f>
        <v>N/A</v>
      </c>
      <c r="G245" s="8">
        <v>65.776477739000001</v>
      </c>
      <c r="H245" s="44" t="str">
        <f>IF($B245="N/A","N/A",IF(G245&gt;10,"No",IF(G245&lt;-10,"No","Yes")))</f>
        <v>N/A</v>
      </c>
      <c r="I245" s="12">
        <v>-1.1499999999999999</v>
      </c>
      <c r="J245" s="12">
        <v>-1.64</v>
      </c>
      <c r="K245" s="45" t="s">
        <v>736</v>
      </c>
      <c r="L245" s="9" t="str">
        <f t="shared" si="67"/>
        <v>Yes</v>
      </c>
    </row>
    <row r="246" spans="1:12" x14ac:dyDescent="0.2">
      <c r="A246" s="2" t="s">
        <v>1083</v>
      </c>
      <c r="B246" s="35" t="s">
        <v>213</v>
      </c>
      <c r="C246" s="8">
        <v>88.826848135999995</v>
      </c>
      <c r="D246" s="44" t="str">
        <f t="shared" ref="D246:D274" si="68">IF($B246="N/A","N/A",IF(C246&gt;10,"No",IF(C246&lt;-10,"No","Yes")))</f>
        <v>N/A</v>
      </c>
      <c r="E246" s="8">
        <v>89.331237994999995</v>
      </c>
      <c r="F246" s="44" t="str">
        <f t="shared" ref="F246:F274" si="69">IF($B246="N/A","N/A",IF(E246&gt;10,"No",IF(E246&lt;-10,"No","Yes")))</f>
        <v>N/A</v>
      </c>
      <c r="G246" s="8">
        <v>89.072049008999997</v>
      </c>
      <c r="H246" s="44" t="str">
        <f t="shared" ref="H246:H274" si="70">IF($B246="N/A","N/A",IF(G246&gt;10,"No",IF(G246&lt;-10,"No","Yes")))</f>
        <v>N/A</v>
      </c>
      <c r="I246" s="12">
        <v>0.56779999999999997</v>
      </c>
      <c r="J246" s="12">
        <v>-0.28999999999999998</v>
      </c>
      <c r="K246" s="45" t="s">
        <v>736</v>
      </c>
      <c r="L246" s="9" t="str">
        <f t="shared" si="67"/>
        <v>Yes</v>
      </c>
    </row>
    <row r="247" spans="1:12" x14ac:dyDescent="0.2">
      <c r="A247" s="2" t="s">
        <v>1084</v>
      </c>
      <c r="B247" s="35" t="s">
        <v>213</v>
      </c>
      <c r="C247" s="8">
        <v>97.297549591999996</v>
      </c>
      <c r="D247" s="44" t="str">
        <f t="shared" si="68"/>
        <v>N/A</v>
      </c>
      <c r="E247" s="8">
        <v>97.408877911000005</v>
      </c>
      <c r="F247" s="44" t="str">
        <f t="shared" si="69"/>
        <v>N/A</v>
      </c>
      <c r="G247" s="8">
        <v>97.244198463999993</v>
      </c>
      <c r="H247" s="44" t="str">
        <f t="shared" si="70"/>
        <v>N/A</v>
      </c>
      <c r="I247" s="12">
        <v>0.1144</v>
      </c>
      <c r="J247" s="12">
        <v>-0.16900000000000001</v>
      </c>
      <c r="K247" s="45" t="s">
        <v>736</v>
      </c>
      <c r="L247" s="9" t="str">
        <f t="shared" si="67"/>
        <v>Yes</v>
      </c>
    </row>
    <row r="248" spans="1:12" x14ac:dyDescent="0.2">
      <c r="A248" s="2" t="s">
        <v>1085</v>
      </c>
      <c r="B248" s="35" t="s">
        <v>213</v>
      </c>
      <c r="C248" s="8">
        <v>7.9780853700000001E-2</v>
      </c>
      <c r="D248" s="44" t="str">
        <f t="shared" si="68"/>
        <v>N/A</v>
      </c>
      <c r="E248" s="8">
        <v>9.2916756500000003E-2</v>
      </c>
      <c r="F248" s="44" t="str">
        <f t="shared" si="69"/>
        <v>N/A</v>
      </c>
      <c r="G248" s="8">
        <v>7.0225110499999993E-2</v>
      </c>
      <c r="H248" s="44" t="str">
        <f t="shared" si="70"/>
        <v>N/A</v>
      </c>
      <c r="I248" s="12">
        <v>16.46</v>
      </c>
      <c r="J248" s="12">
        <v>-24.4</v>
      </c>
      <c r="K248" s="45" t="s">
        <v>736</v>
      </c>
      <c r="L248" s="9" t="str">
        <f t="shared" si="67"/>
        <v>Yes</v>
      </c>
    </row>
    <row r="249" spans="1:12" x14ac:dyDescent="0.2">
      <c r="A249" s="6" t="s">
        <v>1086</v>
      </c>
      <c r="B249" s="35" t="s">
        <v>213</v>
      </c>
      <c r="C249" s="36">
        <v>0</v>
      </c>
      <c r="D249" s="44" t="str">
        <f t="shared" si="68"/>
        <v>N/A</v>
      </c>
      <c r="E249" s="36">
        <v>0</v>
      </c>
      <c r="F249" s="44" t="str">
        <f t="shared" si="69"/>
        <v>N/A</v>
      </c>
      <c r="G249" s="36">
        <v>0</v>
      </c>
      <c r="H249" s="44" t="str">
        <f t="shared" si="70"/>
        <v>N/A</v>
      </c>
      <c r="I249" s="12" t="s">
        <v>1736</v>
      </c>
      <c r="J249" s="12" t="s">
        <v>1736</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1736</v>
      </c>
      <c r="J250" s="12" t="s">
        <v>1736</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1736</v>
      </c>
      <c r="J251" s="12" t="s">
        <v>1736</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1736</v>
      </c>
      <c r="J252" s="12" t="s">
        <v>1736</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1736</v>
      </c>
      <c r="J253" s="12" t="s">
        <v>1736</v>
      </c>
      <c r="K253" s="45" t="s">
        <v>736</v>
      </c>
      <c r="L253" s="9" t="str">
        <f t="shared" si="67"/>
        <v>N/A</v>
      </c>
    </row>
    <row r="254" spans="1:12" x14ac:dyDescent="0.2">
      <c r="A254" s="2" t="s">
        <v>1091</v>
      </c>
      <c r="B254" s="35" t="s">
        <v>213</v>
      </c>
      <c r="C254" s="8" t="s">
        <v>1736</v>
      </c>
      <c r="D254" s="44" t="str">
        <f t="shared" si="68"/>
        <v>N/A</v>
      </c>
      <c r="E254" s="8" t="s">
        <v>1736</v>
      </c>
      <c r="F254" s="44" t="str">
        <f t="shared" si="69"/>
        <v>N/A</v>
      </c>
      <c r="G254" s="8" t="s">
        <v>1736</v>
      </c>
      <c r="H254" s="44" t="str">
        <f t="shared" si="70"/>
        <v>N/A</v>
      </c>
      <c r="I254" s="12" t="s">
        <v>1736</v>
      </c>
      <c r="J254" s="12" t="s">
        <v>1736</v>
      </c>
      <c r="K254" s="45" t="s">
        <v>736</v>
      </c>
      <c r="L254" s="9" t="str">
        <f t="shared" si="67"/>
        <v>N/A</v>
      </c>
    </row>
    <row r="255" spans="1:12" x14ac:dyDescent="0.2">
      <c r="A255" s="2" t="s">
        <v>1092</v>
      </c>
      <c r="B255" s="35" t="s">
        <v>213</v>
      </c>
      <c r="C255" s="8" t="s">
        <v>1736</v>
      </c>
      <c r="D255" s="44" t="str">
        <f t="shared" si="68"/>
        <v>N/A</v>
      </c>
      <c r="E255" s="8" t="s">
        <v>1736</v>
      </c>
      <c r="F255" s="44" t="str">
        <f t="shared" si="69"/>
        <v>N/A</v>
      </c>
      <c r="G255" s="8" t="s">
        <v>1736</v>
      </c>
      <c r="H255" s="44" t="str">
        <f t="shared" si="70"/>
        <v>N/A</v>
      </c>
      <c r="I255" s="12" t="s">
        <v>1736</v>
      </c>
      <c r="J255" s="12" t="s">
        <v>1736</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1736</v>
      </c>
      <c r="J256" s="12" t="s">
        <v>1736</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1736</v>
      </c>
      <c r="J257" s="12" t="s">
        <v>1736</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1736</v>
      </c>
      <c r="J258" s="12" t="s">
        <v>1736</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1736</v>
      </c>
      <c r="J259" s="12" t="s">
        <v>1736</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1736</v>
      </c>
      <c r="J260" s="12" t="s">
        <v>1736</v>
      </c>
      <c r="K260" s="45" t="s">
        <v>736</v>
      </c>
      <c r="L260" s="9" t="str">
        <f t="shared" si="67"/>
        <v>N/A</v>
      </c>
    </row>
    <row r="261" spans="1:12" x14ac:dyDescent="0.2">
      <c r="A261" s="2" t="s">
        <v>1098</v>
      </c>
      <c r="B261" s="35" t="s">
        <v>213</v>
      </c>
      <c r="C261" s="8" t="s">
        <v>1736</v>
      </c>
      <c r="D261" s="44" t="str">
        <f t="shared" si="68"/>
        <v>N/A</v>
      </c>
      <c r="E261" s="8" t="s">
        <v>1736</v>
      </c>
      <c r="F261" s="44" t="str">
        <f t="shared" si="69"/>
        <v>N/A</v>
      </c>
      <c r="G261" s="8" t="s">
        <v>1736</v>
      </c>
      <c r="H261" s="44" t="str">
        <f t="shared" si="70"/>
        <v>N/A</v>
      </c>
      <c r="I261" s="12" t="s">
        <v>1736</v>
      </c>
      <c r="J261" s="12" t="s">
        <v>1736</v>
      </c>
      <c r="K261" s="45" t="s">
        <v>736</v>
      </c>
      <c r="L261" s="9" t="str">
        <f t="shared" si="67"/>
        <v>N/A</v>
      </c>
    </row>
    <row r="262" spans="1:12" x14ac:dyDescent="0.2">
      <c r="A262" s="2" t="s">
        <v>1099</v>
      </c>
      <c r="B262" s="35" t="s">
        <v>213</v>
      </c>
      <c r="C262" s="8" t="s">
        <v>1736</v>
      </c>
      <c r="D262" s="44" t="str">
        <f t="shared" si="68"/>
        <v>N/A</v>
      </c>
      <c r="E262" s="8" t="s">
        <v>1736</v>
      </c>
      <c r="F262" s="44" t="str">
        <f t="shared" si="69"/>
        <v>N/A</v>
      </c>
      <c r="G262" s="8" t="s">
        <v>1736</v>
      </c>
      <c r="H262" s="44" t="str">
        <f t="shared" si="70"/>
        <v>N/A</v>
      </c>
      <c r="I262" s="12" t="s">
        <v>1736</v>
      </c>
      <c r="J262" s="12" t="s">
        <v>1736</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1736</v>
      </c>
      <c r="J263" s="12" t="s">
        <v>1736</v>
      </c>
      <c r="K263" s="45" t="s">
        <v>736</v>
      </c>
      <c r="L263" s="9" t="str">
        <f t="shared" si="67"/>
        <v>N/A</v>
      </c>
    </row>
    <row r="264" spans="1:12" x14ac:dyDescent="0.2">
      <c r="A264" s="6" t="s">
        <v>1101</v>
      </c>
      <c r="B264" s="35" t="s">
        <v>213</v>
      </c>
      <c r="C264" s="36">
        <v>15500</v>
      </c>
      <c r="D264" s="44" t="str">
        <f t="shared" si="68"/>
        <v>N/A</v>
      </c>
      <c r="E264" s="36">
        <v>15527</v>
      </c>
      <c r="F264" s="44" t="str">
        <f t="shared" si="69"/>
        <v>N/A</v>
      </c>
      <c r="G264" s="36">
        <v>15207</v>
      </c>
      <c r="H264" s="44" t="str">
        <f t="shared" si="70"/>
        <v>N/A</v>
      </c>
      <c r="I264" s="12">
        <v>0.17419999999999999</v>
      </c>
      <c r="J264" s="12">
        <v>-2.06</v>
      </c>
      <c r="K264" s="45" t="s">
        <v>736</v>
      </c>
      <c r="L264" s="9" t="str">
        <f t="shared" si="67"/>
        <v>Yes</v>
      </c>
    </row>
    <row r="265" spans="1:12" x14ac:dyDescent="0.2">
      <c r="A265" s="2" t="s">
        <v>1102</v>
      </c>
      <c r="B265" s="35" t="s">
        <v>213</v>
      </c>
      <c r="C265" s="8">
        <v>54.568797592000003</v>
      </c>
      <c r="D265" s="44" t="str">
        <f t="shared" si="68"/>
        <v>N/A</v>
      </c>
      <c r="E265" s="8">
        <v>53.796552177999999</v>
      </c>
      <c r="F265" s="44" t="str">
        <f t="shared" si="69"/>
        <v>N/A</v>
      </c>
      <c r="G265" s="8">
        <v>52.651113467999998</v>
      </c>
      <c r="H265" s="44" t="str">
        <f t="shared" si="70"/>
        <v>N/A</v>
      </c>
      <c r="I265" s="12">
        <v>-1.42</v>
      </c>
      <c r="J265" s="12">
        <v>-2.13</v>
      </c>
      <c r="K265" s="45" t="s">
        <v>736</v>
      </c>
      <c r="L265" s="9" t="str">
        <f t="shared" si="67"/>
        <v>Yes</v>
      </c>
    </row>
    <row r="266" spans="1:12" x14ac:dyDescent="0.2">
      <c r="A266" s="2" t="s">
        <v>1103</v>
      </c>
      <c r="B266" s="35" t="s">
        <v>213</v>
      </c>
      <c r="C266" s="8">
        <v>12.359197771</v>
      </c>
      <c r="D266" s="44" t="str">
        <f t="shared" si="68"/>
        <v>N/A</v>
      </c>
      <c r="E266" s="8">
        <v>12.402418491000001</v>
      </c>
      <c r="F266" s="44" t="str">
        <f t="shared" si="69"/>
        <v>N/A</v>
      </c>
      <c r="G266" s="8">
        <v>12.452514815000001</v>
      </c>
      <c r="H266" s="44" t="str">
        <f t="shared" si="70"/>
        <v>N/A</v>
      </c>
      <c r="I266" s="12">
        <v>0.34970000000000001</v>
      </c>
      <c r="J266" s="12">
        <v>0.40389999999999998</v>
      </c>
      <c r="K266" s="45" t="s">
        <v>736</v>
      </c>
      <c r="L266" s="9" t="str">
        <f t="shared" si="67"/>
        <v>Yes</v>
      </c>
    </row>
    <row r="267" spans="1:12" x14ac:dyDescent="0.2">
      <c r="A267" s="2" t="s">
        <v>1104</v>
      </c>
      <c r="B267" s="35" t="s">
        <v>213</v>
      </c>
      <c r="C267" s="8">
        <v>0</v>
      </c>
      <c r="D267" s="44" t="str">
        <f t="shared" si="68"/>
        <v>N/A</v>
      </c>
      <c r="E267" s="8">
        <v>0</v>
      </c>
      <c r="F267" s="44" t="str">
        <f t="shared" si="69"/>
        <v>N/A</v>
      </c>
      <c r="G267" s="8">
        <v>0</v>
      </c>
      <c r="H267" s="44" t="str">
        <f t="shared" si="70"/>
        <v>N/A</v>
      </c>
      <c r="I267" s="12" t="s">
        <v>1736</v>
      </c>
      <c r="J267" s="12" t="s">
        <v>1736</v>
      </c>
      <c r="K267" s="45" t="s">
        <v>736</v>
      </c>
      <c r="L267" s="9" t="str">
        <f t="shared" si="67"/>
        <v>N/A</v>
      </c>
    </row>
    <row r="268" spans="1:12" x14ac:dyDescent="0.2">
      <c r="A268" s="2" t="s">
        <v>1105</v>
      </c>
      <c r="B268" s="35" t="s">
        <v>213</v>
      </c>
      <c r="C268" s="8">
        <v>2.91715286E-2</v>
      </c>
      <c r="D268" s="44" t="str">
        <f t="shared" si="68"/>
        <v>N/A</v>
      </c>
      <c r="E268" s="8">
        <v>2.5391842299999998E-2</v>
      </c>
      <c r="F268" s="44" t="str">
        <f t="shared" si="69"/>
        <v>N/A</v>
      </c>
      <c r="G268" s="8">
        <v>1.4927258299999999E-2</v>
      </c>
      <c r="H268" s="44" t="str">
        <f t="shared" si="70"/>
        <v>N/A</v>
      </c>
      <c r="I268" s="12">
        <v>-13</v>
      </c>
      <c r="J268" s="12">
        <v>-41.2</v>
      </c>
      <c r="K268" s="45" t="s">
        <v>736</v>
      </c>
      <c r="L268" s="9" t="str">
        <f t="shared" si="67"/>
        <v>No</v>
      </c>
    </row>
    <row r="269" spans="1:12" x14ac:dyDescent="0.2">
      <c r="A269" s="2" t="s">
        <v>1106</v>
      </c>
      <c r="B269" s="35" t="s">
        <v>213</v>
      </c>
      <c r="C269" s="8">
        <v>5.8064516099999998E-2</v>
      </c>
      <c r="D269" s="44" t="str">
        <f t="shared" si="68"/>
        <v>N/A</v>
      </c>
      <c r="E269" s="8">
        <v>7.7284729799999993E-2</v>
      </c>
      <c r="F269" s="44" t="str">
        <f t="shared" si="69"/>
        <v>N/A</v>
      </c>
      <c r="G269" s="8">
        <v>6.5759190000000004E-3</v>
      </c>
      <c r="H269" s="44" t="str">
        <f t="shared" si="70"/>
        <v>N/A</v>
      </c>
      <c r="I269" s="12">
        <v>33.1</v>
      </c>
      <c r="J269" s="12">
        <v>-91.5</v>
      </c>
      <c r="K269" s="45" t="s">
        <v>736</v>
      </c>
      <c r="L269" s="9" t="str">
        <f t="shared" si="67"/>
        <v>No</v>
      </c>
    </row>
    <row r="270" spans="1:12" x14ac:dyDescent="0.2">
      <c r="A270" s="2" t="s">
        <v>1107</v>
      </c>
      <c r="B270" s="35" t="s">
        <v>213</v>
      </c>
      <c r="C270" s="36">
        <v>0</v>
      </c>
      <c r="D270" s="44" t="str">
        <f t="shared" si="68"/>
        <v>N/A</v>
      </c>
      <c r="E270" s="36">
        <v>0</v>
      </c>
      <c r="F270" s="44" t="str">
        <f t="shared" si="69"/>
        <v>N/A</v>
      </c>
      <c r="G270" s="36">
        <v>0</v>
      </c>
      <c r="H270" s="44" t="str">
        <f t="shared" si="70"/>
        <v>N/A</v>
      </c>
      <c r="I270" s="12" t="s">
        <v>1736</v>
      </c>
      <c r="J270" s="12" t="s">
        <v>1736</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1736</v>
      </c>
      <c r="J271" s="12" t="s">
        <v>1736</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1736</v>
      </c>
      <c r="J272" s="12" t="s">
        <v>1736</v>
      </c>
      <c r="K272" s="45" t="s">
        <v>736</v>
      </c>
      <c r="L272" s="9" t="str">
        <f t="shared" si="67"/>
        <v>N/A</v>
      </c>
    </row>
    <row r="273" spans="1:12" x14ac:dyDescent="0.2">
      <c r="A273" s="2" t="s">
        <v>1110</v>
      </c>
      <c r="B273" s="35" t="s">
        <v>213</v>
      </c>
      <c r="C273" s="36">
        <v>0</v>
      </c>
      <c r="D273" s="44" t="str">
        <f t="shared" si="68"/>
        <v>N/A</v>
      </c>
      <c r="E273" s="36">
        <v>0</v>
      </c>
      <c r="F273" s="44" t="str">
        <f t="shared" si="69"/>
        <v>N/A</v>
      </c>
      <c r="G273" s="36">
        <v>0</v>
      </c>
      <c r="H273" s="44" t="str">
        <f t="shared" si="70"/>
        <v>N/A</v>
      </c>
      <c r="I273" s="12" t="s">
        <v>1736</v>
      </c>
      <c r="J273" s="12" t="s">
        <v>1736</v>
      </c>
      <c r="K273" s="45" t="s">
        <v>736</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1736</v>
      </c>
      <c r="J274" s="12" t="s">
        <v>1736</v>
      </c>
      <c r="K274" s="45" t="s">
        <v>736</v>
      </c>
      <c r="L274" s="9" t="str">
        <f t="shared" si="67"/>
        <v>N/A</v>
      </c>
    </row>
    <row r="275" spans="1:12" x14ac:dyDescent="0.2">
      <c r="A275" s="2" t="s">
        <v>154</v>
      </c>
      <c r="B275" s="48" t="s">
        <v>217</v>
      </c>
      <c r="C275" s="1">
        <v>0</v>
      </c>
      <c r="D275" s="44" t="str">
        <f t="shared" ref="D275:D276" si="71">IF($B275="N/A","N/A",IF(C275&gt;0,"No",IF(C275&lt;0,"No","Yes")))</f>
        <v>Yes</v>
      </c>
      <c r="E275" s="1">
        <v>1</v>
      </c>
      <c r="F275" s="44" t="str">
        <f t="shared" ref="F275:F276" si="72">IF($B275="N/A","N/A",IF(E275&gt;0,"No",IF(E275&lt;0,"No","Yes")))</f>
        <v>No</v>
      </c>
      <c r="G275" s="1">
        <v>2</v>
      </c>
      <c r="H275" s="44" t="str">
        <f t="shared" ref="H275:H276" si="73">IF($B275="N/A","N/A",IF(G275&gt;0,"No",IF(G275&lt;0,"No","Yes")))</f>
        <v>No</v>
      </c>
      <c r="I275" s="12" t="s">
        <v>1736</v>
      </c>
      <c r="J275" s="12">
        <v>100</v>
      </c>
      <c r="K275" s="45" t="s">
        <v>736</v>
      </c>
      <c r="L275" s="9" t="str">
        <f t="shared" si="67"/>
        <v>No</v>
      </c>
    </row>
    <row r="276" spans="1:12" x14ac:dyDescent="0.2">
      <c r="A276" s="2" t="s">
        <v>155</v>
      </c>
      <c r="B276" s="48" t="s">
        <v>217</v>
      </c>
      <c r="C276" s="1">
        <v>0</v>
      </c>
      <c r="D276" s="44" t="str">
        <f t="shared" si="71"/>
        <v>Yes</v>
      </c>
      <c r="E276" s="1">
        <v>0</v>
      </c>
      <c r="F276" s="44" t="str">
        <f t="shared" si="72"/>
        <v>Yes</v>
      </c>
      <c r="G276" s="1">
        <v>0</v>
      </c>
      <c r="H276" s="44" t="str">
        <f t="shared" si="73"/>
        <v>Yes</v>
      </c>
      <c r="I276" s="12" t="s">
        <v>1736</v>
      </c>
      <c r="J276" s="12" t="s">
        <v>1736</v>
      </c>
      <c r="K276" s="45" t="s">
        <v>736</v>
      </c>
      <c r="L276" s="9" t="str">
        <f t="shared" si="67"/>
        <v>N/A</v>
      </c>
    </row>
    <row r="277" spans="1:12" x14ac:dyDescent="0.2">
      <c r="A277" s="18" t="s">
        <v>690</v>
      </c>
      <c r="B277" s="1" t="s">
        <v>213</v>
      </c>
      <c r="C277" s="1">
        <v>173010</v>
      </c>
      <c r="D277" s="11" t="str">
        <f t="shared" ref="D277:D284" si="74">IF($B277="N/A","N/A",IF(C277&gt;10,"No",IF(C277&lt;-10,"No","Yes")))</f>
        <v>N/A</v>
      </c>
      <c r="E277" s="1">
        <v>173742</v>
      </c>
      <c r="F277" s="11" t="str">
        <f t="shared" ref="F277:F278" si="75">IF($B277="N/A","N/A",IF(E277&gt;10,"No",IF(E277&lt;-10,"No","Yes")))</f>
        <v>N/A</v>
      </c>
      <c r="G277" s="1">
        <v>171389</v>
      </c>
      <c r="H277" s="11" t="str">
        <f t="shared" ref="H277:H278" si="76">IF($B277="N/A","N/A",IF(G277&gt;10,"No",IF(G277&lt;-10,"No","Yes")))</f>
        <v>N/A</v>
      </c>
      <c r="I277" s="12">
        <v>0.42309999999999998</v>
      </c>
      <c r="J277" s="12">
        <v>-1.35</v>
      </c>
      <c r="K277" s="1" t="s">
        <v>213</v>
      </c>
      <c r="L277" s="9" t="str">
        <f t="shared" ref="L277:L278" si="77">IF(J277="Div by 0", "N/A", IF(K277="N/A","N/A", IF(J277&gt;VALUE(MID(K277,1,2)), "No", IF(J277&lt;-1*VALUE(MID(K277,1,2)), "No", "Yes"))))</f>
        <v>N/A</v>
      </c>
    </row>
    <row r="278" spans="1:12" x14ac:dyDescent="0.2">
      <c r="A278" s="18" t="s">
        <v>691</v>
      </c>
      <c r="B278" s="1" t="s">
        <v>213</v>
      </c>
      <c r="C278" s="1">
        <v>136343.66667000001</v>
      </c>
      <c r="D278" s="11" t="str">
        <f t="shared" si="74"/>
        <v>N/A</v>
      </c>
      <c r="E278" s="1">
        <v>137937.41667000001</v>
      </c>
      <c r="F278" s="11" t="str">
        <f t="shared" si="75"/>
        <v>N/A</v>
      </c>
      <c r="G278" s="1">
        <v>137626.75</v>
      </c>
      <c r="H278" s="11" t="str">
        <f t="shared" si="76"/>
        <v>N/A</v>
      </c>
      <c r="I278" s="12">
        <v>1.169</v>
      </c>
      <c r="J278" s="12">
        <v>-0.22500000000000001</v>
      </c>
      <c r="K278" s="1" t="s">
        <v>213</v>
      </c>
      <c r="L278" s="9" t="str">
        <f t="shared" si="77"/>
        <v>N/A</v>
      </c>
    </row>
    <row r="279" spans="1:12" x14ac:dyDescent="0.2">
      <c r="A279" s="18" t="s">
        <v>692</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1736</v>
      </c>
      <c r="J279" s="12" t="s">
        <v>1736</v>
      </c>
      <c r="K279" s="1" t="s">
        <v>213</v>
      </c>
      <c r="L279" s="9" t="str">
        <f t="shared" ref="L279:L285" si="80">IF(J279="Div by 0", "N/A", IF(K279="N/A","N/A", IF(J279&gt;VALUE(MID(K279,1,2)), "No", IF(J279&lt;-1*VALUE(MID(K279,1,2)), "No", "Yes"))))</f>
        <v>N/A</v>
      </c>
    </row>
    <row r="280" spans="1:12" x14ac:dyDescent="0.2">
      <c r="A280" s="18" t="s">
        <v>693</v>
      </c>
      <c r="B280" s="1" t="s">
        <v>213</v>
      </c>
      <c r="C280" s="1">
        <v>0</v>
      </c>
      <c r="D280" s="11" t="str">
        <f t="shared" si="74"/>
        <v>N/A</v>
      </c>
      <c r="E280" s="1">
        <v>0</v>
      </c>
      <c r="F280" s="11" t="str">
        <f t="shared" si="78"/>
        <v>N/A</v>
      </c>
      <c r="G280" s="1">
        <v>0</v>
      </c>
      <c r="H280" s="11" t="str">
        <f t="shared" si="79"/>
        <v>N/A</v>
      </c>
      <c r="I280" s="12" t="s">
        <v>1736</v>
      </c>
      <c r="J280" s="12" t="s">
        <v>1736</v>
      </c>
      <c r="K280" s="1" t="s">
        <v>213</v>
      </c>
      <c r="L280" s="9" t="str">
        <f t="shared" si="80"/>
        <v>N/A</v>
      </c>
    </row>
    <row r="281" spans="1:12" x14ac:dyDescent="0.2">
      <c r="A281" s="18" t="s">
        <v>694</v>
      </c>
      <c r="B281" s="1" t="s">
        <v>213</v>
      </c>
      <c r="C281" s="1">
        <v>0</v>
      </c>
      <c r="D281" s="11" t="str">
        <f t="shared" si="74"/>
        <v>N/A</v>
      </c>
      <c r="E281" s="1">
        <v>0</v>
      </c>
      <c r="F281" s="11" t="str">
        <f t="shared" si="78"/>
        <v>N/A</v>
      </c>
      <c r="G281" s="1">
        <v>0</v>
      </c>
      <c r="H281" s="11" t="str">
        <f t="shared" si="79"/>
        <v>N/A</v>
      </c>
      <c r="I281" s="12" t="s">
        <v>1736</v>
      </c>
      <c r="J281" s="12" t="s">
        <v>1736</v>
      </c>
      <c r="K281" s="1" t="s">
        <v>213</v>
      </c>
      <c r="L281" s="9" t="str">
        <f t="shared" si="80"/>
        <v>N/A</v>
      </c>
    </row>
    <row r="282" spans="1:12" x14ac:dyDescent="0.2">
      <c r="A282" s="18" t="s">
        <v>695</v>
      </c>
      <c r="B282" s="1" t="s">
        <v>213</v>
      </c>
      <c r="C282" s="1">
        <v>844</v>
      </c>
      <c r="D282" s="11" t="str">
        <f t="shared" si="74"/>
        <v>N/A</v>
      </c>
      <c r="E282" s="1">
        <v>987</v>
      </c>
      <c r="F282" s="11" t="str">
        <f t="shared" si="78"/>
        <v>N/A</v>
      </c>
      <c r="G282" s="1">
        <v>1103</v>
      </c>
      <c r="H282" s="11" t="str">
        <f t="shared" si="79"/>
        <v>N/A</v>
      </c>
      <c r="I282" s="12">
        <v>16.940000000000001</v>
      </c>
      <c r="J282" s="12">
        <v>11.75</v>
      </c>
      <c r="K282" s="1" t="s">
        <v>213</v>
      </c>
      <c r="L282" s="9" t="str">
        <f t="shared" si="80"/>
        <v>N/A</v>
      </c>
    </row>
    <row r="283" spans="1:12" x14ac:dyDescent="0.2">
      <c r="A283" s="18" t="s">
        <v>696</v>
      </c>
      <c r="B283" s="1" t="s">
        <v>213</v>
      </c>
      <c r="C283" s="1">
        <v>3014</v>
      </c>
      <c r="D283" s="11" t="str">
        <f t="shared" si="74"/>
        <v>N/A</v>
      </c>
      <c r="E283" s="1">
        <v>3295</v>
      </c>
      <c r="F283" s="11" t="str">
        <f t="shared" si="78"/>
        <v>N/A</v>
      </c>
      <c r="G283" s="1">
        <v>3174</v>
      </c>
      <c r="H283" s="11" t="str">
        <f t="shared" si="79"/>
        <v>N/A</v>
      </c>
      <c r="I283" s="12">
        <v>9.3230000000000004</v>
      </c>
      <c r="J283" s="12">
        <v>-3.67</v>
      </c>
      <c r="K283" s="1" t="s">
        <v>213</v>
      </c>
      <c r="L283" s="9" t="str">
        <f t="shared" si="80"/>
        <v>N/A</v>
      </c>
    </row>
    <row r="284" spans="1:12" ht="25.5" x14ac:dyDescent="0.2">
      <c r="A284" s="18" t="s">
        <v>697</v>
      </c>
      <c r="B284" s="1" t="s">
        <v>213</v>
      </c>
      <c r="C284" s="1">
        <v>1064.6666667</v>
      </c>
      <c r="D284" s="11" t="str">
        <f t="shared" si="74"/>
        <v>N/A</v>
      </c>
      <c r="E284" s="1">
        <v>1233.0833333</v>
      </c>
      <c r="F284" s="11" t="str">
        <f t="shared" si="78"/>
        <v>N/A</v>
      </c>
      <c r="G284" s="1">
        <v>1395</v>
      </c>
      <c r="H284" s="11" t="str">
        <f t="shared" si="79"/>
        <v>N/A</v>
      </c>
      <c r="I284" s="12">
        <v>15.82</v>
      </c>
      <c r="J284" s="12">
        <v>13.13</v>
      </c>
      <c r="K284" s="1" t="s">
        <v>213</v>
      </c>
      <c r="L284" s="9" t="str">
        <f t="shared" si="80"/>
        <v>N/A</v>
      </c>
    </row>
    <row r="285" spans="1:12" x14ac:dyDescent="0.2">
      <c r="A285" s="18" t="s">
        <v>402</v>
      </c>
      <c r="B285" s="35" t="s">
        <v>290</v>
      </c>
      <c r="C285" s="8">
        <v>2.2442630361</v>
      </c>
      <c r="D285" s="44" t="str">
        <f>IF($B285="N/A","N/A",IF(C285&lt;=40,"Yes","No"))</f>
        <v>Yes</v>
      </c>
      <c r="E285" s="8">
        <v>2.5923883067000002</v>
      </c>
      <c r="F285" s="44" t="str">
        <f>IF($B285="N/A","N/A",IF(E285&lt;=40,"Yes","No"))</f>
        <v>Yes</v>
      </c>
      <c r="G285" s="8">
        <v>2.8922044209000002</v>
      </c>
      <c r="H285" s="44" t="str">
        <f>IF($B285="N/A","N/A",IF(G285&lt;=40,"Yes","No"))</f>
        <v>Yes</v>
      </c>
      <c r="I285" s="12">
        <v>15.51</v>
      </c>
      <c r="J285" s="12">
        <v>11.57</v>
      </c>
      <c r="K285" s="45" t="s">
        <v>738</v>
      </c>
      <c r="L285" s="9" t="str">
        <f t="shared" si="80"/>
        <v>Yes</v>
      </c>
    </row>
    <row r="286" spans="1:12" x14ac:dyDescent="0.2">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1736</v>
      </c>
      <c r="J286" s="12" t="s">
        <v>1736</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0</v>
      </c>
      <c r="F287" s="11" t="str">
        <f t="shared" si="82"/>
        <v>N/A</v>
      </c>
      <c r="G287" s="1">
        <v>0</v>
      </c>
      <c r="H287" s="11" t="str">
        <f t="shared" si="83"/>
        <v>N/A</v>
      </c>
      <c r="I287" s="12" t="s">
        <v>1736</v>
      </c>
      <c r="J287" s="12" t="s">
        <v>1736</v>
      </c>
      <c r="K287" s="1" t="s">
        <v>213</v>
      </c>
      <c r="L287" s="9" t="str">
        <f t="shared" si="84"/>
        <v>N/A</v>
      </c>
    </row>
    <row r="288" spans="1:12" x14ac:dyDescent="0.2">
      <c r="A288" s="18" t="s">
        <v>700</v>
      </c>
      <c r="B288" s="1" t="s">
        <v>213</v>
      </c>
      <c r="C288" s="1">
        <v>27966</v>
      </c>
      <c r="D288" s="11" t="str">
        <f t="shared" si="81"/>
        <v>N/A</v>
      </c>
      <c r="E288" s="1">
        <v>27519</v>
      </c>
      <c r="F288" s="11" t="str">
        <f t="shared" ref="F288:F289" si="85">IF($B288="N/A","N/A",IF(E288&gt;10,"No",IF(E288&lt;-10,"No","Yes")))</f>
        <v>N/A</v>
      </c>
      <c r="G288" s="1">
        <v>28049</v>
      </c>
      <c r="H288" s="11" t="str">
        <f t="shared" ref="H288:H289" si="86">IF($B288="N/A","N/A",IF(G288&gt;10,"No",IF(G288&lt;-10,"No","Yes")))</f>
        <v>N/A</v>
      </c>
      <c r="I288" s="12">
        <v>-1.6</v>
      </c>
      <c r="J288" s="12">
        <v>1.9259999999999999</v>
      </c>
      <c r="K288" s="1" t="s">
        <v>213</v>
      </c>
      <c r="L288" s="9" t="str">
        <f t="shared" ref="L288:L289" si="87">IF(J288="Div by 0", "N/A", IF(K288="N/A","N/A", IF(J288&gt;VALUE(MID(K288,1,2)), "No", IF(J288&lt;-1*VALUE(MID(K288,1,2)), "No", "Yes"))))</f>
        <v>N/A</v>
      </c>
    </row>
    <row r="289" spans="1:12" x14ac:dyDescent="0.2">
      <c r="A289" s="18" t="s">
        <v>712</v>
      </c>
      <c r="B289" s="1" t="s">
        <v>213</v>
      </c>
      <c r="C289" s="1">
        <v>5663.75</v>
      </c>
      <c r="D289" s="11" t="str">
        <f t="shared" si="81"/>
        <v>N/A</v>
      </c>
      <c r="E289" s="1">
        <v>5727.1666667</v>
      </c>
      <c r="F289" s="11" t="str">
        <f t="shared" si="85"/>
        <v>N/A</v>
      </c>
      <c r="G289" s="1">
        <v>6179.9166667</v>
      </c>
      <c r="H289" s="11" t="str">
        <f t="shared" si="86"/>
        <v>N/A</v>
      </c>
      <c r="I289" s="12">
        <v>1.1200000000000001</v>
      </c>
      <c r="J289" s="12">
        <v>7.9050000000000002</v>
      </c>
      <c r="K289" s="1" t="s">
        <v>213</v>
      </c>
      <c r="L289" s="9" t="str">
        <f t="shared" si="87"/>
        <v>N/A</v>
      </c>
    </row>
    <row r="290" spans="1:12" x14ac:dyDescent="0.2">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1736</v>
      </c>
      <c r="J290" s="12" t="s">
        <v>1736</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0</v>
      </c>
      <c r="F291" s="11" t="str">
        <f t="shared" si="88"/>
        <v>N/A</v>
      </c>
      <c r="G291" s="1">
        <v>0</v>
      </c>
      <c r="H291" s="11" t="str">
        <f t="shared" si="89"/>
        <v>N/A</v>
      </c>
      <c r="I291" s="12" t="s">
        <v>1736</v>
      </c>
      <c r="J291" s="12" t="s">
        <v>1736</v>
      </c>
      <c r="K291" s="1" t="s">
        <v>213</v>
      </c>
      <c r="L291" s="9" t="str">
        <f t="shared" si="90"/>
        <v>N/A</v>
      </c>
    </row>
    <row r="292" spans="1:12" x14ac:dyDescent="0.2">
      <c r="A292" s="18" t="s">
        <v>720</v>
      </c>
      <c r="B292" s="35" t="s">
        <v>213</v>
      </c>
      <c r="C292" s="13" t="s">
        <v>1736</v>
      </c>
      <c r="D292" s="11" t="str">
        <f t="shared" si="81"/>
        <v>N/A</v>
      </c>
      <c r="E292" s="13" t="s">
        <v>1736</v>
      </c>
      <c r="F292" s="11" t="str">
        <f t="shared" si="88"/>
        <v>N/A</v>
      </c>
      <c r="G292" s="13" t="s">
        <v>1736</v>
      </c>
      <c r="H292" s="11" t="str">
        <f t="shared" si="89"/>
        <v>N/A</v>
      </c>
      <c r="I292" s="12" t="s">
        <v>1736</v>
      </c>
      <c r="J292" s="12" t="s">
        <v>1736</v>
      </c>
      <c r="K292" s="35" t="s">
        <v>213</v>
      </c>
      <c r="L292" s="9" t="str">
        <f t="shared" si="90"/>
        <v>N/A</v>
      </c>
    </row>
    <row r="293" spans="1:12" x14ac:dyDescent="0.2">
      <c r="A293" s="18" t="s">
        <v>713</v>
      </c>
      <c r="B293" s="1" t="s">
        <v>213</v>
      </c>
      <c r="C293" s="1">
        <v>0</v>
      </c>
      <c r="D293" s="11" t="str">
        <f t="shared" si="81"/>
        <v>N/A</v>
      </c>
      <c r="E293" s="1">
        <v>0</v>
      </c>
      <c r="F293" s="11" t="str">
        <f t="shared" si="88"/>
        <v>N/A</v>
      </c>
      <c r="G293" s="1">
        <v>0</v>
      </c>
      <c r="H293" s="11" t="str">
        <f t="shared" si="89"/>
        <v>N/A</v>
      </c>
      <c r="I293" s="12" t="s">
        <v>1736</v>
      </c>
      <c r="J293" s="12" t="s">
        <v>1736</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1736</v>
      </c>
      <c r="J294" s="12" t="s">
        <v>1736</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1736</v>
      </c>
      <c r="J295" s="12" t="s">
        <v>1736</v>
      </c>
      <c r="K295" s="1" t="s">
        <v>213</v>
      </c>
      <c r="L295" s="9" t="str">
        <f t="shared" si="90"/>
        <v>N/A</v>
      </c>
    </row>
    <row r="296" spans="1:12" x14ac:dyDescent="0.2">
      <c r="A296" s="18" t="s">
        <v>704</v>
      </c>
      <c r="B296" s="1" t="s">
        <v>213</v>
      </c>
      <c r="C296" s="1">
        <v>0</v>
      </c>
      <c r="D296" s="11" t="str">
        <f t="shared" si="81"/>
        <v>N/A</v>
      </c>
      <c r="E296" s="1">
        <v>0</v>
      </c>
      <c r="F296" s="11" t="str">
        <f t="shared" si="88"/>
        <v>N/A</v>
      </c>
      <c r="G296" s="1">
        <v>0</v>
      </c>
      <c r="H296" s="11" t="str">
        <f t="shared" si="89"/>
        <v>N/A</v>
      </c>
      <c r="I296" s="12" t="s">
        <v>1736</v>
      </c>
      <c r="J296" s="12" t="s">
        <v>1736</v>
      </c>
      <c r="K296" s="1" t="s">
        <v>213</v>
      </c>
      <c r="L296" s="9" t="str">
        <f t="shared" si="90"/>
        <v>N/A</v>
      </c>
    </row>
    <row r="297" spans="1:12" x14ac:dyDescent="0.2">
      <c r="A297" s="18" t="s">
        <v>715</v>
      </c>
      <c r="B297" s="1" t="s">
        <v>213</v>
      </c>
      <c r="C297" s="1">
        <v>0</v>
      </c>
      <c r="D297" s="11" t="str">
        <f t="shared" si="81"/>
        <v>N/A</v>
      </c>
      <c r="E297" s="1">
        <v>0</v>
      </c>
      <c r="F297" s="11" t="str">
        <f t="shared" si="88"/>
        <v>N/A</v>
      </c>
      <c r="G297" s="1">
        <v>0</v>
      </c>
      <c r="H297" s="11" t="str">
        <f t="shared" si="89"/>
        <v>N/A</v>
      </c>
      <c r="I297" s="12" t="s">
        <v>1736</v>
      </c>
      <c r="J297" s="12" t="s">
        <v>1736</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1736</v>
      </c>
      <c r="J298" s="12" t="s">
        <v>1736</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1736</v>
      </c>
      <c r="J299" s="12" t="s">
        <v>1736</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1736</v>
      </c>
      <c r="J300" s="12" t="s">
        <v>1736</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1736</v>
      </c>
      <c r="J301" s="12" t="s">
        <v>1736</v>
      </c>
      <c r="K301" s="1" t="s">
        <v>213</v>
      </c>
      <c r="L301" s="9" t="str">
        <f t="shared" si="90"/>
        <v>N/A</v>
      </c>
    </row>
    <row r="302" spans="1:12" x14ac:dyDescent="0.2">
      <c r="A302" s="18" t="s">
        <v>706</v>
      </c>
      <c r="B302" s="1" t="s">
        <v>213</v>
      </c>
      <c r="C302" s="1">
        <v>10195</v>
      </c>
      <c r="D302" s="11" t="str">
        <f t="shared" si="81"/>
        <v>N/A</v>
      </c>
      <c r="E302" s="1">
        <v>11079</v>
      </c>
      <c r="F302" s="11" t="str">
        <f t="shared" si="88"/>
        <v>N/A</v>
      </c>
      <c r="G302" s="1">
        <v>12337</v>
      </c>
      <c r="H302" s="11" t="str">
        <f t="shared" si="89"/>
        <v>N/A</v>
      </c>
      <c r="I302" s="12">
        <v>8.6709999999999994</v>
      </c>
      <c r="J302" s="12">
        <v>11.35</v>
      </c>
      <c r="K302" s="1" t="s">
        <v>213</v>
      </c>
      <c r="L302" s="9" t="str">
        <f t="shared" ref="L302:L304" si="91">IF(J302="Div by 0", "N/A", IF(K302="N/A","N/A", IF(J302&gt;VALUE(MID(K302,1,2)), "No", IF(J302&lt;-1*VALUE(MID(K302,1,2)), "No", "Yes"))))</f>
        <v>N/A</v>
      </c>
    </row>
    <row r="303" spans="1:12" x14ac:dyDescent="0.2">
      <c r="A303" s="18" t="s">
        <v>707</v>
      </c>
      <c r="B303" s="1" t="s">
        <v>213</v>
      </c>
      <c r="C303" s="1">
        <v>18680</v>
      </c>
      <c r="D303" s="11" t="str">
        <f t="shared" si="81"/>
        <v>N/A</v>
      </c>
      <c r="E303" s="1">
        <v>19785</v>
      </c>
      <c r="F303" s="11" t="str">
        <f t="shared" si="88"/>
        <v>N/A</v>
      </c>
      <c r="G303" s="1">
        <v>22077</v>
      </c>
      <c r="H303" s="11" t="str">
        <f t="shared" si="89"/>
        <v>N/A</v>
      </c>
      <c r="I303" s="12">
        <v>5.915</v>
      </c>
      <c r="J303" s="12">
        <v>11.58</v>
      </c>
      <c r="K303" s="1" t="s">
        <v>213</v>
      </c>
      <c r="L303" s="9" t="str">
        <f t="shared" si="91"/>
        <v>N/A</v>
      </c>
    </row>
    <row r="304" spans="1:12" x14ac:dyDescent="0.2">
      <c r="A304" s="18" t="s">
        <v>718</v>
      </c>
      <c r="B304" s="1" t="s">
        <v>213</v>
      </c>
      <c r="C304" s="1">
        <v>10196.916667</v>
      </c>
      <c r="D304" s="11" t="str">
        <f t="shared" si="81"/>
        <v>N/A</v>
      </c>
      <c r="E304" s="1">
        <v>11154.833333</v>
      </c>
      <c r="F304" s="11" t="str">
        <f t="shared" si="88"/>
        <v>N/A</v>
      </c>
      <c r="G304" s="1">
        <v>12254</v>
      </c>
      <c r="H304" s="11" t="str">
        <f t="shared" si="89"/>
        <v>N/A</v>
      </c>
      <c r="I304" s="12">
        <v>9.3940000000000001</v>
      </c>
      <c r="J304" s="12">
        <v>9.8539999999999992</v>
      </c>
      <c r="K304" s="1" t="s">
        <v>213</v>
      </c>
      <c r="L304" s="9" t="str">
        <f t="shared" si="91"/>
        <v>N/A</v>
      </c>
    </row>
    <row r="305" spans="1:12" ht="25.5" x14ac:dyDescent="0.2">
      <c r="A305" s="58" t="s">
        <v>708</v>
      </c>
      <c r="B305" s="1" t="s">
        <v>213</v>
      </c>
      <c r="C305" s="1">
        <v>13053</v>
      </c>
      <c r="D305" s="1" t="s">
        <v>213</v>
      </c>
      <c r="E305" s="1">
        <v>13094</v>
      </c>
      <c r="F305" s="1" t="s">
        <v>213</v>
      </c>
      <c r="G305" s="1">
        <v>13028</v>
      </c>
      <c r="H305" s="1" t="s">
        <v>213</v>
      </c>
      <c r="I305" s="12">
        <v>0.31409999999999999</v>
      </c>
      <c r="J305" s="12">
        <v>-0.504</v>
      </c>
      <c r="K305" s="1" t="s">
        <v>213</v>
      </c>
      <c r="L305" s="9" t="str">
        <f>IF(J305="Div by 0", "N/A", IF(K305="N/A","N/A", IF(J305&gt;VALUE(MID(K305,1,2)), "No", IF(J305&lt;-1*VALUE(MID(K305,1,2)), "No", "Yes"))))</f>
        <v>N/A</v>
      </c>
    </row>
    <row r="306" spans="1:12" x14ac:dyDescent="0.2">
      <c r="A306" s="58" t="s">
        <v>709</v>
      </c>
      <c r="B306" s="1" t="s">
        <v>213</v>
      </c>
      <c r="C306" s="1">
        <v>15489</v>
      </c>
      <c r="D306" s="1" t="s">
        <v>213</v>
      </c>
      <c r="E306" s="1">
        <v>15514</v>
      </c>
      <c r="F306" s="1" t="s">
        <v>213</v>
      </c>
      <c r="G306" s="1">
        <v>15190</v>
      </c>
      <c r="H306" s="1" t="s">
        <v>213</v>
      </c>
      <c r="I306" s="12">
        <v>0.16139999999999999</v>
      </c>
      <c r="J306" s="12">
        <v>-2.09</v>
      </c>
      <c r="K306" s="1" t="s">
        <v>213</v>
      </c>
      <c r="L306" s="9" t="str">
        <f>IF(J306="Div by 0", "N/A", IF(K306="N/A","N/A", IF(J306&gt;VALUE(MID(K306,1,2)), "No", IF(J306&lt;-1*VALUE(MID(K306,1,2)), "No", "Yes"))))</f>
        <v>N/A</v>
      </c>
    </row>
    <row r="307" spans="1:12" x14ac:dyDescent="0.2">
      <c r="A307" s="58" t="s">
        <v>719</v>
      </c>
      <c r="B307" s="1" t="s">
        <v>213</v>
      </c>
      <c r="C307" s="1">
        <v>12349.416667</v>
      </c>
      <c r="D307" s="1" t="s">
        <v>213</v>
      </c>
      <c r="E307" s="1">
        <v>12315.583333</v>
      </c>
      <c r="F307" s="1" t="s">
        <v>213</v>
      </c>
      <c r="G307" s="1">
        <v>12478.666667</v>
      </c>
      <c r="H307" s="1" t="s">
        <v>213</v>
      </c>
      <c r="I307" s="12">
        <v>-0.27400000000000002</v>
      </c>
      <c r="J307" s="12">
        <v>1.3240000000000001</v>
      </c>
      <c r="K307" s="1" t="s">
        <v>213</v>
      </c>
      <c r="L307" s="9" t="str">
        <f>IF(J307="Div by 0", "N/A", IF(K307="N/A","N/A", IF(J307&gt;VALUE(MID(K307,1,2)), "No", IF(J307&lt;-1*VALUE(MID(K307,1,2)), "No", "Yes"))))</f>
        <v>N/A</v>
      </c>
    </row>
    <row r="308" spans="1:12" ht="25.5" x14ac:dyDescent="0.2">
      <c r="A308" s="58" t="s">
        <v>710</v>
      </c>
      <c r="B308" s="1" t="s">
        <v>213</v>
      </c>
      <c r="C308" s="1">
        <v>12996</v>
      </c>
      <c r="D308" s="1" t="s">
        <v>213</v>
      </c>
      <c r="E308" s="1">
        <v>13044</v>
      </c>
      <c r="F308" s="1" t="s">
        <v>213</v>
      </c>
      <c r="G308" s="1">
        <v>12971</v>
      </c>
      <c r="H308" s="1" t="s">
        <v>213</v>
      </c>
      <c r="I308" s="12">
        <v>0.36930000000000002</v>
      </c>
      <c r="J308" s="12">
        <v>-0.56000000000000005</v>
      </c>
      <c r="K308" s="1" t="s">
        <v>213</v>
      </c>
      <c r="L308" s="9" t="str">
        <f>IF(J308="Div by 0", "N/A", IF(K308="N/A","N/A", IF(J308&gt;VALUE(MID(K308,1,2)), "No", IF(J308&lt;-1*VALUE(MID(K308,1,2)), "No", "Yes"))))</f>
        <v>N/A</v>
      </c>
    </row>
    <row r="309" spans="1:12" x14ac:dyDescent="0.2">
      <c r="A309" s="58" t="s">
        <v>711</v>
      </c>
      <c r="B309" s="1" t="s">
        <v>213</v>
      </c>
      <c r="C309" s="1">
        <v>24237</v>
      </c>
      <c r="D309" s="1" t="s">
        <v>213</v>
      </c>
      <c r="E309" s="1">
        <v>25342</v>
      </c>
      <c r="F309" s="1" t="s">
        <v>213</v>
      </c>
      <c r="G309" s="1">
        <v>26649</v>
      </c>
      <c r="H309" s="1" t="s">
        <v>213</v>
      </c>
      <c r="I309" s="12">
        <v>4.5590000000000002</v>
      </c>
      <c r="J309" s="12">
        <v>5.157</v>
      </c>
      <c r="K309" s="1" t="s">
        <v>213</v>
      </c>
      <c r="L309" s="9" t="str">
        <f>IF(J309="Div by 0", "N/A", IF(K309="N/A","N/A", IF(J309&gt;VALUE(MID(K309,1,2)), "No", IF(J309&lt;-1*VALUE(MID(K309,1,2)), "No", "Yes"))))</f>
        <v>N/A</v>
      </c>
    </row>
    <row r="310" spans="1:12" x14ac:dyDescent="0.2">
      <c r="A310" s="80" t="s">
        <v>73</v>
      </c>
      <c r="B310" s="35" t="s">
        <v>213</v>
      </c>
      <c r="C310" s="36">
        <v>165213</v>
      </c>
      <c r="D310" s="44" t="str">
        <f>IF($B310="N/A","N/A",IF(C310&gt;10,"No",IF(C310&lt;-10,"No","Yes")))</f>
        <v>N/A</v>
      </c>
      <c r="E310" s="36">
        <v>168726</v>
      </c>
      <c r="F310" s="44" t="str">
        <f>IF($B310="N/A","N/A",IF(E310&gt;10,"No",IF(E310&lt;-10,"No","Yes")))</f>
        <v>N/A</v>
      </c>
      <c r="G310" s="36">
        <v>170133</v>
      </c>
      <c r="H310" s="44" t="str">
        <f>IF($B310="N/A","N/A",IF(G310&gt;10,"No",IF(G310&lt;-10,"No","Yes")))</f>
        <v>N/A</v>
      </c>
      <c r="I310" s="12">
        <v>2.1259999999999999</v>
      </c>
      <c r="J310" s="12">
        <v>0.83389999999999997</v>
      </c>
      <c r="K310" s="45" t="s">
        <v>738</v>
      </c>
      <c r="L310" s="9" t="str">
        <f t="shared" ref="L310:L339" si="92">IF(J310="Div by 0", "N/A", IF(K310="N/A","N/A", IF(J310&gt;VALUE(MID(K310,1,2)), "No", IF(J310&lt;-1*VALUE(MID(K310,1,2)), "No", "Yes"))))</f>
        <v>Yes</v>
      </c>
    </row>
    <row r="311" spans="1:12" x14ac:dyDescent="0.2">
      <c r="A311" s="58" t="s">
        <v>182</v>
      </c>
      <c r="B311" s="35" t="s">
        <v>213</v>
      </c>
      <c r="C311" s="36">
        <v>19197</v>
      </c>
      <c r="D311" s="11" t="str">
        <f t="shared" ref="D311:D314" si="93">IF($B311="N/A","N/A",IF(C311&gt;10,"No",IF(C311&lt;-10,"No","Yes")))</f>
        <v>N/A</v>
      </c>
      <c r="E311" s="36">
        <v>19487</v>
      </c>
      <c r="F311" s="11" t="str">
        <f t="shared" ref="F311:F314" si="94">IF($B311="N/A","N/A",IF(E311&gt;10,"No",IF(E311&lt;-10,"No","Yes")))</f>
        <v>N/A</v>
      </c>
      <c r="G311" s="36">
        <v>19697</v>
      </c>
      <c r="H311" s="11" t="str">
        <f t="shared" ref="H311:H314" si="95">IF($B311="N/A","N/A",IF(G311&gt;10,"No",IF(G311&lt;-10,"No","Yes")))</f>
        <v>N/A</v>
      </c>
      <c r="I311" s="12">
        <v>1.5109999999999999</v>
      </c>
      <c r="J311" s="12">
        <v>1.0780000000000001</v>
      </c>
      <c r="K311" s="45" t="s">
        <v>738</v>
      </c>
      <c r="L311" s="9" t="str">
        <f>IF(J311="Div by 0", "N/A", IF(OR(J311="N/A",K311="N/A"),"N/A", IF(J311&gt;VALUE(MID(K311,1,2)), "No", IF(J311&lt;-1*VALUE(MID(K311,1,2)), "No", "Yes"))))</f>
        <v>Yes</v>
      </c>
    </row>
    <row r="312" spans="1:12" x14ac:dyDescent="0.2">
      <c r="A312" s="58" t="s">
        <v>183</v>
      </c>
      <c r="B312" s="35" t="s">
        <v>213</v>
      </c>
      <c r="C312" s="36">
        <v>23116</v>
      </c>
      <c r="D312" s="11" t="str">
        <f t="shared" si="93"/>
        <v>N/A</v>
      </c>
      <c r="E312" s="36">
        <v>23818</v>
      </c>
      <c r="F312" s="11" t="str">
        <f t="shared" si="94"/>
        <v>N/A</v>
      </c>
      <c r="G312" s="36">
        <v>24286</v>
      </c>
      <c r="H312" s="11" t="str">
        <f t="shared" si="95"/>
        <v>N/A</v>
      </c>
      <c r="I312" s="12">
        <v>3.0369999999999999</v>
      </c>
      <c r="J312" s="12">
        <v>1.9650000000000001</v>
      </c>
      <c r="K312" s="45" t="s">
        <v>738</v>
      </c>
      <c r="L312" s="9" t="str">
        <f t="shared" ref="L312:L314" si="96">IF(J312="Div by 0", "N/A", IF(OR(J312="N/A",K312="N/A"),"N/A", IF(J312&gt;VALUE(MID(K312,1,2)), "No", IF(J312&lt;-1*VALUE(MID(K312,1,2)), "No", "Yes"))))</f>
        <v>Yes</v>
      </c>
    </row>
    <row r="313" spans="1:12" x14ac:dyDescent="0.2">
      <c r="A313" s="58" t="s">
        <v>184</v>
      </c>
      <c r="B313" s="35" t="s">
        <v>213</v>
      </c>
      <c r="C313" s="36">
        <v>58366</v>
      </c>
      <c r="D313" s="11" t="str">
        <f t="shared" si="93"/>
        <v>N/A</v>
      </c>
      <c r="E313" s="36">
        <v>59251</v>
      </c>
      <c r="F313" s="11" t="str">
        <f t="shared" si="94"/>
        <v>N/A</v>
      </c>
      <c r="G313" s="36">
        <v>59011</v>
      </c>
      <c r="H313" s="11" t="str">
        <f t="shared" si="95"/>
        <v>N/A</v>
      </c>
      <c r="I313" s="12">
        <v>1.516</v>
      </c>
      <c r="J313" s="12">
        <v>-0.40500000000000003</v>
      </c>
      <c r="K313" s="45" t="s">
        <v>738</v>
      </c>
      <c r="L313" s="9" t="str">
        <f t="shared" si="96"/>
        <v>Yes</v>
      </c>
    </row>
    <row r="314" spans="1:12" x14ac:dyDescent="0.2">
      <c r="A314" s="7" t="s">
        <v>185</v>
      </c>
      <c r="B314" s="35" t="s">
        <v>213</v>
      </c>
      <c r="C314" s="36">
        <v>64534</v>
      </c>
      <c r="D314" s="11" t="str">
        <f t="shared" si="93"/>
        <v>N/A</v>
      </c>
      <c r="E314" s="36">
        <v>66170</v>
      </c>
      <c r="F314" s="11" t="str">
        <f t="shared" si="94"/>
        <v>N/A</v>
      </c>
      <c r="G314" s="36">
        <v>67139</v>
      </c>
      <c r="H314" s="11" t="str">
        <f t="shared" si="95"/>
        <v>N/A</v>
      </c>
      <c r="I314" s="12">
        <v>2.5350000000000001</v>
      </c>
      <c r="J314" s="12">
        <v>1.464</v>
      </c>
      <c r="K314" s="45" t="s">
        <v>738</v>
      </c>
      <c r="L314" s="9" t="str">
        <f t="shared" si="96"/>
        <v>Yes</v>
      </c>
    </row>
    <row r="315" spans="1:12" x14ac:dyDescent="0.2">
      <c r="A315" s="58" t="s">
        <v>1111</v>
      </c>
      <c r="B315" s="13" t="s">
        <v>213</v>
      </c>
      <c r="C315" s="36">
        <v>58468</v>
      </c>
      <c r="D315" s="9" t="str">
        <f t="shared" ref="D315:F318" si="97">IF($B315="N/A","N/A",IF(C315&lt;0,"No","Yes"))</f>
        <v>N/A</v>
      </c>
      <c r="E315" s="36">
        <v>59425</v>
      </c>
      <c r="F315" s="9" t="str">
        <f t="shared" si="97"/>
        <v>N/A</v>
      </c>
      <c r="G315" s="36">
        <v>59103</v>
      </c>
      <c r="H315" s="9" t="str">
        <f t="shared" ref="H315:H318" si="98">IF($B315="N/A","N/A",IF(G315&lt;0,"No","Yes"))</f>
        <v>N/A</v>
      </c>
      <c r="I315" s="12">
        <v>1.637</v>
      </c>
      <c r="J315" s="12">
        <v>-0.54200000000000004</v>
      </c>
      <c r="K315" s="1" t="s">
        <v>737</v>
      </c>
      <c r="L315" s="9" t="str">
        <f>IF(J315="Div by 0", "N/A", IF(OR(J315="N/A",K315="N/A"),"N/A", IF(J315&gt;VALUE(MID(K315,1,2)), "No", IF(J315&lt;-1*VALUE(MID(K315,1,2)), "No", "Yes"))))</f>
        <v>Yes</v>
      </c>
    </row>
    <row r="316" spans="1:12" x14ac:dyDescent="0.2">
      <c r="A316" s="58" t="s">
        <v>431</v>
      </c>
      <c r="B316" s="13" t="s">
        <v>213</v>
      </c>
      <c r="C316" s="36">
        <v>4397</v>
      </c>
      <c r="D316" s="9" t="str">
        <f t="shared" si="97"/>
        <v>N/A</v>
      </c>
      <c r="E316" s="36">
        <v>4286</v>
      </c>
      <c r="F316" s="9" t="str">
        <f t="shared" si="97"/>
        <v>N/A</v>
      </c>
      <c r="G316" s="36">
        <v>4309</v>
      </c>
      <c r="H316" s="9" t="str">
        <f t="shared" si="98"/>
        <v>N/A</v>
      </c>
      <c r="I316" s="12">
        <v>-2.52</v>
      </c>
      <c r="J316" s="12">
        <v>0.53659999999999997</v>
      </c>
      <c r="K316" s="1" t="s">
        <v>737</v>
      </c>
      <c r="L316" s="9" t="str">
        <f t="shared" ref="L316:L318" si="99">IF(J316="Div by 0", "N/A", IF(OR(J316="N/A",K316="N/A"),"N/A", IF(J316&gt;VALUE(MID(K316,1,2)), "No", IF(J316&lt;-1*VALUE(MID(K316,1,2)), "No", "Yes"))))</f>
        <v>Yes</v>
      </c>
    </row>
    <row r="317" spans="1:12" x14ac:dyDescent="0.2">
      <c r="A317" s="58" t="s">
        <v>432</v>
      </c>
      <c r="B317" s="13" t="s">
        <v>213</v>
      </c>
      <c r="C317" s="36">
        <v>81976</v>
      </c>
      <c r="D317" s="9" t="str">
        <f t="shared" si="97"/>
        <v>N/A</v>
      </c>
      <c r="E317" s="36">
        <v>84529</v>
      </c>
      <c r="F317" s="9" t="str">
        <f t="shared" si="97"/>
        <v>N/A</v>
      </c>
      <c r="G317" s="36">
        <v>85968</v>
      </c>
      <c r="H317" s="9" t="str">
        <f t="shared" si="98"/>
        <v>N/A</v>
      </c>
      <c r="I317" s="12">
        <v>3.1139999999999999</v>
      </c>
      <c r="J317" s="12">
        <v>1.702</v>
      </c>
      <c r="K317" s="1" t="s">
        <v>737</v>
      </c>
      <c r="L317" s="9" t="str">
        <f t="shared" si="99"/>
        <v>Yes</v>
      </c>
    </row>
    <row r="318" spans="1:12" x14ac:dyDescent="0.2">
      <c r="A318" s="58" t="s">
        <v>1112</v>
      </c>
      <c r="B318" s="13" t="s">
        <v>213</v>
      </c>
      <c r="C318" s="36">
        <v>17394</v>
      </c>
      <c r="D318" s="9" t="str">
        <f t="shared" si="97"/>
        <v>N/A</v>
      </c>
      <c r="E318" s="36">
        <v>17476</v>
      </c>
      <c r="F318" s="9" t="str">
        <f t="shared" si="97"/>
        <v>N/A</v>
      </c>
      <c r="G318" s="36">
        <v>17787</v>
      </c>
      <c r="H318" s="9" t="str">
        <f t="shared" si="98"/>
        <v>N/A</v>
      </c>
      <c r="I318" s="12">
        <v>0.47139999999999999</v>
      </c>
      <c r="J318" s="12">
        <v>1.78</v>
      </c>
      <c r="K318" s="1" t="s">
        <v>737</v>
      </c>
      <c r="L318" s="9" t="str">
        <f t="shared" si="99"/>
        <v>Yes</v>
      </c>
    </row>
    <row r="319" spans="1:12" x14ac:dyDescent="0.2">
      <c r="A319" s="58" t="s">
        <v>98</v>
      </c>
      <c r="B319" s="35" t="s">
        <v>291</v>
      </c>
      <c r="C319" s="8">
        <v>82.244738609999999</v>
      </c>
      <c r="D319" s="44" t="str">
        <f>IF($B319="N/A","N/A",IF(C319&gt;80,"Yes","No"))</f>
        <v>Yes</v>
      </c>
      <c r="E319" s="8">
        <v>81.936986594000004</v>
      </c>
      <c r="F319" s="44" t="str">
        <f>IF($B319="N/A","N/A",IF(E319&gt;80,"Yes","No"))</f>
        <v>Yes</v>
      </c>
      <c r="G319" s="8">
        <v>81.282290914000001</v>
      </c>
      <c r="H319" s="44" t="str">
        <f>IF($B319="N/A","N/A",IF(G319&gt;80,"Yes","No"))</f>
        <v>Yes</v>
      </c>
      <c r="I319" s="12">
        <v>-0.374</v>
      </c>
      <c r="J319" s="12">
        <v>-0.79900000000000004</v>
      </c>
      <c r="K319" s="45" t="s">
        <v>738</v>
      </c>
      <c r="L319" s="9" t="str">
        <f t="shared" si="92"/>
        <v>Yes</v>
      </c>
    </row>
    <row r="320" spans="1:12" x14ac:dyDescent="0.2">
      <c r="A320" s="58" t="s">
        <v>332</v>
      </c>
      <c r="B320" s="35" t="s">
        <v>278</v>
      </c>
      <c r="C320" s="8">
        <v>0</v>
      </c>
      <c r="D320" s="44" t="str">
        <f>IF($B320="N/A","N/A",IF(C320&gt;=5,"No",IF(C320&lt;0,"No","Yes")))</f>
        <v>Yes</v>
      </c>
      <c r="E320" s="8">
        <v>0</v>
      </c>
      <c r="F320" s="44" t="str">
        <f>IF($B320="N/A","N/A",IF(E320&gt;=5,"No",IF(E320&lt;0,"No","Yes")))</f>
        <v>Yes</v>
      </c>
      <c r="G320" s="8">
        <v>0</v>
      </c>
      <c r="H320" s="44" t="str">
        <f>IF($B320="N/A","N/A",IF(G320&gt;=5,"No",IF(G320&lt;0,"No","Yes")))</f>
        <v>Yes</v>
      </c>
      <c r="I320" s="12" t="s">
        <v>1736</v>
      </c>
      <c r="J320" s="12" t="s">
        <v>1736</v>
      </c>
      <c r="K320" s="45" t="s">
        <v>738</v>
      </c>
      <c r="L320" s="9" t="str">
        <f t="shared" si="92"/>
        <v>N/A</v>
      </c>
    </row>
    <row r="321" spans="1:12" x14ac:dyDescent="0.2">
      <c r="A321" s="58" t="s">
        <v>340</v>
      </c>
      <c r="B321" s="48" t="s">
        <v>278</v>
      </c>
      <c r="C321" s="8">
        <v>0.62101650600000002</v>
      </c>
      <c r="D321" s="44" t="str">
        <f>IF($B321="N/A","N/A",IF(C321&gt;=5,"No",IF(C321&lt;0,"No","Yes")))</f>
        <v>Yes</v>
      </c>
      <c r="E321" s="8">
        <v>0.67861503270000001</v>
      </c>
      <c r="F321" s="44" t="str">
        <f>IF($B321="N/A","N/A",IF(E321&gt;=5,"No",IF(E321&lt;0,"No","Yes")))</f>
        <v>Yes</v>
      </c>
      <c r="G321" s="8">
        <v>0.79937460689999995</v>
      </c>
      <c r="H321" s="44" t="str">
        <f>IF($B321="N/A","N/A",IF(G321&gt;=5,"No",IF(G321&lt;0,"No","Yes")))</f>
        <v>Yes</v>
      </c>
      <c r="I321" s="12">
        <v>9.2750000000000004</v>
      </c>
      <c r="J321" s="12">
        <v>17.8</v>
      </c>
      <c r="K321" s="45" t="s">
        <v>738</v>
      </c>
      <c r="L321" s="9" t="str">
        <f t="shared" si="92"/>
        <v>No</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1736</v>
      </c>
      <c r="J322" s="12" t="s">
        <v>1736</v>
      </c>
      <c r="K322" s="45" t="s">
        <v>738</v>
      </c>
      <c r="L322" s="9" t="str">
        <f t="shared" si="92"/>
        <v>N/A</v>
      </c>
    </row>
    <row r="323" spans="1:12" x14ac:dyDescent="0.2">
      <c r="A323" s="58" t="s">
        <v>334</v>
      </c>
      <c r="B323" s="48" t="s">
        <v>292</v>
      </c>
      <c r="C323" s="8">
        <v>3.3278252922</v>
      </c>
      <c r="D323" s="44" t="str">
        <f>IF($B323="N/A","N/A",IF(C323&gt;0,"No",IF(C323&lt;0,"No","Yes")))</f>
        <v>No</v>
      </c>
      <c r="E323" s="8">
        <v>3.3995946090000002</v>
      </c>
      <c r="F323" s="44" t="str">
        <f>IF($B323="N/A","N/A",IF(E323&gt;0,"No",IF(E323&lt;0,"No","Yes")))</f>
        <v>No</v>
      </c>
      <c r="G323" s="8">
        <v>3.5595681026000001</v>
      </c>
      <c r="H323" s="44" t="str">
        <f>IF($B323="N/A","N/A",IF(G323&gt;0,"No",IF(G323&lt;0,"No","Yes")))</f>
        <v>No</v>
      </c>
      <c r="I323" s="12">
        <v>2.157</v>
      </c>
      <c r="J323" s="12">
        <v>4.7060000000000004</v>
      </c>
      <c r="K323" s="45" t="s">
        <v>738</v>
      </c>
      <c r="L323" s="9" t="str">
        <f t="shared" si="92"/>
        <v>Yes</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1736</v>
      </c>
      <c r="J324" s="12" t="s">
        <v>1736</v>
      </c>
      <c r="K324" s="45" t="s">
        <v>738</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1736</v>
      </c>
      <c r="J325" s="12" t="s">
        <v>1736</v>
      </c>
      <c r="K325" s="45" t="s">
        <v>738</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1736</v>
      </c>
      <c r="J326" s="12" t="s">
        <v>1736</v>
      </c>
      <c r="K326" s="45" t="s">
        <v>738</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1736</v>
      </c>
      <c r="J327" s="12" t="s">
        <v>1736</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1736</v>
      </c>
      <c r="J328" s="12" t="s">
        <v>1736</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1736</v>
      </c>
      <c r="J329" s="12" t="s">
        <v>1736</v>
      </c>
      <c r="K329" s="45" t="s">
        <v>738</v>
      </c>
      <c r="L329" s="9" t="str">
        <f t="shared" si="92"/>
        <v>N/A</v>
      </c>
    </row>
    <row r="330" spans="1:12" x14ac:dyDescent="0.2">
      <c r="A330" s="58" t="s">
        <v>1113</v>
      </c>
      <c r="B330" s="35" t="s">
        <v>213</v>
      </c>
      <c r="C330" s="8">
        <v>6.2283234370000002</v>
      </c>
      <c r="D330" s="44" t="str">
        <f>IF($B330="N/A","N/A",IF(C330&gt;10,"No",IF(C330&lt;-10,"No","Yes")))</f>
        <v>N/A</v>
      </c>
      <c r="E330" s="8">
        <v>6.6356103978999998</v>
      </c>
      <c r="F330" s="44" t="str">
        <f>IF($B330="N/A","N/A",IF(E330&gt;10,"No",IF(E330&lt;-10,"No","Yes")))</f>
        <v>N/A</v>
      </c>
      <c r="G330" s="8">
        <v>7.0403742954000004</v>
      </c>
      <c r="H330" s="44" t="str">
        <f>IF($B330="N/A","N/A",IF(G330&gt;10,"No",IF(G330&lt;-10,"No","Yes")))</f>
        <v>N/A</v>
      </c>
      <c r="I330" s="12">
        <v>6.5389999999999997</v>
      </c>
      <c r="J330" s="12">
        <v>6.1</v>
      </c>
      <c r="K330" s="45" t="s">
        <v>738</v>
      </c>
      <c r="L330" s="9" t="str">
        <f t="shared" si="92"/>
        <v>Yes</v>
      </c>
    </row>
    <row r="331" spans="1:12" x14ac:dyDescent="0.2">
      <c r="A331" s="58" t="s">
        <v>1114</v>
      </c>
      <c r="B331" s="35" t="s">
        <v>213</v>
      </c>
      <c r="C331" s="8">
        <v>3.3290358499999999E-2</v>
      </c>
      <c r="D331" s="44" t="str">
        <f>IF($B331="N/A","N/A",IF(C331&gt;10,"No",IF(C331&lt;-10,"No","Yes")))</f>
        <v>N/A</v>
      </c>
      <c r="E331" s="8">
        <v>2.7263136699999999E-2</v>
      </c>
      <c r="F331" s="44" t="str">
        <f>IF($B331="N/A","N/A",IF(E331&gt;10,"No",IF(E331&lt;-10,"No","Yes")))</f>
        <v>N/A</v>
      </c>
      <c r="G331" s="8">
        <v>2.9976547799999999E-2</v>
      </c>
      <c r="H331" s="44" t="str">
        <f>IF($B331="N/A","N/A",IF(G331&gt;10,"No",IF(G331&lt;-10,"No","Yes")))</f>
        <v>N/A</v>
      </c>
      <c r="I331" s="12">
        <v>-18.100000000000001</v>
      </c>
      <c r="J331" s="12">
        <v>9.9529999999999994</v>
      </c>
      <c r="K331" s="45" t="s">
        <v>738</v>
      </c>
      <c r="L331" s="9" t="str">
        <f t="shared" si="92"/>
        <v>Yes</v>
      </c>
    </row>
    <row r="332" spans="1:12" x14ac:dyDescent="0.2">
      <c r="A332" s="58" t="s">
        <v>1115</v>
      </c>
      <c r="B332" s="35" t="s">
        <v>213</v>
      </c>
      <c r="C332" s="8">
        <v>3.7690738622</v>
      </c>
      <c r="D332" s="44" t="str">
        <f>IF($B332="N/A","N/A",IF(C332&gt;10,"No",IF(C332&lt;-10,"No","Yes")))</f>
        <v>N/A</v>
      </c>
      <c r="E332" s="8">
        <v>3.6034754573000001</v>
      </c>
      <c r="F332" s="44" t="str">
        <f>IF($B332="N/A","N/A",IF(E332&gt;10,"No",IF(E332&lt;-10,"No","Yes")))</f>
        <v>N/A</v>
      </c>
      <c r="G332" s="8">
        <v>3.7170919221999998</v>
      </c>
      <c r="H332" s="44" t="str">
        <f>IF($B332="N/A","N/A",IF(G332&gt;10,"No",IF(G332&lt;-10,"No","Yes")))</f>
        <v>N/A</v>
      </c>
      <c r="I332" s="12">
        <v>-4.3899999999999997</v>
      </c>
      <c r="J332" s="12">
        <v>3.153</v>
      </c>
      <c r="K332" s="45" t="s">
        <v>738</v>
      </c>
      <c r="L332" s="9" t="str">
        <f t="shared" si="92"/>
        <v>Yes</v>
      </c>
    </row>
    <row r="333" spans="1:12" x14ac:dyDescent="0.2">
      <c r="A333" s="58" t="s">
        <v>1116</v>
      </c>
      <c r="B333" s="35" t="s">
        <v>213</v>
      </c>
      <c r="C333" s="8">
        <v>3.7757319338999999</v>
      </c>
      <c r="D333" s="44" t="str">
        <f>IF($B333="N/A","N/A",IF(C333&gt;10,"No",IF(C333&lt;-10,"No","Yes")))</f>
        <v>N/A</v>
      </c>
      <c r="E333" s="8">
        <v>3.7184547727999999</v>
      </c>
      <c r="F333" s="44" t="str">
        <f>IF($B333="N/A","N/A",IF(E333&gt;10,"No",IF(E333&lt;-10,"No","Yes")))</f>
        <v>N/A</v>
      </c>
      <c r="G333" s="8">
        <v>3.5713236115</v>
      </c>
      <c r="H333" s="44" t="str">
        <f>IF($B333="N/A","N/A",IF(G333&gt;10,"No",IF(G333&lt;-10,"No","Yes")))</f>
        <v>N/A</v>
      </c>
      <c r="I333" s="12">
        <v>-1.52</v>
      </c>
      <c r="J333" s="12">
        <v>-3.96</v>
      </c>
      <c r="K333" s="45" t="s">
        <v>738</v>
      </c>
      <c r="L333" s="9" t="str">
        <f t="shared" si="92"/>
        <v>Yes</v>
      </c>
    </row>
    <row r="334" spans="1:12" x14ac:dyDescent="0.2">
      <c r="A334" s="58" t="s">
        <v>1117</v>
      </c>
      <c r="B334" s="35" t="s">
        <v>293</v>
      </c>
      <c r="C334" s="8">
        <v>16.744445049999999</v>
      </c>
      <c r="D334" s="44" t="str">
        <f>IF($B334="N/A","N/A",IF(C334&gt;15,"No",IF(C334&lt;2,"No","Yes")))</f>
        <v>No</v>
      </c>
      <c r="E334" s="8">
        <v>16.890698529000002</v>
      </c>
      <c r="F334" s="44" t="str">
        <f>IF($B334="N/A","N/A",IF(E334&gt;15,"No",IF(E334&lt;2,"No","Yes")))</f>
        <v>No</v>
      </c>
      <c r="G334" s="8">
        <v>16.693410449000002</v>
      </c>
      <c r="H334" s="44" t="str">
        <f>IF($B334="N/A","N/A",IF(G334&gt;15,"No",IF(G334&lt;2,"No","Yes")))</f>
        <v>No</v>
      </c>
      <c r="I334" s="12">
        <v>0.87339999999999995</v>
      </c>
      <c r="J334" s="12">
        <v>-1.17</v>
      </c>
      <c r="K334" s="45" t="s">
        <v>738</v>
      </c>
      <c r="L334" s="9" t="str">
        <f t="shared" si="92"/>
        <v>Yes</v>
      </c>
    </row>
    <row r="335" spans="1:12" x14ac:dyDescent="0.2">
      <c r="A335" s="58" t="s">
        <v>1118</v>
      </c>
      <c r="B335" s="35" t="s">
        <v>213</v>
      </c>
      <c r="C335" s="36">
        <v>13997</v>
      </c>
      <c r="D335" s="44" t="str">
        <f>IF($B335="N/A","N/A",IF(C335&gt;10,"No",IF(C335&lt;-10,"No","Yes")))</f>
        <v>N/A</v>
      </c>
      <c r="E335" s="36">
        <v>14529</v>
      </c>
      <c r="F335" s="44" t="str">
        <f>IF($B335="N/A","N/A",IF(E335&gt;10,"No",IF(E335&lt;-10,"No","Yes")))</f>
        <v>N/A</v>
      </c>
      <c r="G335" s="36">
        <v>14492</v>
      </c>
      <c r="H335" s="44" t="str">
        <f>IF($B335="N/A","N/A",IF(G335&gt;10,"No",IF(G335&lt;-10,"No","Yes")))</f>
        <v>N/A</v>
      </c>
      <c r="I335" s="12">
        <v>3.8010000000000002</v>
      </c>
      <c r="J335" s="12">
        <v>-0.255</v>
      </c>
      <c r="K335" s="45" t="s">
        <v>738</v>
      </c>
      <c r="L335" s="9" t="str">
        <f t="shared" si="92"/>
        <v>Yes</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1736</v>
      </c>
      <c r="J336" s="12" t="s">
        <v>1736</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1736</v>
      </c>
      <c r="J337" s="12" t="s">
        <v>1736</v>
      </c>
      <c r="K337" s="45" t="s">
        <v>738</v>
      </c>
      <c r="L337" s="9" t="str">
        <f t="shared" si="92"/>
        <v>N/A</v>
      </c>
    </row>
    <row r="338" spans="1:12" x14ac:dyDescent="0.2">
      <c r="A338" s="58" t="s">
        <v>1675</v>
      </c>
      <c r="B338" s="35" t="s">
        <v>213</v>
      </c>
      <c r="C338" s="36">
        <v>1654</v>
      </c>
      <c r="D338" s="44" t="str">
        <f>IF($B338="N/A","N/A",IF(C338&gt;10,"No",IF(C338&lt;-10,"No","Yes")))</f>
        <v>N/A</v>
      </c>
      <c r="E338" s="36">
        <v>1771</v>
      </c>
      <c r="F338" s="44" t="str">
        <f>IF($B338="N/A","N/A",IF(E338&gt;10,"No",IF(E338&lt;-10,"No","Yes")))</f>
        <v>N/A</v>
      </c>
      <c r="G338" s="36">
        <v>1590</v>
      </c>
      <c r="H338" s="44" t="str">
        <f>IF($B338="N/A","N/A",IF(G338&gt;10,"No",IF(G338&lt;-10,"No","Yes")))</f>
        <v>N/A</v>
      </c>
      <c r="I338" s="12">
        <v>7.0739999999999998</v>
      </c>
      <c r="J338" s="12">
        <v>-10.199999999999999</v>
      </c>
      <c r="K338" s="45" t="s">
        <v>738</v>
      </c>
      <c r="L338" s="9" t="str">
        <f t="shared" si="92"/>
        <v>Yes</v>
      </c>
    </row>
    <row r="339" spans="1:12" x14ac:dyDescent="0.2">
      <c r="A339" s="58" t="s">
        <v>1676</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1736</v>
      </c>
      <c r="J339" s="12" t="s">
        <v>1736</v>
      </c>
      <c r="K339" s="45" t="s">
        <v>738</v>
      </c>
      <c r="L339" s="9" t="str">
        <f t="shared" si="92"/>
        <v>N/A</v>
      </c>
    </row>
    <row r="340" spans="1:12" s="21" customFormat="1" ht="12" customHeight="1" x14ac:dyDescent="0.2">
      <c r="A340" s="166" t="s">
        <v>1633</v>
      </c>
      <c r="B340" s="167"/>
      <c r="C340" s="167"/>
      <c r="D340" s="167"/>
      <c r="E340" s="167"/>
      <c r="F340" s="167"/>
      <c r="G340" s="167"/>
      <c r="H340" s="167"/>
      <c r="I340" s="167"/>
      <c r="J340" s="167"/>
      <c r="K340" s="167"/>
      <c r="L340" s="168"/>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1734</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1734</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C130" sqref="C130"/>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24.75" customHeight="1" x14ac:dyDescent="0.2">
      <c r="A2" s="174" t="s">
        <v>1592</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 t="s">
        <v>58</v>
      </c>
      <c r="B6" s="48" t="s">
        <v>213</v>
      </c>
      <c r="C6" s="14">
        <v>1064028060</v>
      </c>
      <c r="D6" s="11" t="str">
        <f t="shared" ref="D6:D12" si="0">IF($B6="N/A","N/A",IF(C6&gt;10,"No",IF(C6&lt;-10,"No","Yes")))</f>
        <v>N/A</v>
      </c>
      <c r="E6" s="14">
        <v>1116639180</v>
      </c>
      <c r="F6" s="11" t="str">
        <f t="shared" ref="F6:F12" si="1">IF($B6="N/A","N/A",IF(E6&gt;10,"No",IF(E6&lt;-10,"No","Yes")))</f>
        <v>N/A</v>
      </c>
      <c r="G6" s="14">
        <v>1183831804</v>
      </c>
      <c r="H6" s="11" t="str">
        <f t="shared" ref="H6:H12" si="2">IF($B6="N/A","N/A",IF(G6&gt;10,"No",IF(G6&lt;-10,"No","Yes")))</f>
        <v>N/A</v>
      </c>
      <c r="I6" s="12">
        <v>4.9450000000000003</v>
      </c>
      <c r="J6" s="12">
        <v>6.0170000000000003</v>
      </c>
      <c r="K6" s="48" t="s">
        <v>736</v>
      </c>
      <c r="L6" s="9" t="str">
        <f t="shared" ref="L6:L13" si="3">IF(J6="Div by 0", "N/A", IF(K6="N/A","N/A", IF(J6&gt;VALUE(MID(K6,1,2)), "No", IF(J6&lt;-1*VALUE(MID(K6,1,2)), "No", "Yes"))))</f>
        <v>Yes</v>
      </c>
    </row>
    <row r="7" spans="1:12" x14ac:dyDescent="0.2">
      <c r="A7" s="4" t="s">
        <v>1119</v>
      </c>
      <c r="B7" s="48" t="s">
        <v>213</v>
      </c>
      <c r="C7" s="14">
        <v>5253.4477803999998</v>
      </c>
      <c r="D7" s="11" t="str">
        <f t="shared" si="0"/>
        <v>N/A</v>
      </c>
      <c r="E7" s="14">
        <v>5465.8174698000003</v>
      </c>
      <c r="F7" s="11" t="str">
        <f t="shared" si="1"/>
        <v>N/A</v>
      </c>
      <c r="G7" s="14">
        <v>5813.8127333000002</v>
      </c>
      <c r="H7" s="11" t="str">
        <f t="shared" si="2"/>
        <v>N/A</v>
      </c>
      <c r="I7" s="12">
        <v>4.0419999999999998</v>
      </c>
      <c r="J7" s="12">
        <v>6.367</v>
      </c>
      <c r="K7" s="48" t="s">
        <v>736</v>
      </c>
      <c r="L7" s="9" t="str">
        <f t="shared" si="3"/>
        <v>Yes</v>
      </c>
    </row>
    <row r="8" spans="1:12" x14ac:dyDescent="0.2">
      <c r="A8" s="4" t="s">
        <v>721</v>
      </c>
      <c r="B8" s="48" t="s">
        <v>213</v>
      </c>
      <c r="C8" s="14">
        <v>166</v>
      </c>
      <c r="D8" s="11" t="str">
        <f t="shared" si="0"/>
        <v>N/A</v>
      </c>
      <c r="E8" s="14">
        <v>164</v>
      </c>
      <c r="F8" s="11" t="str">
        <f t="shared" si="1"/>
        <v>N/A</v>
      </c>
      <c r="G8" s="14">
        <v>171</v>
      </c>
      <c r="H8" s="11" t="str">
        <f t="shared" si="2"/>
        <v>N/A</v>
      </c>
      <c r="I8" s="12">
        <v>-1.2</v>
      </c>
      <c r="J8" s="12">
        <v>4.2679999999999998</v>
      </c>
      <c r="K8" s="48" t="s">
        <v>736</v>
      </c>
      <c r="L8" s="9" t="str">
        <f t="shared" si="3"/>
        <v>Yes</v>
      </c>
    </row>
    <row r="9" spans="1:12" x14ac:dyDescent="0.2">
      <c r="A9" s="4" t="s">
        <v>722</v>
      </c>
      <c r="B9" s="48" t="s">
        <v>213</v>
      </c>
      <c r="C9" s="14">
        <v>832</v>
      </c>
      <c r="D9" s="11" t="str">
        <f t="shared" si="0"/>
        <v>N/A</v>
      </c>
      <c r="E9" s="14">
        <v>850</v>
      </c>
      <c r="F9" s="11" t="str">
        <f t="shared" si="1"/>
        <v>N/A</v>
      </c>
      <c r="G9" s="14">
        <v>896</v>
      </c>
      <c r="H9" s="11" t="str">
        <f t="shared" si="2"/>
        <v>N/A</v>
      </c>
      <c r="I9" s="12">
        <v>2.1629999999999998</v>
      </c>
      <c r="J9" s="12">
        <v>5.4119999999999999</v>
      </c>
      <c r="K9" s="48" t="s">
        <v>736</v>
      </c>
      <c r="L9" s="9" t="str">
        <f t="shared" si="3"/>
        <v>Yes</v>
      </c>
    </row>
    <row r="10" spans="1:12" x14ac:dyDescent="0.2">
      <c r="A10" s="4" t="s">
        <v>723</v>
      </c>
      <c r="B10" s="48" t="s">
        <v>213</v>
      </c>
      <c r="C10" s="14">
        <v>3390</v>
      </c>
      <c r="D10" s="11" t="str">
        <f t="shared" si="0"/>
        <v>N/A</v>
      </c>
      <c r="E10" s="14">
        <v>3507</v>
      </c>
      <c r="F10" s="11" t="str">
        <f t="shared" si="1"/>
        <v>N/A</v>
      </c>
      <c r="G10" s="14">
        <v>3686.5</v>
      </c>
      <c r="H10" s="11" t="str">
        <f t="shared" si="2"/>
        <v>N/A</v>
      </c>
      <c r="I10" s="12">
        <v>3.4510000000000001</v>
      </c>
      <c r="J10" s="12">
        <v>5.1180000000000003</v>
      </c>
      <c r="K10" s="48" t="s">
        <v>736</v>
      </c>
      <c r="L10" s="9" t="str">
        <f t="shared" si="3"/>
        <v>Yes</v>
      </c>
    </row>
    <row r="11" spans="1:12" x14ac:dyDescent="0.2">
      <c r="A11" s="4" t="s">
        <v>724</v>
      </c>
      <c r="B11" s="48" t="s">
        <v>213</v>
      </c>
      <c r="C11" s="14">
        <v>25399</v>
      </c>
      <c r="D11" s="11" t="str">
        <f t="shared" si="0"/>
        <v>N/A</v>
      </c>
      <c r="E11" s="14">
        <v>26116</v>
      </c>
      <c r="F11" s="11" t="str">
        <f t="shared" si="1"/>
        <v>N/A</v>
      </c>
      <c r="G11" s="14">
        <v>27215</v>
      </c>
      <c r="H11" s="11" t="str">
        <f t="shared" si="2"/>
        <v>N/A</v>
      </c>
      <c r="I11" s="12">
        <v>2.823</v>
      </c>
      <c r="J11" s="12">
        <v>4.2080000000000002</v>
      </c>
      <c r="K11" s="48" t="s">
        <v>736</v>
      </c>
      <c r="L11" s="9" t="str">
        <f t="shared" si="3"/>
        <v>Yes</v>
      </c>
    </row>
    <row r="12" spans="1:12" x14ac:dyDescent="0.2">
      <c r="A12" s="4" t="s">
        <v>725</v>
      </c>
      <c r="B12" s="48" t="s">
        <v>213</v>
      </c>
      <c r="C12" s="14">
        <v>72317</v>
      </c>
      <c r="D12" s="11" t="str">
        <f t="shared" si="0"/>
        <v>N/A</v>
      </c>
      <c r="E12" s="14">
        <v>74985</v>
      </c>
      <c r="F12" s="11" t="str">
        <f t="shared" si="1"/>
        <v>N/A</v>
      </c>
      <c r="G12" s="14">
        <v>77104</v>
      </c>
      <c r="H12" s="11" t="str">
        <f t="shared" si="2"/>
        <v>N/A</v>
      </c>
      <c r="I12" s="12">
        <v>3.6890000000000001</v>
      </c>
      <c r="J12" s="12">
        <v>2.8260000000000001</v>
      </c>
      <c r="K12" s="48" t="s">
        <v>736</v>
      </c>
      <c r="L12" s="9" t="str">
        <f t="shared" si="3"/>
        <v>Yes</v>
      </c>
    </row>
    <row r="13" spans="1:12" x14ac:dyDescent="0.2">
      <c r="A13" s="4" t="s">
        <v>74</v>
      </c>
      <c r="B13" s="48" t="s">
        <v>213</v>
      </c>
      <c r="C13" s="14">
        <v>617793</v>
      </c>
      <c r="D13" s="11" t="str">
        <f>IF($B13="N/A","N/A",IF(C13&gt;10,"No",IF(C13&lt;-10,"No","Yes")))</f>
        <v>N/A</v>
      </c>
      <c r="E13" s="14">
        <v>6308262</v>
      </c>
      <c r="F13" s="11" t="str">
        <f>IF($B13="N/A","N/A",IF(E13&gt;10,"No",IF(E13&lt;-10,"No","Yes")))</f>
        <v>N/A</v>
      </c>
      <c r="G13" s="14">
        <v>6290552</v>
      </c>
      <c r="H13" s="11" t="str">
        <f>IF($B13="N/A","N/A",IF(G13&gt;10,"No",IF(G13&lt;-10,"No","Yes")))</f>
        <v>N/A</v>
      </c>
      <c r="I13" s="12">
        <v>921.1</v>
      </c>
      <c r="J13" s="12">
        <v>-0.28100000000000003</v>
      </c>
      <c r="K13" s="48" t="s">
        <v>736</v>
      </c>
      <c r="L13" s="9" t="str">
        <f t="shared" si="3"/>
        <v>Yes</v>
      </c>
    </row>
    <row r="14" spans="1:12" x14ac:dyDescent="0.2">
      <c r="A14" s="63" t="s">
        <v>157</v>
      </c>
      <c r="B14" s="35" t="s">
        <v>213</v>
      </c>
      <c r="C14" s="8">
        <v>10.437989719999999</v>
      </c>
      <c r="D14" s="44" t="str">
        <f t="shared" ref="D14:D18" si="4">IF($B14="N/A","N/A",IF(C14&gt;10,"No",IF(C14&lt;-10,"No","Yes")))</f>
        <v>N/A</v>
      </c>
      <c r="E14" s="8">
        <v>10.415330772000001</v>
      </c>
      <c r="F14" s="44" t="str">
        <f t="shared" ref="F14:F18" si="5">IF($B14="N/A","N/A",IF(E14&gt;10,"No",IF(E14&lt;-10,"No","Yes")))</f>
        <v>N/A</v>
      </c>
      <c r="G14" s="8">
        <v>10.856284132000001</v>
      </c>
      <c r="H14" s="44" t="str">
        <f t="shared" ref="H14:H18" si="6">IF($B14="N/A","N/A",IF(G14&gt;10,"No",IF(G14&lt;-10,"No","Yes")))</f>
        <v>N/A</v>
      </c>
      <c r="I14" s="12">
        <v>-0.217</v>
      </c>
      <c r="J14" s="12">
        <v>4.234</v>
      </c>
      <c r="K14" s="45" t="s">
        <v>736</v>
      </c>
      <c r="L14" s="9" t="str">
        <f t="shared" ref="L14:L18" si="7">IF(J14="Div by 0", "N/A", IF(K14="N/A","N/A", IF(J14&gt;VALUE(MID(K14,1,2)), "No", IF(J14&lt;-1*VALUE(MID(K14,1,2)), "No", "Yes"))))</f>
        <v>Yes</v>
      </c>
    </row>
    <row r="15" spans="1:12" x14ac:dyDescent="0.2">
      <c r="A15" s="4" t="s">
        <v>417</v>
      </c>
      <c r="B15" s="35" t="s">
        <v>213</v>
      </c>
      <c r="C15" s="8">
        <v>10.253231804</v>
      </c>
      <c r="D15" s="44" t="str">
        <f t="shared" si="4"/>
        <v>N/A</v>
      </c>
      <c r="E15" s="8">
        <v>10.580339518000001</v>
      </c>
      <c r="F15" s="44" t="str">
        <f t="shared" si="5"/>
        <v>N/A</v>
      </c>
      <c r="G15" s="8">
        <v>10.781194768000001</v>
      </c>
      <c r="H15" s="44" t="str">
        <f t="shared" si="6"/>
        <v>N/A</v>
      </c>
      <c r="I15" s="12">
        <v>3.19</v>
      </c>
      <c r="J15" s="12">
        <v>1.8979999999999999</v>
      </c>
      <c r="K15" s="45" t="s">
        <v>736</v>
      </c>
      <c r="L15" s="9" t="str">
        <f t="shared" si="7"/>
        <v>Yes</v>
      </c>
    </row>
    <row r="16" spans="1:12" x14ac:dyDescent="0.2">
      <c r="A16" s="4" t="s">
        <v>418</v>
      </c>
      <c r="B16" s="35" t="s">
        <v>213</v>
      </c>
      <c r="C16" s="8">
        <v>5.2592330938999998</v>
      </c>
      <c r="D16" s="44" t="str">
        <f t="shared" si="4"/>
        <v>N/A</v>
      </c>
      <c r="E16" s="8">
        <v>5.6788611663999999</v>
      </c>
      <c r="F16" s="44" t="str">
        <f t="shared" si="5"/>
        <v>N/A</v>
      </c>
      <c r="G16" s="8">
        <v>6.1046953350999997</v>
      </c>
      <c r="H16" s="44" t="str">
        <f t="shared" si="6"/>
        <v>N/A</v>
      </c>
      <c r="I16" s="12">
        <v>7.9790000000000001</v>
      </c>
      <c r="J16" s="12">
        <v>7.4989999999999997</v>
      </c>
      <c r="K16" s="45" t="s">
        <v>736</v>
      </c>
      <c r="L16" s="9" t="str">
        <f t="shared" si="7"/>
        <v>Yes</v>
      </c>
    </row>
    <row r="17" spans="1:12" x14ac:dyDescent="0.2">
      <c r="A17" s="4" t="s">
        <v>419</v>
      </c>
      <c r="B17" s="35" t="s">
        <v>213</v>
      </c>
      <c r="C17" s="8">
        <v>4.1223172221000004</v>
      </c>
      <c r="D17" s="44" t="str">
        <f t="shared" si="4"/>
        <v>N/A</v>
      </c>
      <c r="E17" s="8">
        <v>3.7017635759999998</v>
      </c>
      <c r="F17" s="44" t="str">
        <f t="shared" si="5"/>
        <v>N/A</v>
      </c>
      <c r="G17" s="8">
        <v>3.4700128738</v>
      </c>
      <c r="H17" s="44" t="str">
        <f t="shared" si="6"/>
        <v>N/A</v>
      </c>
      <c r="I17" s="12">
        <v>-10.199999999999999</v>
      </c>
      <c r="J17" s="12">
        <v>-6.26</v>
      </c>
      <c r="K17" s="45" t="s">
        <v>736</v>
      </c>
      <c r="L17" s="9" t="str">
        <f t="shared" si="7"/>
        <v>Yes</v>
      </c>
    </row>
    <row r="18" spans="1:12" x14ac:dyDescent="0.2">
      <c r="A18" s="4" t="s">
        <v>420</v>
      </c>
      <c r="B18" s="35" t="s">
        <v>213</v>
      </c>
      <c r="C18" s="8">
        <v>17.094515753</v>
      </c>
      <c r="D18" s="44" t="str">
        <f t="shared" si="4"/>
        <v>N/A</v>
      </c>
      <c r="E18" s="8">
        <v>17.125643451999998</v>
      </c>
      <c r="F18" s="44" t="str">
        <f t="shared" si="5"/>
        <v>N/A</v>
      </c>
      <c r="G18" s="8">
        <v>18.043610559000001</v>
      </c>
      <c r="H18" s="44" t="str">
        <f t="shared" si="6"/>
        <v>N/A</v>
      </c>
      <c r="I18" s="12">
        <v>0.18210000000000001</v>
      </c>
      <c r="J18" s="12">
        <v>5.36</v>
      </c>
      <c r="K18" s="45" t="s">
        <v>736</v>
      </c>
      <c r="L18" s="9" t="str">
        <f t="shared" si="7"/>
        <v>Yes</v>
      </c>
    </row>
    <row r="19" spans="1:12" x14ac:dyDescent="0.2">
      <c r="A19" s="4" t="s">
        <v>75</v>
      </c>
      <c r="B19" s="48" t="s">
        <v>213</v>
      </c>
      <c r="C19" s="36">
        <v>0</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t="s">
        <v>1736</v>
      </c>
      <c r="J19" s="12">
        <v>133.30000000000001</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11</v>
      </c>
      <c r="F20" s="44" t="str">
        <f t="shared" si="9"/>
        <v>N/A</v>
      </c>
      <c r="G20" s="36">
        <v>13</v>
      </c>
      <c r="H20" s="44" t="str">
        <f t="shared" si="10"/>
        <v>N/A</v>
      </c>
      <c r="I20" s="12">
        <v>133.30000000000001</v>
      </c>
      <c r="J20" s="12">
        <v>85.71</v>
      </c>
      <c r="K20" s="48" t="s">
        <v>213</v>
      </c>
      <c r="L20" s="9" t="str">
        <f t="shared" si="11"/>
        <v>N/A</v>
      </c>
    </row>
    <row r="21" spans="1:12" x14ac:dyDescent="0.2">
      <c r="A21" s="63" t="s">
        <v>1119</v>
      </c>
      <c r="B21" s="48" t="s">
        <v>213</v>
      </c>
      <c r="C21" s="14">
        <v>5253.4477803999998</v>
      </c>
      <c r="D21" s="11" t="str">
        <f t="shared" si="8"/>
        <v>N/A</v>
      </c>
      <c r="E21" s="14">
        <v>5465.8174698000003</v>
      </c>
      <c r="F21" s="11" t="str">
        <f t="shared" si="9"/>
        <v>N/A</v>
      </c>
      <c r="G21" s="14">
        <v>5813.8127333000002</v>
      </c>
      <c r="H21" s="11" t="str">
        <f t="shared" si="10"/>
        <v>N/A</v>
      </c>
      <c r="I21" s="12">
        <v>4.0419999999999998</v>
      </c>
      <c r="J21" s="12">
        <v>6.367</v>
      </c>
      <c r="K21" s="48" t="s">
        <v>736</v>
      </c>
      <c r="L21" s="9" t="str">
        <f t="shared" si="11"/>
        <v>Yes</v>
      </c>
    </row>
    <row r="22" spans="1:12" x14ac:dyDescent="0.2">
      <c r="A22" s="4" t="s">
        <v>1703</v>
      </c>
      <c r="B22" s="48" t="s">
        <v>213</v>
      </c>
      <c r="C22" s="14">
        <v>8443.2785992999998</v>
      </c>
      <c r="D22" s="11" t="str">
        <f t="shared" si="8"/>
        <v>N/A</v>
      </c>
      <c r="E22" s="14">
        <v>8756.7893144000009</v>
      </c>
      <c r="F22" s="11" t="str">
        <f t="shared" si="9"/>
        <v>N/A</v>
      </c>
      <c r="G22" s="14">
        <v>9987.6610110000001</v>
      </c>
      <c r="H22" s="11" t="str">
        <f t="shared" si="10"/>
        <v>N/A</v>
      </c>
      <c r="I22" s="12">
        <v>3.7130000000000001</v>
      </c>
      <c r="J22" s="12">
        <v>14.06</v>
      </c>
      <c r="K22" s="48" t="s">
        <v>736</v>
      </c>
      <c r="L22" s="9" t="str">
        <f t="shared" si="11"/>
        <v>Yes</v>
      </c>
    </row>
    <row r="23" spans="1:12" x14ac:dyDescent="0.2">
      <c r="A23" s="4" t="s">
        <v>1120</v>
      </c>
      <c r="B23" s="48" t="s">
        <v>213</v>
      </c>
      <c r="C23" s="14">
        <v>15388.928175999999</v>
      </c>
      <c r="D23" s="11" t="str">
        <f t="shared" si="8"/>
        <v>N/A</v>
      </c>
      <c r="E23" s="14">
        <v>15947.426221</v>
      </c>
      <c r="F23" s="11" t="str">
        <f t="shared" si="9"/>
        <v>N/A</v>
      </c>
      <c r="G23" s="14">
        <v>16408.355721</v>
      </c>
      <c r="H23" s="11" t="str">
        <f t="shared" si="10"/>
        <v>N/A</v>
      </c>
      <c r="I23" s="12">
        <v>3.629</v>
      </c>
      <c r="J23" s="12">
        <v>2.89</v>
      </c>
      <c r="K23" s="48" t="s">
        <v>736</v>
      </c>
      <c r="L23" s="9" t="str">
        <f t="shared" si="11"/>
        <v>Yes</v>
      </c>
    </row>
    <row r="24" spans="1:12" x14ac:dyDescent="0.2">
      <c r="A24" s="4" t="s">
        <v>1121</v>
      </c>
      <c r="B24" s="48" t="s">
        <v>213</v>
      </c>
      <c r="C24" s="14">
        <v>3247.1097685</v>
      </c>
      <c r="D24" s="11" t="str">
        <f t="shared" si="8"/>
        <v>N/A</v>
      </c>
      <c r="E24" s="14">
        <v>3344.8306269</v>
      </c>
      <c r="F24" s="11" t="str">
        <f t="shared" si="9"/>
        <v>N/A</v>
      </c>
      <c r="G24" s="14">
        <v>3598.5743647999998</v>
      </c>
      <c r="H24" s="11" t="str">
        <f t="shared" si="10"/>
        <v>N/A</v>
      </c>
      <c r="I24" s="12">
        <v>3.0089999999999999</v>
      </c>
      <c r="J24" s="12">
        <v>7.5860000000000003</v>
      </c>
      <c r="K24" s="48" t="s">
        <v>736</v>
      </c>
      <c r="L24" s="9" t="str">
        <f t="shared" si="11"/>
        <v>Yes</v>
      </c>
    </row>
    <row r="25" spans="1:12" x14ac:dyDescent="0.2">
      <c r="A25" s="4" t="s">
        <v>1122</v>
      </c>
      <c r="B25" s="48" t="s">
        <v>213</v>
      </c>
      <c r="C25" s="14">
        <v>3009.4113069</v>
      </c>
      <c r="D25" s="11" t="str">
        <f t="shared" si="8"/>
        <v>N/A</v>
      </c>
      <c r="E25" s="14">
        <v>3120.9156297999998</v>
      </c>
      <c r="F25" s="11" t="str">
        <f t="shared" si="9"/>
        <v>N/A</v>
      </c>
      <c r="G25" s="14">
        <v>3245.7537347000002</v>
      </c>
      <c r="H25" s="11" t="str">
        <f t="shared" si="10"/>
        <v>N/A</v>
      </c>
      <c r="I25" s="12">
        <v>3.7050000000000001</v>
      </c>
      <c r="J25" s="12">
        <v>4</v>
      </c>
      <c r="K25" s="48" t="s">
        <v>736</v>
      </c>
      <c r="L25" s="9" t="str">
        <f t="shared" si="11"/>
        <v>Yes</v>
      </c>
    </row>
    <row r="26" spans="1:12" x14ac:dyDescent="0.2">
      <c r="A26" s="2" t="s">
        <v>1123</v>
      </c>
      <c r="B26" s="48" t="s">
        <v>213</v>
      </c>
      <c r="C26" s="14">
        <v>5238.4562247000003</v>
      </c>
      <c r="D26" s="11" t="str">
        <f t="shared" si="8"/>
        <v>N/A</v>
      </c>
      <c r="E26" s="14">
        <v>5434.6034603999997</v>
      </c>
      <c r="F26" s="11" t="str">
        <f t="shared" si="9"/>
        <v>N/A</v>
      </c>
      <c r="G26" s="14">
        <v>5827.8951434999999</v>
      </c>
      <c r="H26" s="11" t="str">
        <f t="shared" si="10"/>
        <v>N/A</v>
      </c>
      <c r="I26" s="12">
        <v>3.7440000000000002</v>
      </c>
      <c r="J26" s="12">
        <v>7.2370000000000001</v>
      </c>
      <c r="K26" s="48" t="s">
        <v>736</v>
      </c>
      <c r="L26" s="9" t="str">
        <f>IF(J26="Div by 0", "N/A", IF(OR(J26="N/A",K26="N/A"),"N/A", IF(J26&gt;VALUE(MID(K26,1,2)), "No", IF(J26&lt;-1*VALUE(MID(K26,1,2)), "No", "Yes"))))</f>
        <v>Yes</v>
      </c>
    </row>
    <row r="27" spans="1:12" x14ac:dyDescent="0.2">
      <c r="A27" s="2" t="s">
        <v>1124</v>
      </c>
      <c r="B27" s="48" t="s">
        <v>213</v>
      </c>
      <c r="C27" s="14">
        <v>5270.9290840000003</v>
      </c>
      <c r="D27" s="11" t="str">
        <f t="shared" si="8"/>
        <v>N/A</v>
      </c>
      <c r="E27" s="14">
        <v>5502.1392684000002</v>
      </c>
      <c r="F27" s="11" t="str">
        <f t="shared" si="9"/>
        <v>N/A</v>
      </c>
      <c r="G27" s="14">
        <v>5797.4291876999996</v>
      </c>
      <c r="H27" s="11" t="str">
        <f t="shared" si="10"/>
        <v>N/A</v>
      </c>
      <c r="I27" s="12">
        <v>4.3869999999999996</v>
      </c>
      <c r="J27" s="12">
        <v>5.367</v>
      </c>
      <c r="K27" s="48" t="s">
        <v>736</v>
      </c>
      <c r="L27" s="9" t="str">
        <f>IF(J27="Div by 0", "N/A", IF(OR(J27="N/A",K27="N/A"),"N/A", IF(J27&gt;VALUE(MID(K27,1,2)), "No", IF(J27&lt;-1*VALUE(MID(K27,1,2)), "No", "Yes"))))</f>
        <v>Yes</v>
      </c>
    </row>
    <row r="28" spans="1:12" x14ac:dyDescent="0.2">
      <c r="A28" s="63" t="s">
        <v>1125</v>
      </c>
      <c r="B28" s="48" t="s">
        <v>213</v>
      </c>
      <c r="C28" s="14">
        <v>9108.8332224999995</v>
      </c>
      <c r="D28" s="11" t="str">
        <f t="shared" si="8"/>
        <v>N/A</v>
      </c>
      <c r="E28" s="14">
        <v>9503.1524176999992</v>
      </c>
      <c r="F28" s="11" t="str">
        <f t="shared" si="9"/>
        <v>N/A</v>
      </c>
      <c r="G28" s="14">
        <v>10074.788578</v>
      </c>
      <c r="H28" s="11" t="str">
        <f t="shared" si="10"/>
        <v>N/A</v>
      </c>
      <c r="I28" s="12">
        <v>4.3289999999999997</v>
      </c>
      <c r="J28" s="12">
        <v>6.0149999999999997</v>
      </c>
      <c r="K28" s="48" t="s">
        <v>736</v>
      </c>
      <c r="L28" s="9" t="str">
        <f>IF(J28="Div by 0", "N/A", IF(K28="N/A","N/A", IF(J28&gt;VALUE(MID(K28,1,2)), "No", IF(J28&lt;-1*VALUE(MID(K28,1,2)), "No", "Yes"))))</f>
        <v>Yes</v>
      </c>
    </row>
    <row r="29" spans="1:12" x14ac:dyDescent="0.2">
      <c r="A29" s="2" t="s">
        <v>1126</v>
      </c>
      <c r="B29" s="48" t="s">
        <v>213</v>
      </c>
      <c r="C29" s="14">
        <v>8425.8222949999999</v>
      </c>
      <c r="D29" s="11" t="str">
        <f t="shared" si="8"/>
        <v>N/A</v>
      </c>
      <c r="E29" s="14">
        <v>8726.9409985999991</v>
      </c>
      <c r="F29" s="11" t="str">
        <f t="shared" si="9"/>
        <v>N/A</v>
      </c>
      <c r="G29" s="14">
        <v>9682.7529785999996</v>
      </c>
      <c r="H29" s="11" t="str">
        <f t="shared" si="10"/>
        <v>N/A</v>
      </c>
      <c r="I29" s="12">
        <v>3.5739999999999998</v>
      </c>
      <c r="J29" s="12">
        <v>10.95</v>
      </c>
      <c r="K29" s="48" t="s">
        <v>736</v>
      </c>
      <c r="L29" s="9" t="str">
        <f>IF(J29="Div by 0", "N/A", IF(K29="N/A","N/A", IF(J29&gt;VALUE(MID(K29,1,2)), "No", IF(J29&lt;-1*VALUE(MID(K29,1,2)), "No", "Yes"))))</f>
        <v>Yes</v>
      </c>
    </row>
    <row r="30" spans="1:12" x14ac:dyDescent="0.2">
      <c r="A30" s="2" t="s">
        <v>1127</v>
      </c>
      <c r="B30" s="48" t="s">
        <v>213</v>
      </c>
      <c r="C30" s="14">
        <v>10327.736158</v>
      </c>
      <c r="D30" s="11" t="str">
        <f t="shared" si="8"/>
        <v>N/A</v>
      </c>
      <c r="E30" s="14">
        <v>10740.285553</v>
      </c>
      <c r="F30" s="11" t="str">
        <f t="shared" si="9"/>
        <v>N/A</v>
      </c>
      <c r="G30" s="14">
        <v>10703.338209</v>
      </c>
      <c r="H30" s="11" t="str">
        <f t="shared" si="10"/>
        <v>N/A</v>
      </c>
      <c r="I30" s="12">
        <v>3.9950000000000001</v>
      </c>
      <c r="J30" s="12">
        <v>-0.34399999999999997</v>
      </c>
      <c r="K30" s="48" t="s">
        <v>736</v>
      </c>
      <c r="L30" s="9" t="str">
        <f>IF(J30="Div by 0", "N/A", IF(K30="N/A","N/A", IF(J30&gt;VALUE(MID(K30,1,2)), "No", IF(J30&lt;-1*VALUE(MID(K30,1,2)), "No", "Yes"))))</f>
        <v>Yes</v>
      </c>
    </row>
    <row r="31" spans="1:12" x14ac:dyDescent="0.2">
      <c r="A31" s="2" t="s">
        <v>1128</v>
      </c>
      <c r="B31" s="48" t="s">
        <v>213</v>
      </c>
      <c r="C31" s="14">
        <v>8978.2394378999998</v>
      </c>
      <c r="D31" s="11" t="str">
        <f t="shared" si="8"/>
        <v>N/A</v>
      </c>
      <c r="E31" s="14">
        <v>9459.2599752000006</v>
      </c>
      <c r="F31" s="11" t="str">
        <f t="shared" si="9"/>
        <v>N/A</v>
      </c>
      <c r="G31" s="14">
        <v>9745.2529438000001</v>
      </c>
      <c r="H31" s="11" t="str">
        <f t="shared" si="10"/>
        <v>N/A</v>
      </c>
      <c r="I31" s="12">
        <v>5.3579999999999997</v>
      </c>
      <c r="J31" s="12">
        <v>3.0230000000000001</v>
      </c>
      <c r="K31" s="48" t="s">
        <v>736</v>
      </c>
      <c r="L31" s="9" t="str">
        <f>IF(J31="Div by 0", "N/A", IF(OR(J31="N/A",K31="N/A"),"N/A", IF(J31&gt;VALUE(MID(K31,1,2)), "No", IF(J31&lt;-1*VALUE(MID(K31,1,2)), "No", "Yes"))))</f>
        <v>Yes</v>
      </c>
    </row>
    <row r="32" spans="1:12" x14ac:dyDescent="0.2">
      <c r="A32" s="2" t="s">
        <v>1129</v>
      </c>
      <c r="B32" s="48" t="s">
        <v>213</v>
      </c>
      <c r="C32" s="14">
        <v>9301.5175092000009</v>
      </c>
      <c r="D32" s="11" t="str">
        <f t="shared" si="8"/>
        <v>N/A</v>
      </c>
      <c r="E32" s="14">
        <v>9566.9558548999994</v>
      </c>
      <c r="F32" s="11" t="str">
        <f t="shared" si="9"/>
        <v>N/A</v>
      </c>
      <c r="G32" s="14">
        <v>10544.86486</v>
      </c>
      <c r="H32" s="11" t="str">
        <f t="shared" si="10"/>
        <v>N/A</v>
      </c>
      <c r="I32" s="12">
        <v>2.8540000000000001</v>
      </c>
      <c r="J32" s="12">
        <v>10.220000000000001</v>
      </c>
      <c r="K32" s="48" t="s">
        <v>736</v>
      </c>
      <c r="L32" s="9" t="str">
        <f>IF(J32="Div by 0", "N/A", IF(OR(J32="N/A",K32="N/A"),"N/A", IF(J32&gt;VALUE(MID(K32,1,2)), "No", IF(J32&lt;-1*VALUE(MID(K32,1,2)), "No", "Yes"))))</f>
        <v>Yes</v>
      </c>
    </row>
    <row r="33" spans="1:12" x14ac:dyDescent="0.2">
      <c r="A33" s="2" t="s">
        <v>1706</v>
      </c>
      <c r="B33" s="48" t="s">
        <v>213</v>
      </c>
      <c r="C33" s="14">
        <v>8141.0406977000002</v>
      </c>
      <c r="D33" s="11" t="str">
        <f t="shared" si="8"/>
        <v>N/A</v>
      </c>
      <c r="E33" s="14">
        <v>9057.3333332999991</v>
      </c>
      <c r="F33" s="11" t="str">
        <f t="shared" si="9"/>
        <v>N/A</v>
      </c>
      <c r="G33" s="14">
        <v>7038.5640394000002</v>
      </c>
      <c r="H33" s="11" t="str">
        <f t="shared" si="10"/>
        <v>N/A</v>
      </c>
      <c r="I33" s="12">
        <v>11.26</v>
      </c>
      <c r="J33" s="12">
        <v>-22.3</v>
      </c>
      <c r="K33" s="48" t="s">
        <v>736</v>
      </c>
      <c r="L33" s="9" t="str">
        <f t="shared" ref="L33:L45" si="12">IF(J33="Div by 0", "N/A", IF(K33="N/A","N/A", IF(J33&gt;VALUE(MID(K33,1,2)), "No", IF(J33&lt;-1*VALUE(MID(K33,1,2)), "No", "Yes"))))</f>
        <v>Yes</v>
      </c>
    </row>
    <row r="34" spans="1:12" x14ac:dyDescent="0.2">
      <c r="A34" s="2" t="s">
        <v>1707</v>
      </c>
      <c r="B34" s="48" t="s">
        <v>213</v>
      </c>
      <c r="C34" s="14">
        <v>1122.3529152000001</v>
      </c>
      <c r="D34" s="11" t="str">
        <f t="shared" si="8"/>
        <v>N/A</v>
      </c>
      <c r="E34" s="14">
        <v>1155.1539522</v>
      </c>
      <c r="F34" s="11" t="str">
        <f t="shared" si="9"/>
        <v>N/A</v>
      </c>
      <c r="G34" s="14">
        <v>1265.5266667000001</v>
      </c>
      <c r="H34" s="11" t="str">
        <f t="shared" si="10"/>
        <v>N/A</v>
      </c>
      <c r="I34" s="12">
        <v>2.923</v>
      </c>
      <c r="J34" s="12">
        <v>9.5549999999999997</v>
      </c>
      <c r="K34" s="48" t="s">
        <v>736</v>
      </c>
      <c r="L34" s="9" t="str">
        <f t="shared" si="12"/>
        <v>Yes</v>
      </c>
    </row>
    <row r="35" spans="1:12" x14ac:dyDescent="0.2">
      <c r="A35" s="2" t="s">
        <v>1708</v>
      </c>
      <c r="B35" s="48" t="s">
        <v>213</v>
      </c>
      <c r="C35" s="14">
        <v>8679.1421759000004</v>
      </c>
      <c r="D35" s="11" t="str">
        <f t="shared" si="8"/>
        <v>N/A</v>
      </c>
      <c r="E35" s="14">
        <v>8790.2851403000004</v>
      </c>
      <c r="F35" s="11" t="str">
        <f t="shared" si="9"/>
        <v>N/A</v>
      </c>
      <c r="G35" s="14">
        <v>8483.4132711999991</v>
      </c>
      <c r="H35" s="11" t="str">
        <f t="shared" si="10"/>
        <v>N/A</v>
      </c>
      <c r="I35" s="12">
        <v>1.2809999999999999</v>
      </c>
      <c r="J35" s="12">
        <v>-3.49</v>
      </c>
      <c r="K35" s="48" t="s">
        <v>736</v>
      </c>
      <c r="L35" s="9" t="str">
        <f t="shared" si="12"/>
        <v>Yes</v>
      </c>
    </row>
    <row r="36" spans="1:12" x14ac:dyDescent="0.2">
      <c r="A36" s="2" t="s">
        <v>1709</v>
      </c>
      <c r="B36" s="48" t="s">
        <v>213</v>
      </c>
      <c r="C36" s="14">
        <v>568.41869323000003</v>
      </c>
      <c r="D36" s="11" t="str">
        <f t="shared" si="8"/>
        <v>N/A</v>
      </c>
      <c r="E36" s="14">
        <v>584.39366085999995</v>
      </c>
      <c r="F36" s="11" t="str">
        <f t="shared" si="9"/>
        <v>N/A</v>
      </c>
      <c r="G36" s="14">
        <v>616.46239718000004</v>
      </c>
      <c r="H36" s="11" t="str">
        <f t="shared" si="10"/>
        <v>N/A</v>
      </c>
      <c r="I36" s="12">
        <v>2.81</v>
      </c>
      <c r="J36" s="12">
        <v>5.4880000000000004</v>
      </c>
      <c r="K36" s="48" t="s">
        <v>736</v>
      </c>
      <c r="L36" s="9" t="str">
        <f t="shared" si="12"/>
        <v>Yes</v>
      </c>
    </row>
    <row r="37" spans="1:12" x14ac:dyDescent="0.2">
      <c r="A37" s="2" t="s">
        <v>1710</v>
      </c>
      <c r="B37" s="48" t="s">
        <v>213</v>
      </c>
      <c r="C37" s="14">
        <v>5357.3946116999996</v>
      </c>
      <c r="D37" s="11" t="str">
        <f t="shared" si="8"/>
        <v>N/A</v>
      </c>
      <c r="E37" s="14">
        <v>4544.3967279999997</v>
      </c>
      <c r="F37" s="11" t="str">
        <f t="shared" si="9"/>
        <v>N/A</v>
      </c>
      <c r="G37" s="14">
        <v>4127.4194373</v>
      </c>
      <c r="H37" s="11" t="str">
        <f t="shared" si="10"/>
        <v>N/A</v>
      </c>
      <c r="I37" s="12">
        <v>-15.2</v>
      </c>
      <c r="J37" s="12">
        <v>-9.18</v>
      </c>
      <c r="K37" s="48" t="s">
        <v>736</v>
      </c>
      <c r="L37" s="9" t="str">
        <f t="shared" si="12"/>
        <v>Yes</v>
      </c>
    </row>
    <row r="38" spans="1:12" x14ac:dyDescent="0.2">
      <c r="A38" s="2" t="s">
        <v>1711</v>
      </c>
      <c r="B38" s="48" t="s">
        <v>213</v>
      </c>
      <c r="C38" s="14" t="s">
        <v>1736</v>
      </c>
      <c r="D38" s="11" t="str">
        <f t="shared" si="8"/>
        <v>N/A</v>
      </c>
      <c r="E38" s="14" t="s">
        <v>1736</v>
      </c>
      <c r="F38" s="11" t="str">
        <f t="shared" si="9"/>
        <v>N/A</v>
      </c>
      <c r="G38" s="14" t="s">
        <v>1736</v>
      </c>
      <c r="H38" s="11" t="str">
        <f t="shared" si="10"/>
        <v>N/A</v>
      </c>
      <c r="I38" s="12" t="s">
        <v>1736</v>
      </c>
      <c r="J38" s="12" t="s">
        <v>1736</v>
      </c>
      <c r="K38" s="48" t="s">
        <v>736</v>
      </c>
      <c r="L38" s="9" t="str">
        <f t="shared" si="12"/>
        <v>N/A</v>
      </c>
    </row>
    <row r="39" spans="1:12" x14ac:dyDescent="0.2">
      <c r="A39" s="2" t="s">
        <v>1712</v>
      </c>
      <c r="B39" s="48" t="s">
        <v>213</v>
      </c>
      <c r="C39" s="14">
        <v>589.73788777000004</v>
      </c>
      <c r="D39" s="11" t="str">
        <f t="shared" si="8"/>
        <v>N/A</v>
      </c>
      <c r="E39" s="14">
        <v>538.90284436000002</v>
      </c>
      <c r="F39" s="11" t="str">
        <f t="shared" si="9"/>
        <v>N/A</v>
      </c>
      <c r="G39" s="14">
        <v>682.80173244000002</v>
      </c>
      <c r="H39" s="11" t="str">
        <f t="shared" si="10"/>
        <v>N/A</v>
      </c>
      <c r="I39" s="12">
        <v>-8.6199999999999992</v>
      </c>
      <c r="J39" s="12">
        <v>26.7</v>
      </c>
      <c r="K39" s="48" t="s">
        <v>736</v>
      </c>
      <c r="L39" s="9" t="str">
        <f t="shared" si="12"/>
        <v>Yes</v>
      </c>
    </row>
    <row r="40" spans="1:12" x14ac:dyDescent="0.2">
      <c r="A40" s="2" t="s">
        <v>1713</v>
      </c>
      <c r="B40" s="48" t="s">
        <v>213</v>
      </c>
      <c r="C40" s="14" t="s">
        <v>1736</v>
      </c>
      <c r="D40" s="11" t="str">
        <f t="shared" si="8"/>
        <v>N/A</v>
      </c>
      <c r="E40" s="14" t="s">
        <v>1736</v>
      </c>
      <c r="F40" s="11" t="str">
        <f t="shared" si="9"/>
        <v>N/A</v>
      </c>
      <c r="G40" s="14" t="s">
        <v>1736</v>
      </c>
      <c r="H40" s="11" t="str">
        <f t="shared" si="10"/>
        <v>N/A</v>
      </c>
      <c r="I40" s="12" t="s">
        <v>1736</v>
      </c>
      <c r="J40" s="12" t="s">
        <v>1736</v>
      </c>
      <c r="K40" s="48" t="s">
        <v>736</v>
      </c>
      <c r="L40" s="9" t="str">
        <f t="shared" si="12"/>
        <v>N/A</v>
      </c>
    </row>
    <row r="41" spans="1:12" x14ac:dyDescent="0.2">
      <c r="A41" s="2" t="s">
        <v>1714</v>
      </c>
      <c r="B41" s="48" t="s">
        <v>213</v>
      </c>
      <c r="C41" s="14">
        <v>28068.771906000002</v>
      </c>
      <c r="D41" s="11" t="str">
        <f t="shared" si="8"/>
        <v>N/A</v>
      </c>
      <c r="E41" s="14">
        <v>30075.073797000001</v>
      </c>
      <c r="F41" s="11" t="str">
        <f t="shared" si="9"/>
        <v>N/A</v>
      </c>
      <c r="G41" s="14">
        <v>33684.052868999999</v>
      </c>
      <c r="H41" s="11" t="str">
        <f t="shared" si="10"/>
        <v>N/A</v>
      </c>
      <c r="I41" s="12">
        <v>7.1479999999999997</v>
      </c>
      <c r="J41" s="12">
        <v>12</v>
      </c>
      <c r="K41" s="48" t="s">
        <v>736</v>
      </c>
      <c r="L41" s="9" t="str">
        <f t="shared" si="12"/>
        <v>Yes</v>
      </c>
    </row>
    <row r="42" spans="1:12" x14ac:dyDescent="0.2">
      <c r="A42" s="2" t="s">
        <v>1715</v>
      </c>
      <c r="B42" s="48" t="s">
        <v>213</v>
      </c>
      <c r="C42" s="14">
        <v>1183.5752513</v>
      </c>
      <c r="D42" s="11" t="str">
        <f t="shared" si="8"/>
        <v>N/A</v>
      </c>
      <c r="E42" s="14">
        <v>1149.0202088000001</v>
      </c>
      <c r="F42" s="11" t="str">
        <f t="shared" si="9"/>
        <v>N/A</v>
      </c>
      <c r="G42" s="14">
        <v>1197.1744007</v>
      </c>
      <c r="H42" s="11" t="str">
        <f t="shared" si="10"/>
        <v>N/A</v>
      </c>
      <c r="I42" s="12">
        <v>-2.92</v>
      </c>
      <c r="J42" s="12">
        <v>4.1909999999999998</v>
      </c>
      <c r="K42" s="48" t="s">
        <v>736</v>
      </c>
      <c r="L42" s="9" t="str">
        <f t="shared" si="12"/>
        <v>Yes</v>
      </c>
    </row>
    <row r="43" spans="1:12" x14ac:dyDescent="0.2">
      <c r="A43" s="2" t="s">
        <v>1716</v>
      </c>
      <c r="B43" s="48" t="s">
        <v>213</v>
      </c>
      <c r="C43" s="14" t="s">
        <v>1736</v>
      </c>
      <c r="D43" s="11" t="str">
        <f t="shared" si="8"/>
        <v>N/A</v>
      </c>
      <c r="E43" s="14" t="s">
        <v>1736</v>
      </c>
      <c r="F43" s="11" t="str">
        <f t="shared" si="9"/>
        <v>N/A</v>
      </c>
      <c r="G43" s="14" t="s">
        <v>1736</v>
      </c>
      <c r="H43" s="11" t="str">
        <f t="shared" si="10"/>
        <v>N/A</v>
      </c>
      <c r="I43" s="12" t="s">
        <v>1736</v>
      </c>
      <c r="J43" s="12" t="s">
        <v>1736</v>
      </c>
      <c r="K43" s="48" t="s">
        <v>736</v>
      </c>
      <c r="L43" s="9" t="str">
        <f t="shared" si="12"/>
        <v>N/A</v>
      </c>
    </row>
    <row r="44" spans="1:12" x14ac:dyDescent="0.2">
      <c r="A44" s="2" t="s">
        <v>1130</v>
      </c>
      <c r="B44" s="48" t="s">
        <v>213</v>
      </c>
      <c r="C44" s="14">
        <v>15100.669707999999</v>
      </c>
      <c r="D44" s="11" t="str">
        <f t="shared" si="8"/>
        <v>N/A</v>
      </c>
      <c r="E44" s="14">
        <v>15680.612392999999</v>
      </c>
      <c r="F44" s="11" t="str">
        <f t="shared" si="9"/>
        <v>N/A</v>
      </c>
      <c r="G44" s="14">
        <v>16579.346062000001</v>
      </c>
      <c r="H44" s="11" t="str">
        <f t="shared" si="10"/>
        <v>N/A</v>
      </c>
      <c r="I44" s="12">
        <v>3.8410000000000002</v>
      </c>
      <c r="J44" s="12">
        <v>5.7309999999999999</v>
      </c>
      <c r="K44" s="48" t="s">
        <v>736</v>
      </c>
      <c r="L44" s="9" t="str">
        <f t="shared" si="12"/>
        <v>Yes</v>
      </c>
    </row>
    <row r="45" spans="1:12" ht="25.5" x14ac:dyDescent="0.2">
      <c r="A45" s="2" t="s">
        <v>1131</v>
      </c>
      <c r="B45" s="48" t="s">
        <v>213</v>
      </c>
      <c r="C45" s="14">
        <v>722.32366019000006</v>
      </c>
      <c r="D45" s="11" t="str">
        <f t="shared" si="8"/>
        <v>N/A</v>
      </c>
      <c r="E45" s="14">
        <v>714.37399527000002</v>
      </c>
      <c r="F45" s="11" t="str">
        <f t="shared" si="9"/>
        <v>N/A</v>
      </c>
      <c r="G45" s="14">
        <v>806.54041728000004</v>
      </c>
      <c r="H45" s="11" t="str">
        <f t="shared" si="10"/>
        <v>N/A</v>
      </c>
      <c r="I45" s="12">
        <v>-1.1000000000000001</v>
      </c>
      <c r="J45" s="12">
        <v>12.9</v>
      </c>
      <c r="K45" s="48" t="s">
        <v>736</v>
      </c>
      <c r="L45" s="9" t="str">
        <f t="shared" si="12"/>
        <v>Yes</v>
      </c>
    </row>
    <row r="46" spans="1:12" x14ac:dyDescent="0.2">
      <c r="A46" s="2" t="s">
        <v>1132</v>
      </c>
      <c r="B46" s="35" t="s">
        <v>213</v>
      </c>
      <c r="C46" s="47">
        <v>39732.433415</v>
      </c>
      <c r="D46" s="44" t="str">
        <f t="shared" si="8"/>
        <v>N/A</v>
      </c>
      <c r="E46" s="47">
        <v>44670.645037000002</v>
      </c>
      <c r="F46" s="44" t="str">
        <f t="shared" si="9"/>
        <v>N/A</v>
      </c>
      <c r="G46" s="47">
        <v>51227.213369999998</v>
      </c>
      <c r="H46" s="44" t="str">
        <f t="shared" si="10"/>
        <v>N/A</v>
      </c>
      <c r="I46" s="12">
        <v>12.43</v>
      </c>
      <c r="J46" s="12">
        <v>14.68</v>
      </c>
      <c r="K46" s="45" t="s">
        <v>736</v>
      </c>
      <c r="L46" s="9" t="str">
        <f>IF(J46="Div by 0", "N/A", IF(K46="N/A","N/A", IF(J46&gt;VALUE(MID(K46,1,2)), "No", IF(J46&lt;-1*VALUE(MID(K46,1,2)), "No", "Yes"))))</f>
        <v>Yes</v>
      </c>
    </row>
    <row r="47" spans="1:12" x14ac:dyDescent="0.2">
      <c r="A47" s="64" t="s">
        <v>1133</v>
      </c>
      <c r="B47" s="35" t="s">
        <v>213</v>
      </c>
      <c r="C47" s="47">
        <v>37426.868493000002</v>
      </c>
      <c r="D47" s="44" t="str">
        <f t="shared" si="8"/>
        <v>N/A</v>
      </c>
      <c r="E47" s="47">
        <v>39002.289435999999</v>
      </c>
      <c r="F47" s="44" t="str">
        <f t="shared" si="9"/>
        <v>N/A</v>
      </c>
      <c r="G47" s="47">
        <v>41496.657432</v>
      </c>
      <c r="H47" s="44" t="str">
        <f t="shared" si="10"/>
        <v>N/A</v>
      </c>
      <c r="I47" s="12">
        <v>4.2089999999999996</v>
      </c>
      <c r="J47" s="12">
        <v>6.3949999999999996</v>
      </c>
      <c r="K47" s="45" t="s">
        <v>736</v>
      </c>
      <c r="L47" s="9" t="str">
        <f>IF(J47="Div by 0", "N/A", IF(K47="N/A","N/A", IF(J47&gt;VALUE(MID(K47,1,2)), "No", IF(J47&lt;-1*VALUE(MID(K47,1,2)), "No", "Yes"))))</f>
        <v>Yes</v>
      </c>
    </row>
    <row r="48" spans="1:12" ht="25.5" x14ac:dyDescent="0.2">
      <c r="A48" s="2" t="s">
        <v>1134</v>
      </c>
      <c r="B48" s="35" t="s">
        <v>213</v>
      </c>
      <c r="C48" s="47">
        <v>43392.120935999999</v>
      </c>
      <c r="D48" s="44" t="str">
        <f t="shared" si="8"/>
        <v>N/A</v>
      </c>
      <c r="E48" s="47">
        <v>57130.764633999999</v>
      </c>
      <c r="F48" s="44" t="str">
        <f t="shared" si="9"/>
        <v>N/A</v>
      </c>
      <c r="G48" s="47">
        <v>80472.323256000003</v>
      </c>
      <c r="H48" s="44" t="str">
        <f t="shared" si="10"/>
        <v>N/A</v>
      </c>
      <c r="I48" s="12">
        <v>31.66</v>
      </c>
      <c r="J48" s="12">
        <v>40.86</v>
      </c>
      <c r="K48" s="45" t="s">
        <v>736</v>
      </c>
      <c r="L48" s="9" t="str">
        <f>IF(J48="Div by 0", "N/A", IF(K48="N/A","N/A", IF(J48&gt;VALUE(MID(K48,1,2)), "No", IF(J48&lt;-1*VALUE(MID(K48,1,2)), "No", "Yes"))))</f>
        <v>No</v>
      </c>
    </row>
    <row r="49" spans="1:12" x14ac:dyDescent="0.2">
      <c r="A49" s="6" t="s">
        <v>1135</v>
      </c>
      <c r="B49" s="35" t="s">
        <v>213</v>
      </c>
      <c r="C49" s="47" t="s">
        <v>1736</v>
      </c>
      <c r="D49" s="44" t="str">
        <f t="shared" si="8"/>
        <v>N/A</v>
      </c>
      <c r="E49" s="47" t="s">
        <v>1736</v>
      </c>
      <c r="F49" s="44" t="str">
        <f t="shared" si="9"/>
        <v>N/A</v>
      </c>
      <c r="G49" s="47" t="s">
        <v>1736</v>
      </c>
      <c r="H49" s="44" t="str">
        <f t="shared" si="10"/>
        <v>N/A</v>
      </c>
      <c r="I49" s="12" t="s">
        <v>1736</v>
      </c>
      <c r="J49" s="12" t="s">
        <v>1736</v>
      </c>
      <c r="K49" s="45" t="s">
        <v>736</v>
      </c>
      <c r="L49" s="9" t="str">
        <f t="shared" ref="L49:L59" si="13">IF(J49="Div by 0", "N/A", IF(K49="N/A","N/A", IF(J49&gt;VALUE(MID(K49,1,2)), "No", IF(J49&lt;-1*VALUE(MID(K49,1,2)), "No", "Yes"))))</f>
        <v>N/A</v>
      </c>
    </row>
    <row r="50" spans="1:12" ht="25.5" x14ac:dyDescent="0.2">
      <c r="A50" s="2" t="s">
        <v>1136</v>
      </c>
      <c r="B50" s="35" t="s">
        <v>213</v>
      </c>
      <c r="C50" s="47" t="s">
        <v>1736</v>
      </c>
      <c r="D50" s="44" t="str">
        <f t="shared" si="8"/>
        <v>N/A</v>
      </c>
      <c r="E50" s="47" t="s">
        <v>1736</v>
      </c>
      <c r="F50" s="44" t="str">
        <f t="shared" si="9"/>
        <v>N/A</v>
      </c>
      <c r="G50" s="47" t="s">
        <v>1736</v>
      </c>
      <c r="H50" s="44" t="str">
        <f t="shared" si="10"/>
        <v>N/A</v>
      </c>
      <c r="I50" s="12" t="s">
        <v>1736</v>
      </c>
      <c r="J50" s="12" t="s">
        <v>1736</v>
      </c>
      <c r="K50" s="45" t="s">
        <v>736</v>
      </c>
      <c r="L50" s="9" t="str">
        <f t="shared" si="13"/>
        <v>N/A</v>
      </c>
    </row>
    <row r="51" spans="1:12" x14ac:dyDescent="0.2">
      <c r="A51" s="2" t="s">
        <v>1137</v>
      </c>
      <c r="B51" s="35" t="s">
        <v>213</v>
      </c>
      <c r="C51" s="47" t="s">
        <v>1736</v>
      </c>
      <c r="D51" s="44" t="str">
        <f t="shared" ref="D51:D82" si="14">IF($B51="N/A","N/A",IF(C51&gt;10,"No",IF(C51&lt;-10,"No","Yes")))</f>
        <v>N/A</v>
      </c>
      <c r="E51" s="47" t="s">
        <v>1736</v>
      </c>
      <c r="F51" s="44" t="str">
        <f t="shared" ref="F51:F82" si="15">IF($B51="N/A","N/A",IF(E51&gt;10,"No",IF(E51&lt;-10,"No","Yes")))</f>
        <v>N/A</v>
      </c>
      <c r="G51" s="47" t="s">
        <v>1736</v>
      </c>
      <c r="H51" s="44" t="str">
        <f t="shared" ref="H51:H82" si="16">IF($B51="N/A","N/A",IF(G51&gt;10,"No",IF(G51&lt;-10,"No","Yes")))</f>
        <v>N/A</v>
      </c>
      <c r="I51" s="12" t="s">
        <v>1736</v>
      </c>
      <c r="J51" s="12" t="s">
        <v>1736</v>
      </c>
      <c r="K51" s="45" t="s">
        <v>736</v>
      </c>
      <c r="L51" s="9" t="str">
        <f t="shared" si="13"/>
        <v>N/A</v>
      </c>
    </row>
    <row r="52" spans="1:12" ht="25.5" x14ac:dyDescent="0.2">
      <c r="A52" s="2" t="s">
        <v>1138</v>
      </c>
      <c r="B52" s="35" t="s">
        <v>213</v>
      </c>
      <c r="C52" s="47" t="s">
        <v>1736</v>
      </c>
      <c r="D52" s="44" t="str">
        <f t="shared" si="14"/>
        <v>N/A</v>
      </c>
      <c r="E52" s="47" t="s">
        <v>1736</v>
      </c>
      <c r="F52" s="44" t="str">
        <f t="shared" si="15"/>
        <v>N/A</v>
      </c>
      <c r="G52" s="47" t="s">
        <v>1736</v>
      </c>
      <c r="H52" s="44" t="str">
        <f t="shared" si="16"/>
        <v>N/A</v>
      </c>
      <c r="I52" s="12" t="s">
        <v>1736</v>
      </c>
      <c r="J52" s="12" t="s">
        <v>1736</v>
      </c>
      <c r="K52" s="45" t="s">
        <v>736</v>
      </c>
      <c r="L52" s="9" t="str">
        <f t="shared" si="13"/>
        <v>N/A</v>
      </c>
    </row>
    <row r="53" spans="1:12" ht="25.5" x14ac:dyDescent="0.2">
      <c r="A53" s="2" t="s">
        <v>1139</v>
      </c>
      <c r="B53" s="35" t="s">
        <v>213</v>
      </c>
      <c r="C53" s="47" t="s">
        <v>1736</v>
      </c>
      <c r="D53" s="44" t="str">
        <f t="shared" si="14"/>
        <v>N/A</v>
      </c>
      <c r="E53" s="47" t="s">
        <v>1736</v>
      </c>
      <c r="F53" s="44" t="str">
        <f t="shared" si="15"/>
        <v>N/A</v>
      </c>
      <c r="G53" s="47" t="s">
        <v>1736</v>
      </c>
      <c r="H53" s="44" t="str">
        <f t="shared" si="16"/>
        <v>N/A</v>
      </c>
      <c r="I53" s="12" t="s">
        <v>1736</v>
      </c>
      <c r="J53" s="12" t="s">
        <v>1736</v>
      </c>
      <c r="K53" s="45" t="s">
        <v>736</v>
      </c>
      <c r="L53" s="9" t="str">
        <f t="shared" si="13"/>
        <v>N/A</v>
      </c>
    </row>
    <row r="54" spans="1:12" ht="25.5" x14ac:dyDescent="0.2">
      <c r="A54" s="2" t="s">
        <v>1140</v>
      </c>
      <c r="B54" s="35" t="s">
        <v>213</v>
      </c>
      <c r="C54" s="47" t="s">
        <v>1736</v>
      </c>
      <c r="D54" s="44" t="str">
        <f t="shared" si="14"/>
        <v>N/A</v>
      </c>
      <c r="E54" s="47" t="s">
        <v>1736</v>
      </c>
      <c r="F54" s="44" t="str">
        <f t="shared" si="15"/>
        <v>N/A</v>
      </c>
      <c r="G54" s="47" t="s">
        <v>1736</v>
      </c>
      <c r="H54" s="44" t="str">
        <f t="shared" si="16"/>
        <v>N/A</v>
      </c>
      <c r="I54" s="12" t="s">
        <v>1736</v>
      </c>
      <c r="J54" s="12" t="s">
        <v>1736</v>
      </c>
      <c r="K54" s="45" t="s">
        <v>736</v>
      </c>
      <c r="L54" s="9" t="str">
        <f t="shared" si="13"/>
        <v>N/A</v>
      </c>
    </row>
    <row r="55" spans="1:12" ht="25.5" x14ac:dyDescent="0.2">
      <c r="A55" s="2" t="s">
        <v>1141</v>
      </c>
      <c r="B55" s="35" t="s">
        <v>213</v>
      </c>
      <c r="C55" s="47" t="s">
        <v>1736</v>
      </c>
      <c r="D55" s="44" t="str">
        <f t="shared" si="14"/>
        <v>N/A</v>
      </c>
      <c r="E55" s="47" t="s">
        <v>1736</v>
      </c>
      <c r="F55" s="44" t="str">
        <f t="shared" si="15"/>
        <v>N/A</v>
      </c>
      <c r="G55" s="47" t="s">
        <v>1736</v>
      </c>
      <c r="H55" s="44" t="str">
        <f t="shared" si="16"/>
        <v>N/A</v>
      </c>
      <c r="I55" s="12" t="s">
        <v>1736</v>
      </c>
      <c r="J55" s="12" t="s">
        <v>1736</v>
      </c>
      <c r="K55" s="45" t="s">
        <v>736</v>
      </c>
      <c r="L55" s="9" t="str">
        <f t="shared" si="13"/>
        <v>N/A</v>
      </c>
    </row>
    <row r="56" spans="1:12" ht="25.5" x14ac:dyDescent="0.2">
      <c r="A56" s="2" t="s">
        <v>1142</v>
      </c>
      <c r="B56" s="35" t="s">
        <v>213</v>
      </c>
      <c r="C56" s="47" t="s">
        <v>1736</v>
      </c>
      <c r="D56" s="44" t="str">
        <f t="shared" si="14"/>
        <v>N/A</v>
      </c>
      <c r="E56" s="47" t="s">
        <v>1736</v>
      </c>
      <c r="F56" s="44" t="str">
        <f t="shared" si="15"/>
        <v>N/A</v>
      </c>
      <c r="G56" s="47" t="s">
        <v>1736</v>
      </c>
      <c r="H56" s="44" t="str">
        <f t="shared" si="16"/>
        <v>N/A</v>
      </c>
      <c r="I56" s="12" t="s">
        <v>1736</v>
      </c>
      <c r="J56" s="12" t="s">
        <v>1736</v>
      </c>
      <c r="K56" s="45" t="s">
        <v>736</v>
      </c>
      <c r="L56" s="9" t="str">
        <f t="shared" si="13"/>
        <v>N/A</v>
      </c>
    </row>
    <row r="57" spans="1:12" ht="25.5" x14ac:dyDescent="0.2">
      <c r="A57" s="2" t="s">
        <v>1143</v>
      </c>
      <c r="B57" s="35" t="s">
        <v>213</v>
      </c>
      <c r="C57" s="47" t="s">
        <v>1736</v>
      </c>
      <c r="D57" s="44" t="str">
        <f t="shared" si="14"/>
        <v>N/A</v>
      </c>
      <c r="E57" s="47" t="s">
        <v>1736</v>
      </c>
      <c r="F57" s="44" t="str">
        <f t="shared" si="15"/>
        <v>N/A</v>
      </c>
      <c r="G57" s="47" t="s">
        <v>1736</v>
      </c>
      <c r="H57" s="44" t="str">
        <f t="shared" si="16"/>
        <v>N/A</v>
      </c>
      <c r="I57" s="12" t="s">
        <v>1736</v>
      </c>
      <c r="J57" s="12" t="s">
        <v>1736</v>
      </c>
      <c r="K57" s="45" t="s">
        <v>736</v>
      </c>
      <c r="L57" s="9" t="str">
        <f t="shared" si="13"/>
        <v>N/A</v>
      </c>
    </row>
    <row r="58" spans="1:12" ht="25.5" x14ac:dyDescent="0.2">
      <c r="A58" s="2" t="s">
        <v>1144</v>
      </c>
      <c r="B58" s="35" t="s">
        <v>213</v>
      </c>
      <c r="C58" s="47" t="s">
        <v>1736</v>
      </c>
      <c r="D58" s="44" t="str">
        <f t="shared" si="14"/>
        <v>N/A</v>
      </c>
      <c r="E58" s="47" t="s">
        <v>1736</v>
      </c>
      <c r="F58" s="44" t="str">
        <f t="shared" si="15"/>
        <v>N/A</v>
      </c>
      <c r="G58" s="47" t="s">
        <v>1736</v>
      </c>
      <c r="H58" s="44" t="str">
        <f t="shared" si="16"/>
        <v>N/A</v>
      </c>
      <c r="I58" s="12" t="s">
        <v>1736</v>
      </c>
      <c r="J58" s="12" t="s">
        <v>1736</v>
      </c>
      <c r="K58" s="45" t="s">
        <v>736</v>
      </c>
      <c r="L58" s="9" t="str">
        <f t="shared" si="13"/>
        <v>N/A</v>
      </c>
    </row>
    <row r="59" spans="1:12" ht="25.5" x14ac:dyDescent="0.2">
      <c r="A59" s="2" t="s">
        <v>1145</v>
      </c>
      <c r="B59" s="35" t="s">
        <v>213</v>
      </c>
      <c r="C59" s="47" t="s">
        <v>1736</v>
      </c>
      <c r="D59" s="44" t="str">
        <f t="shared" si="14"/>
        <v>N/A</v>
      </c>
      <c r="E59" s="47" t="s">
        <v>1736</v>
      </c>
      <c r="F59" s="44" t="str">
        <f t="shared" si="15"/>
        <v>N/A</v>
      </c>
      <c r="G59" s="47" t="s">
        <v>1736</v>
      </c>
      <c r="H59" s="44" t="str">
        <f t="shared" si="16"/>
        <v>N/A</v>
      </c>
      <c r="I59" s="12" t="s">
        <v>1736</v>
      </c>
      <c r="J59" s="12" t="s">
        <v>1736</v>
      </c>
      <c r="K59" s="45" t="s">
        <v>736</v>
      </c>
      <c r="L59" s="9" t="str">
        <f t="shared" si="13"/>
        <v>N/A</v>
      </c>
    </row>
    <row r="60" spans="1:12" x14ac:dyDescent="0.2">
      <c r="A60" s="6" t="s">
        <v>356</v>
      </c>
      <c r="B60" s="35" t="s">
        <v>213</v>
      </c>
      <c r="C60" s="47">
        <v>0</v>
      </c>
      <c r="D60" s="44" t="str">
        <f t="shared" si="14"/>
        <v>N/A</v>
      </c>
      <c r="E60" s="47">
        <v>0</v>
      </c>
      <c r="F60" s="44" t="str">
        <f t="shared" si="15"/>
        <v>N/A</v>
      </c>
      <c r="G60" s="47">
        <v>0</v>
      </c>
      <c r="H60" s="44" t="str">
        <f t="shared" si="16"/>
        <v>N/A</v>
      </c>
      <c r="I60" s="12" t="s">
        <v>1736</v>
      </c>
      <c r="J60" s="12" t="s">
        <v>1736</v>
      </c>
      <c r="K60" s="45" t="s">
        <v>736</v>
      </c>
      <c r="L60" s="9" t="str">
        <f t="shared" ref="L60:L70" si="17">IF(J60="Div by 0", "N/A", IF(K60="N/A","N/A", IF(J60&gt;VALUE(MID(K60,1,2)), "No", IF(J60&lt;-1*VALUE(MID(K60,1,2)), "No", "Yes"))))</f>
        <v>N/A</v>
      </c>
    </row>
    <row r="61" spans="1:12" ht="25.5" x14ac:dyDescent="0.2">
      <c r="A61" s="2" t="s">
        <v>1146</v>
      </c>
      <c r="B61" s="35" t="s">
        <v>213</v>
      </c>
      <c r="C61" s="47">
        <v>0</v>
      </c>
      <c r="D61" s="44" t="str">
        <f t="shared" si="14"/>
        <v>N/A</v>
      </c>
      <c r="E61" s="47">
        <v>0</v>
      </c>
      <c r="F61" s="44" t="str">
        <f t="shared" si="15"/>
        <v>N/A</v>
      </c>
      <c r="G61" s="47">
        <v>0</v>
      </c>
      <c r="H61" s="44" t="str">
        <f t="shared" si="16"/>
        <v>N/A</v>
      </c>
      <c r="I61" s="12" t="s">
        <v>1736</v>
      </c>
      <c r="J61" s="12" t="s">
        <v>1736</v>
      </c>
      <c r="K61" s="45" t="s">
        <v>736</v>
      </c>
      <c r="L61" s="9" t="str">
        <f t="shared" si="17"/>
        <v>N/A</v>
      </c>
    </row>
    <row r="62" spans="1:12" x14ac:dyDescent="0.2">
      <c r="A62" s="2" t="s">
        <v>1147</v>
      </c>
      <c r="B62" s="35" t="s">
        <v>213</v>
      </c>
      <c r="C62" s="47">
        <v>0</v>
      </c>
      <c r="D62" s="44" t="str">
        <f t="shared" si="14"/>
        <v>N/A</v>
      </c>
      <c r="E62" s="47">
        <v>0</v>
      </c>
      <c r="F62" s="44" t="str">
        <f t="shared" si="15"/>
        <v>N/A</v>
      </c>
      <c r="G62" s="47">
        <v>0</v>
      </c>
      <c r="H62" s="44" t="str">
        <f t="shared" si="16"/>
        <v>N/A</v>
      </c>
      <c r="I62" s="12" t="s">
        <v>1736</v>
      </c>
      <c r="J62" s="12" t="s">
        <v>1736</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1736</v>
      </c>
      <c r="J63" s="12" t="s">
        <v>1736</v>
      </c>
      <c r="K63" s="45" t="s">
        <v>736</v>
      </c>
      <c r="L63" s="9" t="str">
        <f t="shared" si="17"/>
        <v>N/A</v>
      </c>
    </row>
    <row r="64" spans="1:12" ht="25.5" x14ac:dyDescent="0.2">
      <c r="A64" s="2" t="s">
        <v>1149</v>
      </c>
      <c r="B64" s="35" t="s">
        <v>213</v>
      </c>
      <c r="C64" s="47">
        <v>0</v>
      </c>
      <c r="D64" s="44" t="str">
        <f t="shared" si="14"/>
        <v>N/A</v>
      </c>
      <c r="E64" s="47">
        <v>0</v>
      </c>
      <c r="F64" s="44" t="str">
        <f t="shared" si="15"/>
        <v>N/A</v>
      </c>
      <c r="G64" s="47">
        <v>0</v>
      </c>
      <c r="H64" s="44" t="str">
        <f t="shared" si="16"/>
        <v>N/A</v>
      </c>
      <c r="I64" s="12" t="s">
        <v>1736</v>
      </c>
      <c r="J64" s="12" t="s">
        <v>1736</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1736</v>
      </c>
      <c r="J65" s="12" t="s">
        <v>1736</v>
      </c>
      <c r="K65" s="45" t="s">
        <v>736</v>
      </c>
      <c r="L65" s="9" t="str">
        <f t="shared" si="17"/>
        <v>N/A</v>
      </c>
    </row>
    <row r="66" spans="1:12" ht="25.5" x14ac:dyDescent="0.2">
      <c r="A66" s="2" t="s">
        <v>1151</v>
      </c>
      <c r="B66" s="35" t="s">
        <v>213</v>
      </c>
      <c r="C66" s="47">
        <v>0</v>
      </c>
      <c r="D66" s="44" t="str">
        <f t="shared" si="14"/>
        <v>N/A</v>
      </c>
      <c r="E66" s="47">
        <v>0</v>
      </c>
      <c r="F66" s="44" t="str">
        <f t="shared" si="15"/>
        <v>N/A</v>
      </c>
      <c r="G66" s="47">
        <v>0</v>
      </c>
      <c r="H66" s="44" t="str">
        <f t="shared" si="16"/>
        <v>N/A</v>
      </c>
      <c r="I66" s="12" t="s">
        <v>1736</v>
      </c>
      <c r="J66" s="12" t="s">
        <v>1736</v>
      </c>
      <c r="K66" s="45" t="s">
        <v>736</v>
      </c>
      <c r="L66" s="9" t="str">
        <f t="shared" si="17"/>
        <v>N/A</v>
      </c>
    </row>
    <row r="67" spans="1:12" ht="25.5" x14ac:dyDescent="0.2">
      <c r="A67" s="2" t="s">
        <v>1152</v>
      </c>
      <c r="B67" s="35" t="s">
        <v>213</v>
      </c>
      <c r="C67" s="47">
        <v>0</v>
      </c>
      <c r="D67" s="44" t="str">
        <f t="shared" si="14"/>
        <v>N/A</v>
      </c>
      <c r="E67" s="47">
        <v>0</v>
      </c>
      <c r="F67" s="44" t="str">
        <f t="shared" si="15"/>
        <v>N/A</v>
      </c>
      <c r="G67" s="47">
        <v>0</v>
      </c>
      <c r="H67" s="44" t="str">
        <f t="shared" si="16"/>
        <v>N/A</v>
      </c>
      <c r="I67" s="12" t="s">
        <v>1736</v>
      </c>
      <c r="J67" s="12" t="s">
        <v>1736</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1736</v>
      </c>
      <c r="J68" s="12" t="s">
        <v>1736</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1736</v>
      </c>
      <c r="J69" s="12" t="s">
        <v>1736</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1736</v>
      </c>
      <c r="J70" s="12" t="s">
        <v>1736</v>
      </c>
      <c r="K70" s="45" t="s">
        <v>736</v>
      </c>
      <c r="L70" s="9" t="str">
        <f t="shared" si="17"/>
        <v>N/A</v>
      </c>
    </row>
    <row r="71" spans="1:12" x14ac:dyDescent="0.2">
      <c r="A71" s="6" t="s">
        <v>1156</v>
      </c>
      <c r="B71" s="35" t="s">
        <v>213</v>
      </c>
      <c r="C71" s="47" t="s">
        <v>1736</v>
      </c>
      <c r="D71" s="44" t="str">
        <f t="shared" si="14"/>
        <v>N/A</v>
      </c>
      <c r="E71" s="47" t="s">
        <v>1736</v>
      </c>
      <c r="F71" s="44" t="str">
        <f t="shared" si="15"/>
        <v>N/A</v>
      </c>
      <c r="G71" s="47" t="s">
        <v>1736</v>
      </c>
      <c r="H71" s="44" t="str">
        <f t="shared" si="16"/>
        <v>N/A</v>
      </c>
      <c r="I71" s="12" t="s">
        <v>1736</v>
      </c>
      <c r="J71" s="12" t="s">
        <v>1736</v>
      </c>
      <c r="K71" s="45" t="s">
        <v>736</v>
      </c>
      <c r="L71" s="9" t="str">
        <f t="shared" ref="L71:L81" si="18">IF(J71="Div by 0", "N/A", IF(K71="N/A","N/A", IF(J71&gt;VALUE(MID(K71,1,2)), "No", IF(J71&lt;-1*VALUE(MID(K71,1,2)), "No", "Yes"))))</f>
        <v>N/A</v>
      </c>
    </row>
    <row r="72" spans="1:12" ht="25.5" x14ac:dyDescent="0.2">
      <c r="A72" s="2" t="s">
        <v>1157</v>
      </c>
      <c r="B72" s="35" t="s">
        <v>213</v>
      </c>
      <c r="C72" s="47" t="s">
        <v>1736</v>
      </c>
      <c r="D72" s="44" t="str">
        <f t="shared" si="14"/>
        <v>N/A</v>
      </c>
      <c r="E72" s="47" t="s">
        <v>1736</v>
      </c>
      <c r="F72" s="44" t="str">
        <f t="shared" si="15"/>
        <v>N/A</v>
      </c>
      <c r="G72" s="47" t="s">
        <v>1736</v>
      </c>
      <c r="H72" s="44" t="str">
        <f t="shared" si="16"/>
        <v>N/A</v>
      </c>
      <c r="I72" s="12" t="s">
        <v>1736</v>
      </c>
      <c r="J72" s="12" t="s">
        <v>1736</v>
      </c>
      <c r="K72" s="45" t="s">
        <v>736</v>
      </c>
      <c r="L72" s="9" t="str">
        <f t="shared" si="18"/>
        <v>N/A</v>
      </c>
    </row>
    <row r="73" spans="1:12" ht="25.5" x14ac:dyDescent="0.2">
      <c r="A73" s="2" t="s">
        <v>1158</v>
      </c>
      <c r="B73" s="35" t="s">
        <v>213</v>
      </c>
      <c r="C73" s="47" t="s">
        <v>1736</v>
      </c>
      <c r="D73" s="44" t="str">
        <f t="shared" si="14"/>
        <v>N/A</v>
      </c>
      <c r="E73" s="47" t="s">
        <v>1736</v>
      </c>
      <c r="F73" s="44" t="str">
        <f t="shared" si="15"/>
        <v>N/A</v>
      </c>
      <c r="G73" s="47" t="s">
        <v>1736</v>
      </c>
      <c r="H73" s="44" t="str">
        <f t="shared" si="16"/>
        <v>N/A</v>
      </c>
      <c r="I73" s="12" t="s">
        <v>1736</v>
      </c>
      <c r="J73" s="12" t="s">
        <v>1736</v>
      </c>
      <c r="K73" s="45" t="s">
        <v>736</v>
      </c>
      <c r="L73" s="9" t="str">
        <f t="shared" si="18"/>
        <v>N/A</v>
      </c>
    </row>
    <row r="74" spans="1:12" ht="25.5" x14ac:dyDescent="0.2">
      <c r="A74" s="2" t="s">
        <v>1159</v>
      </c>
      <c r="B74" s="35" t="s">
        <v>213</v>
      </c>
      <c r="C74" s="47" t="s">
        <v>1736</v>
      </c>
      <c r="D74" s="44" t="str">
        <f t="shared" si="14"/>
        <v>N/A</v>
      </c>
      <c r="E74" s="47" t="s">
        <v>1736</v>
      </c>
      <c r="F74" s="44" t="str">
        <f t="shared" si="15"/>
        <v>N/A</v>
      </c>
      <c r="G74" s="47" t="s">
        <v>1736</v>
      </c>
      <c r="H74" s="44" t="str">
        <f t="shared" si="16"/>
        <v>N/A</v>
      </c>
      <c r="I74" s="12" t="s">
        <v>1736</v>
      </c>
      <c r="J74" s="12" t="s">
        <v>1736</v>
      </c>
      <c r="K74" s="45" t="s">
        <v>736</v>
      </c>
      <c r="L74" s="9" t="str">
        <f t="shared" si="18"/>
        <v>N/A</v>
      </c>
    </row>
    <row r="75" spans="1:12" ht="25.5" x14ac:dyDescent="0.2">
      <c r="A75" s="2" t="s">
        <v>1160</v>
      </c>
      <c r="B75" s="35" t="s">
        <v>213</v>
      </c>
      <c r="C75" s="47" t="s">
        <v>1736</v>
      </c>
      <c r="D75" s="44" t="str">
        <f t="shared" si="14"/>
        <v>N/A</v>
      </c>
      <c r="E75" s="47" t="s">
        <v>1736</v>
      </c>
      <c r="F75" s="44" t="str">
        <f t="shared" si="15"/>
        <v>N/A</v>
      </c>
      <c r="G75" s="47" t="s">
        <v>1736</v>
      </c>
      <c r="H75" s="44" t="str">
        <f t="shared" si="16"/>
        <v>N/A</v>
      </c>
      <c r="I75" s="12" t="s">
        <v>1736</v>
      </c>
      <c r="J75" s="12" t="s">
        <v>1736</v>
      </c>
      <c r="K75" s="45" t="s">
        <v>736</v>
      </c>
      <c r="L75" s="9" t="str">
        <f t="shared" si="18"/>
        <v>N/A</v>
      </c>
    </row>
    <row r="76" spans="1:12" ht="25.5" x14ac:dyDescent="0.2">
      <c r="A76" s="2" t="s">
        <v>1161</v>
      </c>
      <c r="B76" s="35" t="s">
        <v>213</v>
      </c>
      <c r="C76" s="47" t="s">
        <v>1736</v>
      </c>
      <c r="D76" s="44" t="str">
        <f t="shared" si="14"/>
        <v>N/A</v>
      </c>
      <c r="E76" s="47" t="s">
        <v>1736</v>
      </c>
      <c r="F76" s="44" t="str">
        <f t="shared" si="15"/>
        <v>N/A</v>
      </c>
      <c r="G76" s="47" t="s">
        <v>1736</v>
      </c>
      <c r="H76" s="44" t="str">
        <f t="shared" si="16"/>
        <v>N/A</v>
      </c>
      <c r="I76" s="12" t="s">
        <v>1736</v>
      </c>
      <c r="J76" s="12" t="s">
        <v>1736</v>
      </c>
      <c r="K76" s="45" t="s">
        <v>736</v>
      </c>
      <c r="L76" s="9" t="str">
        <f t="shared" si="18"/>
        <v>N/A</v>
      </c>
    </row>
    <row r="77" spans="1:12" ht="25.5" x14ac:dyDescent="0.2">
      <c r="A77" s="2" t="s">
        <v>1162</v>
      </c>
      <c r="B77" s="35" t="s">
        <v>213</v>
      </c>
      <c r="C77" s="47" t="s">
        <v>1736</v>
      </c>
      <c r="D77" s="44" t="str">
        <f t="shared" si="14"/>
        <v>N/A</v>
      </c>
      <c r="E77" s="47" t="s">
        <v>1736</v>
      </c>
      <c r="F77" s="44" t="str">
        <f t="shared" si="15"/>
        <v>N/A</v>
      </c>
      <c r="G77" s="47" t="s">
        <v>1736</v>
      </c>
      <c r="H77" s="44" t="str">
        <f t="shared" si="16"/>
        <v>N/A</v>
      </c>
      <c r="I77" s="12" t="s">
        <v>1736</v>
      </c>
      <c r="J77" s="12" t="s">
        <v>1736</v>
      </c>
      <c r="K77" s="45" t="s">
        <v>736</v>
      </c>
      <c r="L77" s="9" t="str">
        <f t="shared" si="18"/>
        <v>N/A</v>
      </c>
    </row>
    <row r="78" spans="1:12" ht="25.5" x14ac:dyDescent="0.2">
      <c r="A78" s="2" t="s">
        <v>1163</v>
      </c>
      <c r="B78" s="35" t="s">
        <v>213</v>
      </c>
      <c r="C78" s="47" t="s">
        <v>1736</v>
      </c>
      <c r="D78" s="44" t="str">
        <f t="shared" si="14"/>
        <v>N/A</v>
      </c>
      <c r="E78" s="47" t="s">
        <v>1736</v>
      </c>
      <c r="F78" s="44" t="str">
        <f t="shared" si="15"/>
        <v>N/A</v>
      </c>
      <c r="G78" s="47" t="s">
        <v>1736</v>
      </c>
      <c r="H78" s="44" t="str">
        <f t="shared" si="16"/>
        <v>N/A</v>
      </c>
      <c r="I78" s="12" t="s">
        <v>1736</v>
      </c>
      <c r="J78" s="12" t="s">
        <v>1736</v>
      </c>
      <c r="K78" s="45" t="s">
        <v>736</v>
      </c>
      <c r="L78" s="9" t="str">
        <f t="shared" si="18"/>
        <v>N/A</v>
      </c>
    </row>
    <row r="79" spans="1:12" ht="25.5" x14ac:dyDescent="0.2">
      <c r="A79" s="2" t="s">
        <v>1164</v>
      </c>
      <c r="B79" s="35" t="s">
        <v>213</v>
      </c>
      <c r="C79" s="47" t="s">
        <v>1736</v>
      </c>
      <c r="D79" s="44" t="str">
        <f t="shared" si="14"/>
        <v>N/A</v>
      </c>
      <c r="E79" s="47" t="s">
        <v>1736</v>
      </c>
      <c r="F79" s="44" t="str">
        <f t="shared" si="15"/>
        <v>N/A</v>
      </c>
      <c r="G79" s="47" t="s">
        <v>1736</v>
      </c>
      <c r="H79" s="44" t="str">
        <f t="shared" si="16"/>
        <v>N/A</v>
      </c>
      <c r="I79" s="12" t="s">
        <v>1736</v>
      </c>
      <c r="J79" s="12" t="s">
        <v>1736</v>
      </c>
      <c r="K79" s="45" t="s">
        <v>736</v>
      </c>
      <c r="L79" s="9" t="str">
        <f t="shared" si="18"/>
        <v>N/A</v>
      </c>
    </row>
    <row r="80" spans="1:12" ht="25.5" x14ac:dyDescent="0.2">
      <c r="A80" s="2" t="s">
        <v>1165</v>
      </c>
      <c r="B80" s="35" t="s">
        <v>213</v>
      </c>
      <c r="C80" s="47" t="s">
        <v>1736</v>
      </c>
      <c r="D80" s="44" t="str">
        <f t="shared" si="14"/>
        <v>N/A</v>
      </c>
      <c r="E80" s="47" t="s">
        <v>1736</v>
      </c>
      <c r="F80" s="44" t="str">
        <f t="shared" si="15"/>
        <v>N/A</v>
      </c>
      <c r="G80" s="47" t="s">
        <v>1736</v>
      </c>
      <c r="H80" s="44" t="str">
        <f t="shared" si="16"/>
        <v>N/A</v>
      </c>
      <c r="I80" s="12" t="s">
        <v>1736</v>
      </c>
      <c r="J80" s="12" t="s">
        <v>1736</v>
      </c>
      <c r="K80" s="45" t="s">
        <v>736</v>
      </c>
      <c r="L80" s="9" t="str">
        <f t="shared" si="18"/>
        <v>N/A</v>
      </c>
    </row>
    <row r="81" spans="1:12" ht="25.5" x14ac:dyDescent="0.2">
      <c r="A81" s="2" t="s">
        <v>1166</v>
      </c>
      <c r="B81" s="35" t="s">
        <v>213</v>
      </c>
      <c r="C81" s="47" t="s">
        <v>1736</v>
      </c>
      <c r="D81" s="44" t="str">
        <f t="shared" si="14"/>
        <v>N/A</v>
      </c>
      <c r="E81" s="47" t="s">
        <v>1736</v>
      </c>
      <c r="F81" s="44" t="str">
        <f t="shared" si="15"/>
        <v>N/A</v>
      </c>
      <c r="G81" s="47" t="s">
        <v>1736</v>
      </c>
      <c r="H81" s="44" t="str">
        <f t="shared" si="16"/>
        <v>N/A</v>
      </c>
      <c r="I81" s="12" t="s">
        <v>1736</v>
      </c>
      <c r="J81" s="12" t="s">
        <v>1736</v>
      </c>
      <c r="K81" s="45" t="s">
        <v>736</v>
      </c>
      <c r="L81" s="9" t="str">
        <f t="shared" si="18"/>
        <v>N/A</v>
      </c>
    </row>
    <row r="82" spans="1:12" x14ac:dyDescent="0.2">
      <c r="A82" s="2" t="s">
        <v>357</v>
      </c>
      <c r="B82" s="35" t="s">
        <v>213</v>
      </c>
      <c r="C82" s="47">
        <v>183045110</v>
      </c>
      <c r="D82" s="44" t="str">
        <f t="shared" si="14"/>
        <v>N/A</v>
      </c>
      <c r="E82" s="47">
        <v>204144769</v>
      </c>
      <c r="F82" s="44" t="str">
        <f t="shared" si="15"/>
        <v>N/A</v>
      </c>
      <c r="G82" s="47">
        <v>232033549</v>
      </c>
      <c r="H82" s="44" t="str">
        <f t="shared" si="16"/>
        <v>N/A</v>
      </c>
      <c r="I82" s="12">
        <v>11.53</v>
      </c>
      <c r="J82" s="12">
        <v>13.66</v>
      </c>
      <c r="K82" s="45" t="s">
        <v>736</v>
      </c>
      <c r="L82" s="9" t="str">
        <f t="shared" ref="L82:L138" si="19">IF(J82="Div by 0", "N/A", IF(K82="N/A","N/A", IF(J82&gt;VALUE(MID(K82,1,2)), "No", IF(J82&lt;-1*VALUE(MID(K82,1,2)), "No", "Yes"))))</f>
        <v>Yes</v>
      </c>
    </row>
    <row r="83" spans="1:12" x14ac:dyDescent="0.2">
      <c r="A83" s="2" t="s">
        <v>363</v>
      </c>
      <c r="B83" s="35" t="s">
        <v>213</v>
      </c>
      <c r="C83" s="36">
        <v>6313</v>
      </c>
      <c r="D83" s="44" t="str">
        <f t="shared" ref="D83:D114" si="20">IF($B83="N/A","N/A",IF(C83&gt;10,"No",IF(C83&lt;-10,"No","Yes")))</f>
        <v>N/A</v>
      </c>
      <c r="E83" s="36">
        <v>6673</v>
      </c>
      <c r="F83" s="44" t="str">
        <f t="shared" ref="F83:F114" si="21">IF($B83="N/A","N/A",IF(E83&gt;10,"No",IF(E83&lt;-10,"No","Yes")))</f>
        <v>N/A</v>
      </c>
      <c r="G83" s="36">
        <v>7068</v>
      </c>
      <c r="H83" s="44" t="str">
        <f t="shared" ref="H83:H114" si="22">IF($B83="N/A","N/A",IF(G83&gt;10,"No",IF(G83&lt;-10,"No","Yes")))</f>
        <v>N/A</v>
      </c>
      <c r="I83" s="12">
        <v>5.7030000000000003</v>
      </c>
      <c r="J83" s="12">
        <v>5.9189999999999996</v>
      </c>
      <c r="K83" s="45" t="s">
        <v>736</v>
      </c>
      <c r="L83" s="9" t="str">
        <f t="shared" si="19"/>
        <v>Yes</v>
      </c>
    </row>
    <row r="84" spans="1:12" x14ac:dyDescent="0.2">
      <c r="A84" s="2" t="s">
        <v>358</v>
      </c>
      <c r="B84" s="35" t="s">
        <v>213</v>
      </c>
      <c r="C84" s="47">
        <v>28994.948519000001</v>
      </c>
      <c r="D84" s="44" t="str">
        <f t="shared" si="20"/>
        <v>N/A</v>
      </c>
      <c r="E84" s="47">
        <v>30592.652330000001</v>
      </c>
      <c r="F84" s="44" t="str">
        <f t="shared" si="21"/>
        <v>N/A</v>
      </c>
      <c r="G84" s="47">
        <v>32828.742077000003</v>
      </c>
      <c r="H84" s="44" t="str">
        <f t="shared" si="22"/>
        <v>N/A</v>
      </c>
      <c r="I84" s="12">
        <v>5.51</v>
      </c>
      <c r="J84" s="12">
        <v>7.3090000000000002</v>
      </c>
      <c r="K84" s="45" t="s">
        <v>736</v>
      </c>
      <c r="L84" s="9" t="str">
        <f t="shared" si="19"/>
        <v>Yes</v>
      </c>
    </row>
    <row r="85" spans="1:12" ht="25.5" x14ac:dyDescent="0.2">
      <c r="A85" s="2" t="s">
        <v>1167</v>
      </c>
      <c r="B85" s="35" t="s">
        <v>213</v>
      </c>
      <c r="C85" s="47">
        <v>759106</v>
      </c>
      <c r="D85" s="44" t="str">
        <f t="shared" si="20"/>
        <v>N/A</v>
      </c>
      <c r="E85" s="47">
        <v>673896</v>
      </c>
      <c r="F85" s="44" t="str">
        <f t="shared" si="21"/>
        <v>N/A</v>
      </c>
      <c r="G85" s="47">
        <v>691250</v>
      </c>
      <c r="H85" s="44" t="str">
        <f t="shared" si="22"/>
        <v>N/A</v>
      </c>
      <c r="I85" s="12">
        <v>-11.2</v>
      </c>
      <c r="J85" s="12">
        <v>2.5750000000000002</v>
      </c>
      <c r="K85" s="45" t="s">
        <v>736</v>
      </c>
      <c r="L85" s="9" t="str">
        <f t="shared" si="19"/>
        <v>Yes</v>
      </c>
    </row>
    <row r="86" spans="1:12" x14ac:dyDescent="0.2">
      <c r="A86" s="2" t="s">
        <v>726</v>
      </c>
      <c r="B86" s="35" t="s">
        <v>213</v>
      </c>
      <c r="C86" s="36">
        <v>75</v>
      </c>
      <c r="D86" s="44" t="str">
        <f t="shared" si="20"/>
        <v>N/A</v>
      </c>
      <c r="E86" s="36">
        <v>65</v>
      </c>
      <c r="F86" s="44" t="str">
        <f t="shared" si="21"/>
        <v>N/A</v>
      </c>
      <c r="G86" s="36">
        <v>70</v>
      </c>
      <c r="H86" s="44" t="str">
        <f t="shared" si="22"/>
        <v>N/A</v>
      </c>
      <c r="I86" s="12">
        <v>-13.3</v>
      </c>
      <c r="J86" s="12">
        <v>7.6920000000000002</v>
      </c>
      <c r="K86" s="45" t="s">
        <v>736</v>
      </c>
      <c r="L86" s="9" t="str">
        <f t="shared" si="19"/>
        <v>Yes</v>
      </c>
    </row>
    <row r="87" spans="1:12" ht="25.5" x14ac:dyDescent="0.2">
      <c r="A87" s="2" t="s">
        <v>1168</v>
      </c>
      <c r="B87" s="35" t="s">
        <v>213</v>
      </c>
      <c r="C87" s="47">
        <v>10121.413333</v>
      </c>
      <c r="D87" s="44" t="str">
        <f t="shared" si="20"/>
        <v>N/A</v>
      </c>
      <c r="E87" s="47">
        <v>10367.630768999999</v>
      </c>
      <c r="F87" s="44" t="str">
        <f t="shared" si="21"/>
        <v>N/A</v>
      </c>
      <c r="G87" s="47">
        <v>9875</v>
      </c>
      <c r="H87" s="44" t="str">
        <f t="shared" si="22"/>
        <v>N/A</v>
      </c>
      <c r="I87" s="12">
        <v>2.4329999999999998</v>
      </c>
      <c r="J87" s="12">
        <v>-4.75</v>
      </c>
      <c r="K87" s="45" t="s">
        <v>736</v>
      </c>
      <c r="L87" s="9" t="str">
        <f t="shared" si="19"/>
        <v>Yes</v>
      </c>
    </row>
    <row r="88" spans="1:12" ht="25.5" x14ac:dyDescent="0.2">
      <c r="A88" s="2" t="s">
        <v>1169</v>
      </c>
      <c r="B88" s="35" t="s">
        <v>213</v>
      </c>
      <c r="C88" s="47">
        <v>2605925</v>
      </c>
      <c r="D88" s="44" t="str">
        <f t="shared" si="20"/>
        <v>N/A</v>
      </c>
      <c r="E88" s="47">
        <v>2456495</v>
      </c>
      <c r="F88" s="44" t="str">
        <f t="shared" si="21"/>
        <v>N/A</v>
      </c>
      <c r="G88" s="47">
        <v>2348861</v>
      </c>
      <c r="H88" s="44" t="str">
        <f t="shared" si="22"/>
        <v>N/A</v>
      </c>
      <c r="I88" s="12">
        <v>-5.73</v>
      </c>
      <c r="J88" s="12">
        <v>-4.38</v>
      </c>
      <c r="K88" s="45" t="s">
        <v>736</v>
      </c>
      <c r="L88" s="9" t="str">
        <f t="shared" si="19"/>
        <v>Yes</v>
      </c>
    </row>
    <row r="89" spans="1:12" x14ac:dyDescent="0.2">
      <c r="A89" s="2" t="s">
        <v>727</v>
      </c>
      <c r="B89" s="35" t="s">
        <v>213</v>
      </c>
      <c r="C89" s="36">
        <v>164</v>
      </c>
      <c r="D89" s="44" t="str">
        <f t="shared" si="20"/>
        <v>N/A</v>
      </c>
      <c r="E89" s="36">
        <v>177</v>
      </c>
      <c r="F89" s="44" t="str">
        <f t="shared" si="21"/>
        <v>N/A</v>
      </c>
      <c r="G89" s="36">
        <v>165</v>
      </c>
      <c r="H89" s="44" t="str">
        <f t="shared" si="22"/>
        <v>N/A</v>
      </c>
      <c r="I89" s="12">
        <v>7.9269999999999996</v>
      </c>
      <c r="J89" s="12">
        <v>-6.78</v>
      </c>
      <c r="K89" s="45" t="s">
        <v>736</v>
      </c>
      <c r="L89" s="9" t="str">
        <f t="shared" si="19"/>
        <v>Yes</v>
      </c>
    </row>
    <row r="90" spans="1:12" ht="25.5" x14ac:dyDescent="0.2">
      <c r="A90" s="2" t="s">
        <v>1170</v>
      </c>
      <c r="B90" s="35" t="s">
        <v>213</v>
      </c>
      <c r="C90" s="47">
        <v>15889.786585</v>
      </c>
      <c r="D90" s="44" t="str">
        <f t="shared" si="20"/>
        <v>N/A</v>
      </c>
      <c r="E90" s="47">
        <v>13878.502825</v>
      </c>
      <c r="F90" s="44" t="str">
        <f t="shared" si="21"/>
        <v>N/A</v>
      </c>
      <c r="G90" s="47">
        <v>14235.521212</v>
      </c>
      <c r="H90" s="44" t="str">
        <f t="shared" si="22"/>
        <v>N/A</v>
      </c>
      <c r="I90" s="12">
        <v>-12.7</v>
      </c>
      <c r="J90" s="12">
        <v>2.5720000000000001</v>
      </c>
      <c r="K90" s="45" t="s">
        <v>736</v>
      </c>
      <c r="L90" s="9" t="str">
        <f t="shared" si="19"/>
        <v>Yes</v>
      </c>
    </row>
    <row r="91" spans="1:12" ht="25.5" x14ac:dyDescent="0.2">
      <c r="A91" s="2" t="s">
        <v>1171</v>
      </c>
      <c r="B91" s="35" t="s">
        <v>213</v>
      </c>
      <c r="C91" s="47">
        <v>0</v>
      </c>
      <c r="D91" s="44" t="str">
        <f t="shared" si="20"/>
        <v>N/A</v>
      </c>
      <c r="E91" s="47">
        <v>0</v>
      </c>
      <c r="F91" s="44" t="str">
        <f t="shared" si="21"/>
        <v>N/A</v>
      </c>
      <c r="G91" s="47">
        <v>0</v>
      </c>
      <c r="H91" s="44" t="str">
        <f t="shared" si="22"/>
        <v>N/A</v>
      </c>
      <c r="I91" s="12" t="s">
        <v>1736</v>
      </c>
      <c r="J91" s="12" t="s">
        <v>1736</v>
      </c>
      <c r="K91" s="45" t="s">
        <v>736</v>
      </c>
      <c r="L91" s="9" t="str">
        <f t="shared" si="19"/>
        <v>N/A</v>
      </c>
    </row>
    <row r="92" spans="1:12" x14ac:dyDescent="0.2">
      <c r="A92" s="2" t="s">
        <v>728</v>
      </c>
      <c r="B92" s="35" t="s">
        <v>213</v>
      </c>
      <c r="C92" s="36">
        <v>0</v>
      </c>
      <c r="D92" s="44" t="str">
        <f t="shared" si="20"/>
        <v>N/A</v>
      </c>
      <c r="E92" s="36">
        <v>0</v>
      </c>
      <c r="F92" s="44" t="str">
        <f t="shared" si="21"/>
        <v>N/A</v>
      </c>
      <c r="G92" s="36">
        <v>0</v>
      </c>
      <c r="H92" s="44" t="str">
        <f t="shared" si="22"/>
        <v>N/A</v>
      </c>
      <c r="I92" s="12" t="s">
        <v>1736</v>
      </c>
      <c r="J92" s="12" t="s">
        <v>1736</v>
      </c>
      <c r="K92" s="45" t="s">
        <v>736</v>
      </c>
      <c r="L92" s="9" t="str">
        <f t="shared" si="19"/>
        <v>N/A</v>
      </c>
    </row>
    <row r="93" spans="1:12" ht="25.5" x14ac:dyDescent="0.2">
      <c r="A93" s="2" t="s">
        <v>1172</v>
      </c>
      <c r="B93" s="35" t="s">
        <v>213</v>
      </c>
      <c r="C93" s="47" t="s">
        <v>1736</v>
      </c>
      <c r="D93" s="44" t="str">
        <f t="shared" si="20"/>
        <v>N/A</v>
      </c>
      <c r="E93" s="47" t="s">
        <v>1736</v>
      </c>
      <c r="F93" s="44" t="str">
        <f t="shared" si="21"/>
        <v>N/A</v>
      </c>
      <c r="G93" s="47" t="s">
        <v>1736</v>
      </c>
      <c r="H93" s="44" t="str">
        <f t="shared" si="22"/>
        <v>N/A</v>
      </c>
      <c r="I93" s="12" t="s">
        <v>1736</v>
      </c>
      <c r="J93" s="12" t="s">
        <v>1736</v>
      </c>
      <c r="K93" s="45" t="s">
        <v>736</v>
      </c>
      <c r="L93" s="9" t="str">
        <f t="shared" si="19"/>
        <v>N/A</v>
      </c>
    </row>
    <row r="94" spans="1:12" x14ac:dyDescent="0.2">
      <c r="A94" s="2" t="s">
        <v>1173</v>
      </c>
      <c r="B94" s="35" t="s">
        <v>213</v>
      </c>
      <c r="C94" s="47">
        <v>0</v>
      </c>
      <c r="D94" s="44" t="str">
        <f t="shared" si="20"/>
        <v>N/A</v>
      </c>
      <c r="E94" s="47">
        <v>0</v>
      </c>
      <c r="F94" s="44" t="str">
        <f t="shared" si="21"/>
        <v>N/A</v>
      </c>
      <c r="G94" s="47">
        <v>0</v>
      </c>
      <c r="H94" s="44" t="str">
        <f t="shared" si="22"/>
        <v>N/A</v>
      </c>
      <c r="I94" s="12" t="s">
        <v>1736</v>
      </c>
      <c r="J94" s="12" t="s">
        <v>1736</v>
      </c>
      <c r="K94" s="45" t="s">
        <v>736</v>
      </c>
      <c r="L94" s="9" t="str">
        <f t="shared" si="19"/>
        <v>N/A</v>
      </c>
    </row>
    <row r="95" spans="1:12" x14ac:dyDescent="0.2">
      <c r="A95" s="2" t="s">
        <v>729</v>
      </c>
      <c r="B95" s="35" t="s">
        <v>213</v>
      </c>
      <c r="C95" s="36">
        <v>0</v>
      </c>
      <c r="D95" s="44" t="str">
        <f t="shared" si="20"/>
        <v>N/A</v>
      </c>
      <c r="E95" s="36">
        <v>0</v>
      </c>
      <c r="F95" s="44" t="str">
        <f t="shared" si="21"/>
        <v>N/A</v>
      </c>
      <c r="G95" s="36">
        <v>0</v>
      </c>
      <c r="H95" s="44" t="str">
        <f t="shared" si="22"/>
        <v>N/A</v>
      </c>
      <c r="I95" s="12" t="s">
        <v>1736</v>
      </c>
      <c r="J95" s="12" t="s">
        <v>1736</v>
      </c>
      <c r="K95" s="45" t="s">
        <v>736</v>
      </c>
      <c r="L95" s="9" t="str">
        <f t="shared" si="19"/>
        <v>N/A</v>
      </c>
    </row>
    <row r="96" spans="1:12" x14ac:dyDescent="0.2">
      <c r="A96" s="2" t="s">
        <v>1174</v>
      </c>
      <c r="B96" s="35" t="s">
        <v>213</v>
      </c>
      <c r="C96" s="47" t="s">
        <v>1736</v>
      </c>
      <c r="D96" s="44" t="str">
        <f t="shared" si="20"/>
        <v>N/A</v>
      </c>
      <c r="E96" s="47" t="s">
        <v>1736</v>
      </c>
      <c r="F96" s="44" t="str">
        <f t="shared" si="21"/>
        <v>N/A</v>
      </c>
      <c r="G96" s="47" t="s">
        <v>1736</v>
      </c>
      <c r="H96" s="44" t="str">
        <f t="shared" si="22"/>
        <v>N/A</v>
      </c>
      <c r="I96" s="12" t="s">
        <v>1736</v>
      </c>
      <c r="J96" s="12" t="s">
        <v>1736</v>
      </c>
      <c r="K96" s="45" t="s">
        <v>736</v>
      </c>
      <c r="L96" s="9" t="str">
        <f t="shared" si="19"/>
        <v>N/A</v>
      </c>
    </row>
    <row r="97" spans="1:12" x14ac:dyDescent="0.2">
      <c r="A97" s="2" t="s">
        <v>1175</v>
      </c>
      <c r="B97" s="35" t="s">
        <v>213</v>
      </c>
      <c r="C97" s="47">
        <v>232858</v>
      </c>
      <c r="D97" s="44" t="str">
        <f t="shared" si="20"/>
        <v>N/A</v>
      </c>
      <c r="E97" s="47">
        <v>275189</v>
      </c>
      <c r="F97" s="44" t="str">
        <f t="shared" si="21"/>
        <v>N/A</v>
      </c>
      <c r="G97" s="47">
        <v>233620</v>
      </c>
      <c r="H97" s="44" t="str">
        <f t="shared" si="22"/>
        <v>N/A</v>
      </c>
      <c r="I97" s="12">
        <v>18.18</v>
      </c>
      <c r="J97" s="12">
        <v>-15.1</v>
      </c>
      <c r="K97" s="45" t="s">
        <v>736</v>
      </c>
      <c r="L97" s="9" t="str">
        <f t="shared" si="19"/>
        <v>Yes</v>
      </c>
    </row>
    <row r="98" spans="1:12" x14ac:dyDescent="0.2">
      <c r="A98" s="2" t="s">
        <v>518</v>
      </c>
      <c r="B98" s="35" t="s">
        <v>213</v>
      </c>
      <c r="C98" s="36">
        <v>475</v>
      </c>
      <c r="D98" s="44" t="str">
        <f t="shared" si="20"/>
        <v>N/A</v>
      </c>
      <c r="E98" s="36">
        <v>524</v>
      </c>
      <c r="F98" s="44" t="str">
        <f t="shared" si="21"/>
        <v>N/A</v>
      </c>
      <c r="G98" s="36">
        <v>590</v>
      </c>
      <c r="H98" s="44" t="str">
        <f t="shared" si="22"/>
        <v>N/A</v>
      </c>
      <c r="I98" s="12">
        <v>10.32</v>
      </c>
      <c r="J98" s="12">
        <v>12.6</v>
      </c>
      <c r="K98" s="45" t="s">
        <v>736</v>
      </c>
      <c r="L98" s="9" t="str">
        <f t="shared" si="19"/>
        <v>Yes</v>
      </c>
    </row>
    <row r="99" spans="1:12" x14ac:dyDescent="0.2">
      <c r="A99" s="2" t="s">
        <v>1176</v>
      </c>
      <c r="B99" s="35" t="s">
        <v>213</v>
      </c>
      <c r="C99" s="47">
        <v>490.22736842</v>
      </c>
      <c r="D99" s="44" t="str">
        <f t="shared" si="20"/>
        <v>N/A</v>
      </c>
      <c r="E99" s="47">
        <v>525.16984733000004</v>
      </c>
      <c r="F99" s="44" t="str">
        <f t="shared" si="21"/>
        <v>N/A</v>
      </c>
      <c r="G99" s="47">
        <v>395.96610169000002</v>
      </c>
      <c r="H99" s="44" t="str">
        <f t="shared" si="22"/>
        <v>N/A</v>
      </c>
      <c r="I99" s="12">
        <v>7.1280000000000001</v>
      </c>
      <c r="J99" s="12">
        <v>-24.6</v>
      </c>
      <c r="K99" s="45" t="s">
        <v>736</v>
      </c>
      <c r="L99" s="9" t="str">
        <f t="shared" si="19"/>
        <v>Yes</v>
      </c>
    </row>
    <row r="100" spans="1:12" ht="25.5" x14ac:dyDescent="0.2">
      <c r="A100" s="2" t="s">
        <v>1177</v>
      </c>
      <c r="B100" s="35" t="s">
        <v>213</v>
      </c>
      <c r="C100" s="47">
        <v>0</v>
      </c>
      <c r="D100" s="44" t="str">
        <f t="shared" si="20"/>
        <v>N/A</v>
      </c>
      <c r="E100" s="47">
        <v>0</v>
      </c>
      <c r="F100" s="44" t="str">
        <f t="shared" si="21"/>
        <v>N/A</v>
      </c>
      <c r="G100" s="47">
        <v>0</v>
      </c>
      <c r="H100" s="44" t="str">
        <f t="shared" si="22"/>
        <v>N/A</v>
      </c>
      <c r="I100" s="12" t="s">
        <v>1736</v>
      </c>
      <c r="J100" s="12" t="s">
        <v>1736</v>
      </c>
      <c r="K100" s="45" t="s">
        <v>736</v>
      </c>
      <c r="L100" s="9" t="str">
        <f t="shared" si="19"/>
        <v>N/A</v>
      </c>
    </row>
    <row r="101" spans="1:12" x14ac:dyDescent="0.2">
      <c r="A101" s="2" t="s">
        <v>519</v>
      </c>
      <c r="B101" s="35" t="s">
        <v>213</v>
      </c>
      <c r="C101" s="36">
        <v>0</v>
      </c>
      <c r="D101" s="44" t="str">
        <f t="shared" si="20"/>
        <v>N/A</v>
      </c>
      <c r="E101" s="36">
        <v>0</v>
      </c>
      <c r="F101" s="44" t="str">
        <f t="shared" si="21"/>
        <v>N/A</v>
      </c>
      <c r="G101" s="36">
        <v>0</v>
      </c>
      <c r="H101" s="44" t="str">
        <f t="shared" si="22"/>
        <v>N/A</v>
      </c>
      <c r="I101" s="12" t="s">
        <v>1736</v>
      </c>
      <c r="J101" s="12" t="s">
        <v>1736</v>
      </c>
      <c r="K101" s="45" t="s">
        <v>736</v>
      </c>
      <c r="L101" s="9" t="str">
        <f t="shared" si="19"/>
        <v>N/A</v>
      </c>
    </row>
    <row r="102" spans="1:12" ht="25.5" x14ac:dyDescent="0.2">
      <c r="A102" s="2" t="s">
        <v>1178</v>
      </c>
      <c r="B102" s="35" t="s">
        <v>213</v>
      </c>
      <c r="C102" s="47" t="s">
        <v>1736</v>
      </c>
      <c r="D102" s="44" t="str">
        <f t="shared" si="20"/>
        <v>N/A</v>
      </c>
      <c r="E102" s="47" t="s">
        <v>1736</v>
      </c>
      <c r="F102" s="44" t="str">
        <f t="shared" si="21"/>
        <v>N/A</v>
      </c>
      <c r="G102" s="47" t="s">
        <v>1736</v>
      </c>
      <c r="H102" s="44" t="str">
        <f t="shared" si="22"/>
        <v>N/A</v>
      </c>
      <c r="I102" s="12" t="s">
        <v>1736</v>
      </c>
      <c r="J102" s="12" t="s">
        <v>1736</v>
      </c>
      <c r="K102" s="45" t="s">
        <v>736</v>
      </c>
      <c r="L102" s="9" t="str">
        <f t="shared" si="19"/>
        <v>N/A</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1736</v>
      </c>
      <c r="J103" s="12" t="s">
        <v>1736</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1736</v>
      </c>
      <c r="J104" s="12" t="s">
        <v>1736</v>
      </c>
      <c r="K104" s="45" t="s">
        <v>736</v>
      </c>
      <c r="L104" s="9" t="str">
        <f t="shared" si="19"/>
        <v>N/A</v>
      </c>
    </row>
    <row r="105" spans="1:12" ht="25.5" x14ac:dyDescent="0.2">
      <c r="A105" s="2" t="s">
        <v>1180</v>
      </c>
      <c r="B105" s="35" t="s">
        <v>213</v>
      </c>
      <c r="C105" s="47" t="s">
        <v>1736</v>
      </c>
      <c r="D105" s="44" t="str">
        <f t="shared" si="20"/>
        <v>N/A</v>
      </c>
      <c r="E105" s="47" t="s">
        <v>1736</v>
      </c>
      <c r="F105" s="44" t="str">
        <f t="shared" si="21"/>
        <v>N/A</v>
      </c>
      <c r="G105" s="47" t="s">
        <v>1736</v>
      </c>
      <c r="H105" s="44" t="str">
        <f t="shared" si="22"/>
        <v>N/A</v>
      </c>
      <c r="I105" s="12" t="s">
        <v>1736</v>
      </c>
      <c r="J105" s="12" t="s">
        <v>1736</v>
      </c>
      <c r="K105" s="45" t="s">
        <v>736</v>
      </c>
      <c r="L105" s="9" t="str">
        <f t="shared" si="19"/>
        <v>N/A</v>
      </c>
    </row>
    <row r="106" spans="1:12" ht="25.5" x14ac:dyDescent="0.2">
      <c r="A106" s="2" t="s">
        <v>1181</v>
      </c>
      <c r="B106" s="35" t="s">
        <v>213</v>
      </c>
      <c r="C106" s="47">
        <v>1609254</v>
      </c>
      <c r="D106" s="44" t="str">
        <f t="shared" si="20"/>
        <v>N/A</v>
      </c>
      <c r="E106" s="47">
        <v>1801558</v>
      </c>
      <c r="F106" s="44" t="str">
        <f t="shared" si="21"/>
        <v>N/A</v>
      </c>
      <c r="G106" s="47">
        <v>1704396</v>
      </c>
      <c r="H106" s="44" t="str">
        <f t="shared" si="22"/>
        <v>N/A</v>
      </c>
      <c r="I106" s="12">
        <v>11.95</v>
      </c>
      <c r="J106" s="12">
        <v>-5.39</v>
      </c>
      <c r="K106" s="45" t="s">
        <v>736</v>
      </c>
      <c r="L106" s="9" t="str">
        <f t="shared" si="19"/>
        <v>Yes</v>
      </c>
    </row>
    <row r="107" spans="1:12" x14ac:dyDescent="0.2">
      <c r="A107" s="2" t="s">
        <v>521</v>
      </c>
      <c r="B107" s="35" t="s">
        <v>213</v>
      </c>
      <c r="C107" s="36">
        <v>345</v>
      </c>
      <c r="D107" s="44" t="str">
        <f t="shared" si="20"/>
        <v>N/A</v>
      </c>
      <c r="E107" s="36">
        <v>371</v>
      </c>
      <c r="F107" s="44" t="str">
        <f t="shared" si="21"/>
        <v>N/A</v>
      </c>
      <c r="G107" s="36">
        <v>462</v>
      </c>
      <c r="H107" s="44" t="str">
        <f t="shared" si="22"/>
        <v>N/A</v>
      </c>
      <c r="I107" s="12">
        <v>7.5359999999999996</v>
      </c>
      <c r="J107" s="12">
        <v>24.53</v>
      </c>
      <c r="K107" s="45" t="s">
        <v>736</v>
      </c>
      <c r="L107" s="9" t="str">
        <f t="shared" si="19"/>
        <v>Yes</v>
      </c>
    </row>
    <row r="108" spans="1:12" ht="25.5" x14ac:dyDescent="0.2">
      <c r="A108" s="2" t="s">
        <v>1182</v>
      </c>
      <c r="B108" s="35" t="s">
        <v>213</v>
      </c>
      <c r="C108" s="47">
        <v>4664.5043477999998</v>
      </c>
      <c r="D108" s="44" t="str">
        <f t="shared" si="20"/>
        <v>N/A</v>
      </c>
      <c r="E108" s="47">
        <v>4855.9514824999997</v>
      </c>
      <c r="F108" s="44" t="str">
        <f t="shared" si="21"/>
        <v>N/A</v>
      </c>
      <c r="G108" s="47">
        <v>3689.1688312000001</v>
      </c>
      <c r="H108" s="44" t="str">
        <f t="shared" si="22"/>
        <v>N/A</v>
      </c>
      <c r="I108" s="12">
        <v>4.1040000000000001</v>
      </c>
      <c r="J108" s="12">
        <v>-24</v>
      </c>
      <c r="K108" s="45" t="s">
        <v>736</v>
      </c>
      <c r="L108" s="9" t="str">
        <f t="shared" si="19"/>
        <v>Yes</v>
      </c>
    </row>
    <row r="109" spans="1:12" ht="25.5" x14ac:dyDescent="0.2">
      <c r="A109" s="2" t="s">
        <v>1183</v>
      </c>
      <c r="B109" s="35" t="s">
        <v>213</v>
      </c>
      <c r="C109" s="47">
        <v>34800</v>
      </c>
      <c r="D109" s="44" t="str">
        <f t="shared" si="20"/>
        <v>N/A</v>
      </c>
      <c r="E109" s="47">
        <v>57905</v>
      </c>
      <c r="F109" s="44" t="str">
        <f t="shared" si="21"/>
        <v>N/A</v>
      </c>
      <c r="G109" s="47">
        <v>32850</v>
      </c>
      <c r="H109" s="44" t="str">
        <f t="shared" si="22"/>
        <v>N/A</v>
      </c>
      <c r="I109" s="12">
        <v>66.39</v>
      </c>
      <c r="J109" s="12">
        <v>-43.3</v>
      </c>
      <c r="K109" s="45" t="s">
        <v>736</v>
      </c>
      <c r="L109" s="9" t="str">
        <f t="shared" si="19"/>
        <v>No</v>
      </c>
    </row>
    <row r="110" spans="1:12" x14ac:dyDescent="0.2">
      <c r="A110" s="2" t="s">
        <v>522</v>
      </c>
      <c r="B110" s="35" t="s">
        <v>213</v>
      </c>
      <c r="C110" s="36">
        <v>20</v>
      </c>
      <c r="D110" s="44" t="str">
        <f t="shared" si="20"/>
        <v>N/A</v>
      </c>
      <c r="E110" s="36">
        <v>17</v>
      </c>
      <c r="F110" s="44" t="str">
        <f t="shared" si="21"/>
        <v>N/A</v>
      </c>
      <c r="G110" s="36">
        <v>21</v>
      </c>
      <c r="H110" s="44" t="str">
        <f t="shared" si="22"/>
        <v>N/A</v>
      </c>
      <c r="I110" s="12">
        <v>-15</v>
      </c>
      <c r="J110" s="12">
        <v>23.53</v>
      </c>
      <c r="K110" s="45" t="s">
        <v>736</v>
      </c>
      <c r="L110" s="9" t="str">
        <f t="shared" si="19"/>
        <v>Yes</v>
      </c>
    </row>
    <row r="111" spans="1:12" ht="25.5" x14ac:dyDescent="0.2">
      <c r="A111" s="2" t="s">
        <v>1184</v>
      </c>
      <c r="B111" s="35" t="s">
        <v>213</v>
      </c>
      <c r="C111" s="47">
        <v>1740</v>
      </c>
      <c r="D111" s="44" t="str">
        <f t="shared" si="20"/>
        <v>N/A</v>
      </c>
      <c r="E111" s="47">
        <v>3406.1764705999999</v>
      </c>
      <c r="F111" s="44" t="str">
        <f t="shared" si="21"/>
        <v>N/A</v>
      </c>
      <c r="G111" s="47">
        <v>1564.2857143000001</v>
      </c>
      <c r="H111" s="44" t="str">
        <f t="shared" si="22"/>
        <v>N/A</v>
      </c>
      <c r="I111" s="12">
        <v>95.76</v>
      </c>
      <c r="J111" s="12">
        <v>-54.1</v>
      </c>
      <c r="K111" s="45" t="s">
        <v>736</v>
      </c>
      <c r="L111" s="9" t="str">
        <f t="shared" si="19"/>
        <v>No</v>
      </c>
    </row>
    <row r="112" spans="1:12" ht="25.5" x14ac:dyDescent="0.2">
      <c r="A112" s="2" t="s">
        <v>1185</v>
      </c>
      <c r="B112" s="35" t="s">
        <v>213</v>
      </c>
      <c r="C112" s="47">
        <v>142875451</v>
      </c>
      <c r="D112" s="44" t="str">
        <f t="shared" si="20"/>
        <v>N/A</v>
      </c>
      <c r="E112" s="47">
        <v>150969350</v>
      </c>
      <c r="F112" s="44" t="str">
        <f t="shared" si="21"/>
        <v>N/A</v>
      </c>
      <c r="G112" s="47">
        <v>159663125</v>
      </c>
      <c r="H112" s="44" t="str">
        <f t="shared" si="22"/>
        <v>N/A</v>
      </c>
      <c r="I112" s="12">
        <v>5.665</v>
      </c>
      <c r="J112" s="12">
        <v>5.7590000000000003</v>
      </c>
      <c r="K112" s="45" t="s">
        <v>736</v>
      </c>
      <c r="L112" s="9" t="str">
        <f t="shared" si="19"/>
        <v>Yes</v>
      </c>
    </row>
    <row r="113" spans="1:12" ht="25.5" x14ac:dyDescent="0.2">
      <c r="A113" s="2" t="s">
        <v>523</v>
      </c>
      <c r="B113" s="35" t="s">
        <v>213</v>
      </c>
      <c r="C113" s="36">
        <v>2753</v>
      </c>
      <c r="D113" s="44" t="str">
        <f t="shared" si="20"/>
        <v>N/A</v>
      </c>
      <c r="E113" s="36">
        <v>2823</v>
      </c>
      <c r="F113" s="44" t="str">
        <f t="shared" si="21"/>
        <v>N/A</v>
      </c>
      <c r="G113" s="36">
        <v>2920</v>
      </c>
      <c r="H113" s="44" t="str">
        <f t="shared" si="22"/>
        <v>N/A</v>
      </c>
      <c r="I113" s="12">
        <v>2.5430000000000001</v>
      </c>
      <c r="J113" s="12">
        <v>3.4359999999999999</v>
      </c>
      <c r="K113" s="45" t="s">
        <v>736</v>
      </c>
      <c r="L113" s="9" t="str">
        <f t="shared" si="19"/>
        <v>Yes</v>
      </c>
    </row>
    <row r="114" spans="1:12" ht="25.5" x14ac:dyDescent="0.2">
      <c r="A114" s="2" t="s">
        <v>1186</v>
      </c>
      <c r="B114" s="35" t="s">
        <v>213</v>
      </c>
      <c r="C114" s="47">
        <v>51898.093352999997</v>
      </c>
      <c r="D114" s="44" t="str">
        <f t="shared" si="20"/>
        <v>N/A</v>
      </c>
      <c r="E114" s="47">
        <v>53478.338646999997</v>
      </c>
      <c r="F114" s="44" t="str">
        <f t="shared" si="21"/>
        <v>N/A</v>
      </c>
      <c r="G114" s="47">
        <v>54679.152396999998</v>
      </c>
      <c r="H114" s="44" t="str">
        <f t="shared" si="22"/>
        <v>N/A</v>
      </c>
      <c r="I114" s="12">
        <v>3.0449999999999999</v>
      </c>
      <c r="J114" s="12">
        <v>2.2450000000000001</v>
      </c>
      <c r="K114" s="45" t="s">
        <v>736</v>
      </c>
      <c r="L114" s="9" t="str">
        <f t="shared" si="19"/>
        <v>Yes</v>
      </c>
    </row>
    <row r="115" spans="1:12" ht="25.5" x14ac:dyDescent="0.2">
      <c r="A115" s="2" t="s">
        <v>1187</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1736</v>
      </c>
      <c r="J115" s="12" t="s">
        <v>1736</v>
      </c>
      <c r="K115" s="45" t="s">
        <v>736</v>
      </c>
      <c r="L115" s="9" t="str">
        <f t="shared" si="19"/>
        <v>N/A</v>
      </c>
    </row>
    <row r="116" spans="1:12" ht="25.5" x14ac:dyDescent="0.2">
      <c r="A116" s="2" t="s">
        <v>524</v>
      </c>
      <c r="B116" s="35" t="s">
        <v>213</v>
      </c>
      <c r="C116" s="36">
        <v>0</v>
      </c>
      <c r="D116" s="44" t="str">
        <f t="shared" si="23"/>
        <v>N/A</v>
      </c>
      <c r="E116" s="36">
        <v>0</v>
      </c>
      <c r="F116" s="44" t="str">
        <f t="shared" si="24"/>
        <v>N/A</v>
      </c>
      <c r="G116" s="36">
        <v>0</v>
      </c>
      <c r="H116" s="44" t="str">
        <f t="shared" si="25"/>
        <v>N/A</v>
      </c>
      <c r="I116" s="12" t="s">
        <v>1736</v>
      </c>
      <c r="J116" s="12" t="s">
        <v>1736</v>
      </c>
      <c r="K116" s="45" t="s">
        <v>736</v>
      </c>
      <c r="L116" s="9" t="str">
        <f t="shared" si="19"/>
        <v>N/A</v>
      </c>
    </row>
    <row r="117" spans="1:12" ht="25.5" x14ac:dyDescent="0.2">
      <c r="A117" s="2" t="s">
        <v>1188</v>
      </c>
      <c r="B117" s="35" t="s">
        <v>213</v>
      </c>
      <c r="C117" s="47" t="s">
        <v>1736</v>
      </c>
      <c r="D117" s="44" t="str">
        <f t="shared" si="23"/>
        <v>N/A</v>
      </c>
      <c r="E117" s="47" t="s">
        <v>1736</v>
      </c>
      <c r="F117" s="44" t="str">
        <f t="shared" si="24"/>
        <v>N/A</v>
      </c>
      <c r="G117" s="47" t="s">
        <v>1736</v>
      </c>
      <c r="H117" s="44" t="str">
        <f t="shared" si="25"/>
        <v>N/A</v>
      </c>
      <c r="I117" s="12" t="s">
        <v>1736</v>
      </c>
      <c r="J117" s="12" t="s">
        <v>1736</v>
      </c>
      <c r="K117" s="45" t="s">
        <v>736</v>
      </c>
      <c r="L117" s="9" t="str">
        <f t="shared" si="19"/>
        <v>N/A</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1736</v>
      </c>
      <c r="J118" s="12" t="s">
        <v>1736</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1736</v>
      </c>
      <c r="J119" s="12" t="s">
        <v>1736</v>
      </c>
      <c r="K119" s="45" t="s">
        <v>736</v>
      </c>
      <c r="L119" s="9" t="str">
        <f t="shared" si="19"/>
        <v>N/A</v>
      </c>
    </row>
    <row r="120" spans="1:12" ht="25.5" x14ac:dyDescent="0.2">
      <c r="A120" s="2" t="s">
        <v>1190</v>
      </c>
      <c r="B120" s="35" t="s">
        <v>213</v>
      </c>
      <c r="C120" s="47" t="s">
        <v>1736</v>
      </c>
      <c r="D120" s="44" t="str">
        <f t="shared" si="23"/>
        <v>N/A</v>
      </c>
      <c r="E120" s="47" t="s">
        <v>1736</v>
      </c>
      <c r="F120" s="44" t="str">
        <f t="shared" si="24"/>
        <v>N/A</v>
      </c>
      <c r="G120" s="47" t="s">
        <v>1736</v>
      </c>
      <c r="H120" s="44" t="str">
        <f t="shared" si="25"/>
        <v>N/A</v>
      </c>
      <c r="I120" s="12" t="s">
        <v>1736</v>
      </c>
      <c r="J120" s="12" t="s">
        <v>1736</v>
      </c>
      <c r="K120" s="45" t="s">
        <v>736</v>
      </c>
      <c r="L120" s="9" t="str">
        <f t="shared" si="19"/>
        <v>N/A</v>
      </c>
    </row>
    <row r="121" spans="1:12" ht="25.5" x14ac:dyDescent="0.2">
      <c r="A121" s="2" t="s">
        <v>1191</v>
      </c>
      <c r="B121" s="35" t="s">
        <v>213</v>
      </c>
      <c r="C121" s="47">
        <v>0</v>
      </c>
      <c r="D121" s="44" t="str">
        <f t="shared" si="23"/>
        <v>N/A</v>
      </c>
      <c r="E121" s="47">
        <v>0</v>
      </c>
      <c r="F121" s="44" t="str">
        <f t="shared" si="24"/>
        <v>N/A</v>
      </c>
      <c r="G121" s="47">
        <v>0</v>
      </c>
      <c r="H121" s="44" t="str">
        <f t="shared" si="25"/>
        <v>N/A</v>
      </c>
      <c r="I121" s="12" t="s">
        <v>1736</v>
      </c>
      <c r="J121" s="12" t="s">
        <v>1736</v>
      </c>
      <c r="K121" s="45" t="s">
        <v>736</v>
      </c>
      <c r="L121" s="9" t="str">
        <f t="shared" si="19"/>
        <v>N/A</v>
      </c>
    </row>
    <row r="122" spans="1:12" x14ac:dyDescent="0.2">
      <c r="A122" s="2" t="s">
        <v>526</v>
      </c>
      <c r="B122" s="35" t="s">
        <v>213</v>
      </c>
      <c r="C122" s="36">
        <v>0</v>
      </c>
      <c r="D122" s="44" t="str">
        <f t="shared" si="23"/>
        <v>N/A</v>
      </c>
      <c r="E122" s="36">
        <v>0</v>
      </c>
      <c r="F122" s="44" t="str">
        <f t="shared" si="24"/>
        <v>N/A</v>
      </c>
      <c r="G122" s="36">
        <v>0</v>
      </c>
      <c r="H122" s="44" t="str">
        <f t="shared" si="25"/>
        <v>N/A</v>
      </c>
      <c r="I122" s="12" t="s">
        <v>1736</v>
      </c>
      <c r="J122" s="12" t="s">
        <v>1736</v>
      </c>
      <c r="K122" s="45" t="s">
        <v>736</v>
      </c>
      <c r="L122" s="9" t="str">
        <f t="shared" si="19"/>
        <v>N/A</v>
      </c>
    </row>
    <row r="123" spans="1:12" ht="25.5" x14ac:dyDescent="0.2">
      <c r="A123" s="2" t="s">
        <v>1192</v>
      </c>
      <c r="B123" s="35" t="s">
        <v>213</v>
      </c>
      <c r="C123" s="47" t="s">
        <v>1736</v>
      </c>
      <c r="D123" s="44" t="str">
        <f t="shared" si="23"/>
        <v>N/A</v>
      </c>
      <c r="E123" s="47" t="s">
        <v>1736</v>
      </c>
      <c r="F123" s="44" t="str">
        <f t="shared" si="24"/>
        <v>N/A</v>
      </c>
      <c r="G123" s="47" t="s">
        <v>1736</v>
      </c>
      <c r="H123" s="44" t="str">
        <f t="shared" si="25"/>
        <v>N/A</v>
      </c>
      <c r="I123" s="12" t="s">
        <v>1736</v>
      </c>
      <c r="J123" s="12" t="s">
        <v>1736</v>
      </c>
      <c r="K123" s="45" t="s">
        <v>736</v>
      </c>
      <c r="L123" s="9" t="str">
        <f t="shared" si="19"/>
        <v>N/A</v>
      </c>
    </row>
    <row r="124" spans="1:12" ht="25.5" x14ac:dyDescent="0.2">
      <c r="A124" s="2" t="s">
        <v>1193</v>
      </c>
      <c r="B124" s="35" t="s">
        <v>213</v>
      </c>
      <c r="C124" s="47">
        <v>172658</v>
      </c>
      <c r="D124" s="44" t="str">
        <f t="shared" si="23"/>
        <v>N/A</v>
      </c>
      <c r="E124" s="47">
        <v>166239</v>
      </c>
      <c r="F124" s="44" t="str">
        <f t="shared" si="24"/>
        <v>N/A</v>
      </c>
      <c r="G124" s="47">
        <v>171454</v>
      </c>
      <c r="H124" s="44" t="str">
        <f t="shared" si="25"/>
        <v>N/A</v>
      </c>
      <c r="I124" s="12">
        <v>-3.72</v>
      </c>
      <c r="J124" s="12">
        <v>3.137</v>
      </c>
      <c r="K124" s="45" t="s">
        <v>736</v>
      </c>
      <c r="L124" s="9" t="str">
        <f t="shared" si="19"/>
        <v>Yes</v>
      </c>
    </row>
    <row r="125" spans="1:12" ht="25.5" x14ac:dyDescent="0.2">
      <c r="A125" s="2" t="s">
        <v>527</v>
      </c>
      <c r="B125" s="35" t="s">
        <v>213</v>
      </c>
      <c r="C125" s="36">
        <v>636</v>
      </c>
      <c r="D125" s="44" t="str">
        <f t="shared" si="23"/>
        <v>N/A</v>
      </c>
      <c r="E125" s="36">
        <v>614</v>
      </c>
      <c r="F125" s="44" t="str">
        <f t="shared" si="24"/>
        <v>N/A</v>
      </c>
      <c r="G125" s="36">
        <v>625</v>
      </c>
      <c r="H125" s="44" t="str">
        <f t="shared" si="25"/>
        <v>N/A</v>
      </c>
      <c r="I125" s="12">
        <v>-3.46</v>
      </c>
      <c r="J125" s="12">
        <v>1.792</v>
      </c>
      <c r="K125" s="45" t="s">
        <v>736</v>
      </c>
      <c r="L125" s="9" t="str">
        <f t="shared" si="19"/>
        <v>Yes</v>
      </c>
    </row>
    <row r="126" spans="1:12" ht="25.5" x14ac:dyDescent="0.2">
      <c r="A126" s="2" t="s">
        <v>1194</v>
      </c>
      <c r="B126" s="35" t="s">
        <v>213</v>
      </c>
      <c r="C126" s="47">
        <v>271.47484277000001</v>
      </c>
      <c r="D126" s="44" t="str">
        <f t="shared" si="23"/>
        <v>N/A</v>
      </c>
      <c r="E126" s="47">
        <v>270.74755699999997</v>
      </c>
      <c r="F126" s="44" t="str">
        <f t="shared" si="24"/>
        <v>N/A</v>
      </c>
      <c r="G126" s="47">
        <v>274.32639999999998</v>
      </c>
      <c r="H126" s="44" t="str">
        <f t="shared" si="25"/>
        <v>N/A</v>
      </c>
      <c r="I126" s="12">
        <v>-0.26800000000000002</v>
      </c>
      <c r="J126" s="12">
        <v>1.3220000000000001</v>
      </c>
      <c r="K126" s="45" t="s">
        <v>736</v>
      </c>
      <c r="L126" s="9" t="str">
        <f t="shared" si="19"/>
        <v>Yes</v>
      </c>
    </row>
    <row r="127" spans="1:12" ht="25.5" x14ac:dyDescent="0.2">
      <c r="A127" s="2" t="s">
        <v>1195</v>
      </c>
      <c r="B127" s="35" t="s">
        <v>213</v>
      </c>
      <c r="C127" s="47">
        <v>0</v>
      </c>
      <c r="D127" s="44" t="str">
        <f t="shared" si="23"/>
        <v>N/A</v>
      </c>
      <c r="E127" s="47">
        <v>0</v>
      </c>
      <c r="F127" s="44" t="str">
        <f t="shared" si="24"/>
        <v>N/A</v>
      </c>
      <c r="G127" s="47">
        <v>0</v>
      </c>
      <c r="H127" s="44" t="str">
        <f t="shared" si="25"/>
        <v>N/A</v>
      </c>
      <c r="I127" s="12" t="s">
        <v>1736</v>
      </c>
      <c r="J127" s="12" t="s">
        <v>1736</v>
      </c>
      <c r="K127" s="45" t="s">
        <v>736</v>
      </c>
      <c r="L127" s="9" t="str">
        <f t="shared" si="19"/>
        <v>N/A</v>
      </c>
    </row>
    <row r="128" spans="1:12" x14ac:dyDescent="0.2">
      <c r="A128" s="2" t="s">
        <v>528</v>
      </c>
      <c r="B128" s="35" t="s">
        <v>213</v>
      </c>
      <c r="C128" s="36">
        <v>0</v>
      </c>
      <c r="D128" s="44" t="str">
        <f t="shared" si="23"/>
        <v>N/A</v>
      </c>
      <c r="E128" s="36">
        <v>0</v>
      </c>
      <c r="F128" s="44" t="str">
        <f t="shared" si="24"/>
        <v>N/A</v>
      </c>
      <c r="G128" s="36">
        <v>0</v>
      </c>
      <c r="H128" s="44" t="str">
        <f t="shared" si="25"/>
        <v>N/A</v>
      </c>
      <c r="I128" s="12" t="s">
        <v>1736</v>
      </c>
      <c r="J128" s="12" t="s">
        <v>1736</v>
      </c>
      <c r="K128" s="45" t="s">
        <v>736</v>
      </c>
      <c r="L128" s="9" t="str">
        <f t="shared" si="19"/>
        <v>N/A</v>
      </c>
    </row>
    <row r="129" spans="1:12" ht="25.5" x14ac:dyDescent="0.2">
      <c r="A129" s="2" t="s">
        <v>1196</v>
      </c>
      <c r="B129" s="35" t="s">
        <v>213</v>
      </c>
      <c r="C129" s="47" t="s">
        <v>1736</v>
      </c>
      <c r="D129" s="44" t="str">
        <f t="shared" si="23"/>
        <v>N/A</v>
      </c>
      <c r="E129" s="47" t="s">
        <v>1736</v>
      </c>
      <c r="F129" s="44" t="str">
        <f t="shared" si="24"/>
        <v>N/A</v>
      </c>
      <c r="G129" s="47" t="s">
        <v>1736</v>
      </c>
      <c r="H129" s="44" t="str">
        <f t="shared" si="25"/>
        <v>N/A</v>
      </c>
      <c r="I129" s="12" t="s">
        <v>1736</v>
      </c>
      <c r="J129" s="12" t="s">
        <v>1736</v>
      </c>
      <c r="K129" s="45" t="s">
        <v>736</v>
      </c>
      <c r="L129" s="9" t="str">
        <f t="shared" si="19"/>
        <v>N/A</v>
      </c>
    </row>
    <row r="130" spans="1:12" ht="25.5" x14ac:dyDescent="0.2">
      <c r="A130" s="2" t="s">
        <v>1197</v>
      </c>
      <c r="B130" s="35" t="s">
        <v>213</v>
      </c>
      <c r="C130" s="47">
        <v>1129884</v>
      </c>
      <c r="D130" s="44" t="str">
        <f t="shared" si="23"/>
        <v>N/A</v>
      </c>
      <c r="E130" s="47">
        <v>956775</v>
      </c>
      <c r="F130" s="44" t="str">
        <f t="shared" si="24"/>
        <v>N/A</v>
      </c>
      <c r="G130" s="47">
        <v>936768</v>
      </c>
      <c r="H130" s="44" t="str">
        <f t="shared" si="25"/>
        <v>N/A</v>
      </c>
      <c r="I130" s="12">
        <v>-15.3</v>
      </c>
      <c r="J130" s="12">
        <v>-2.09</v>
      </c>
      <c r="K130" s="45" t="s">
        <v>736</v>
      </c>
      <c r="L130" s="9" t="str">
        <f t="shared" si="19"/>
        <v>Yes</v>
      </c>
    </row>
    <row r="131" spans="1:12" ht="25.5" x14ac:dyDescent="0.2">
      <c r="A131" s="2" t="s">
        <v>529</v>
      </c>
      <c r="B131" s="35" t="s">
        <v>213</v>
      </c>
      <c r="C131" s="36">
        <v>46</v>
      </c>
      <c r="D131" s="44" t="str">
        <f t="shared" si="23"/>
        <v>N/A</v>
      </c>
      <c r="E131" s="36">
        <v>43</v>
      </c>
      <c r="F131" s="44" t="str">
        <f t="shared" si="24"/>
        <v>N/A</v>
      </c>
      <c r="G131" s="36">
        <v>43</v>
      </c>
      <c r="H131" s="44" t="str">
        <f t="shared" si="25"/>
        <v>N/A</v>
      </c>
      <c r="I131" s="12">
        <v>-6.52</v>
      </c>
      <c r="J131" s="12">
        <v>0</v>
      </c>
      <c r="K131" s="45" t="s">
        <v>736</v>
      </c>
      <c r="L131" s="9" t="str">
        <f t="shared" si="19"/>
        <v>Yes</v>
      </c>
    </row>
    <row r="132" spans="1:12" ht="25.5" x14ac:dyDescent="0.2">
      <c r="A132" s="2" t="s">
        <v>1198</v>
      </c>
      <c r="B132" s="35" t="s">
        <v>213</v>
      </c>
      <c r="C132" s="47">
        <v>24562.695651999999</v>
      </c>
      <c r="D132" s="44" t="str">
        <f t="shared" si="23"/>
        <v>N/A</v>
      </c>
      <c r="E132" s="47">
        <v>22250.581395000001</v>
      </c>
      <c r="F132" s="44" t="str">
        <f t="shared" si="24"/>
        <v>N/A</v>
      </c>
      <c r="G132" s="47">
        <v>21785.302326000001</v>
      </c>
      <c r="H132" s="44" t="str">
        <f t="shared" si="25"/>
        <v>N/A</v>
      </c>
      <c r="I132" s="12">
        <v>-9.41</v>
      </c>
      <c r="J132" s="12">
        <v>-2.09</v>
      </c>
      <c r="K132" s="45" t="s">
        <v>736</v>
      </c>
      <c r="L132" s="9" t="str">
        <f t="shared" si="19"/>
        <v>Yes</v>
      </c>
    </row>
    <row r="133" spans="1:12" ht="25.5" x14ac:dyDescent="0.2">
      <c r="A133" s="2" t="s">
        <v>1199</v>
      </c>
      <c r="B133" s="35" t="s">
        <v>213</v>
      </c>
      <c r="C133" s="47">
        <v>1739</v>
      </c>
      <c r="D133" s="44" t="str">
        <f t="shared" si="23"/>
        <v>N/A</v>
      </c>
      <c r="E133" s="47">
        <v>4314</v>
      </c>
      <c r="F133" s="44" t="str">
        <f t="shared" si="24"/>
        <v>N/A</v>
      </c>
      <c r="G133" s="47">
        <v>4073</v>
      </c>
      <c r="H133" s="44" t="str">
        <f t="shared" si="25"/>
        <v>N/A</v>
      </c>
      <c r="I133" s="12">
        <v>148.1</v>
      </c>
      <c r="J133" s="12">
        <v>-5.59</v>
      </c>
      <c r="K133" s="45" t="s">
        <v>736</v>
      </c>
      <c r="L133" s="9" t="str">
        <f t="shared" si="19"/>
        <v>Yes</v>
      </c>
    </row>
    <row r="134" spans="1:12" x14ac:dyDescent="0.2">
      <c r="A134" s="2" t="s">
        <v>530</v>
      </c>
      <c r="B134" s="35" t="s">
        <v>213</v>
      </c>
      <c r="C134" s="36">
        <v>11</v>
      </c>
      <c r="D134" s="44" t="str">
        <f t="shared" si="23"/>
        <v>N/A</v>
      </c>
      <c r="E134" s="36">
        <v>14</v>
      </c>
      <c r="F134" s="44" t="str">
        <f t="shared" si="24"/>
        <v>N/A</v>
      </c>
      <c r="G134" s="36">
        <v>17</v>
      </c>
      <c r="H134" s="44" t="str">
        <f t="shared" si="25"/>
        <v>N/A</v>
      </c>
      <c r="I134" s="12">
        <v>55.56</v>
      </c>
      <c r="J134" s="12">
        <v>21.43</v>
      </c>
      <c r="K134" s="45" t="s">
        <v>736</v>
      </c>
      <c r="L134" s="9" t="str">
        <f t="shared" si="19"/>
        <v>Yes</v>
      </c>
    </row>
    <row r="135" spans="1:12" ht="25.5" x14ac:dyDescent="0.2">
      <c r="A135" s="2" t="s">
        <v>1200</v>
      </c>
      <c r="B135" s="35" t="s">
        <v>213</v>
      </c>
      <c r="C135" s="47">
        <v>193.22222221999999</v>
      </c>
      <c r="D135" s="44" t="str">
        <f t="shared" si="23"/>
        <v>N/A</v>
      </c>
      <c r="E135" s="47">
        <v>308.14285713999999</v>
      </c>
      <c r="F135" s="44" t="str">
        <f t="shared" si="24"/>
        <v>N/A</v>
      </c>
      <c r="G135" s="47">
        <v>239.58823529</v>
      </c>
      <c r="H135" s="44" t="str">
        <f t="shared" si="25"/>
        <v>N/A</v>
      </c>
      <c r="I135" s="12">
        <v>59.48</v>
      </c>
      <c r="J135" s="12">
        <v>-22.2</v>
      </c>
      <c r="K135" s="45" t="s">
        <v>736</v>
      </c>
      <c r="L135" s="9" t="str">
        <f t="shared" si="19"/>
        <v>Yes</v>
      </c>
    </row>
    <row r="136" spans="1:12" x14ac:dyDescent="0.2">
      <c r="A136" s="2" t="s">
        <v>1201</v>
      </c>
      <c r="B136" s="35" t="s">
        <v>213</v>
      </c>
      <c r="C136" s="47">
        <v>33623435</v>
      </c>
      <c r="D136" s="44" t="str">
        <f t="shared" si="23"/>
        <v>N/A</v>
      </c>
      <c r="E136" s="47">
        <v>46783048</v>
      </c>
      <c r="F136" s="44" t="str">
        <f t="shared" si="24"/>
        <v>N/A</v>
      </c>
      <c r="G136" s="47">
        <v>66247152</v>
      </c>
      <c r="H136" s="44" t="str">
        <f t="shared" si="25"/>
        <v>N/A</v>
      </c>
      <c r="I136" s="12">
        <v>39.14</v>
      </c>
      <c r="J136" s="12">
        <v>41.61</v>
      </c>
      <c r="K136" s="45" t="s">
        <v>736</v>
      </c>
      <c r="L136" s="9" t="str">
        <f t="shared" si="19"/>
        <v>No</v>
      </c>
    </row>
    <row r="137" spans="1:12" x14ac:dyDescent="0.2">
      <c r="A137" s="2" t="s">
        <v>531</v>
      </c>
      <c r="B137" s="35" t="s">
        <v>213</v>
      </c>
      <c r="C137" s="36">
        <v>3334</v>
      </c>
      <c r="D137" s="44" t="str">
        <f t="shared" si="23"/>
        <v>N/A</v>
      </c>
      <c r="E137" s="36">
        <v>3574</v>
      </c>
      <c r="F137" s="44" t="str">
        <f t="shared" si="24"/>
        <v>N/A</v>
      </c>
      <c r="G137" s="36">
        <v>3882</v>
      </c>
      <c r="H137" s="44" t="str">
        <f t="shared" si="25"/>
        <v>N/A</v>
      </c>
      <c r="I137" s="12">
        <v>7.1989999999999998</v>
      </c>
      <c r="J137" s="12">
        <v>8.6180000000000003</v>
      </c>
      <c r="K137" s="45" t="s">
        <v>736</v>
      </c>
      <c r="L137" s="9" t="str">
        <f t="shared" si="19"/>
        <v>Yes</v>
      </c>
    </row>
    <row r="138" spans="1:12" x14ac:dyDescent="0.2">
      <c r="A138" s="2" t="s">
        <v>1202</v>
      </c>
      <c r="B138" s="35" t="s">
        <v>213</v>
      </c>
      <c r="C138" s="47">
        <v>10085.013497</v>
      </c>
      <c r="D138" s="44" t="str">
        <f t="shared" si="23"/>
        <v>N/A</v>
      </c>
      <c r="E138" s="47">
        <v>13089.828763</v>
      </c>
      <c r="F138" s="44" t="str">
        <f t="shared" si="24"/>
        <v>N/A</v>
      </c>
      <c r="G138" s="47">
        <v>17065.211747000001</v>
      </c>
      <c r="H138" s="44" t="str">
        <f t="shared" si="25"/>
        <v>N/A</v>
      </c>
      <c r="I138" s="12">
        <v>29.79</v>
      </c>
      <c r="J138" s="12">
        <v>30.37</v>
      </c>
      <c r="K138" s="45" t="s">
        <v>736</v>
      </c>
      <c r="L138" s="9" t="str">
        <f t="shared" si="19"/>
        <v>No</v>
      </c>
    </row>
    <row r="139" spans="1:12" x14ac:dyDescent="0.2">
      <c r="A139" s="58" t="s">
        <v>404</v>
      </c>
      <c r="B139" s="14" t="s">
        <v>213</v>
      </c>
      <c r="C139" s="14">
        <v>1051152925</v>
      </c>
      <c r="D139" s="11" t="str">
        <f t="shared" si="23"/>
        <v>N/A</v>
      </c>
      <c r="E139" s="14">
        <v>1101489825</v>
      </c>
      <c r="F139" s="11" t="str">
        <f t="shared" si="24"/>
        <v>N/A</v>
      </c>
      <c r="G139" s="14">
        <v>1165452928</v>
      </c>
      <c r="H139" s="11" t="str">
        <f t="shared" si="25"/>
        <v>N/A</v>
      </c>
      <c r="I139" s="12">
        <v>4.7889999999999997</v>
      </c>
      <c r="J139" s="12">
        <v>5.8070000000000004</v>
      </c>
      <c r="K139" s="14" t="s">
        <v>213</v>
      </c>
      <c r="L139" s="9" t="str">
        <f t="shared" ref="L139:L158" si="26">IF(J139="Div by 0", "N/A", IF(K139="N/A","N/A", IF(J139&gt;VALUE(MID(K139,1,2)), "No", IF(J139&lt;-1*VALUE(MID(K139,1,2)), "No", "Yes"))))</f>
        <v>N/A</v>
      </c>
    </row>
    <row r="140" spans="1:12" x14ac:dyDescent="0.2">
      <c r="A140" s="58" t="s">
        <v>1203</v>
      </c>
      <c r="B140" s="14" t="s">
        <v>213</v>
      </c>
      <c r="C140" s="14">
        <v>6075.6772730000002</v>
      </c>
      <c r="D140" s="11" t="str">
        <f t="shared" si="23"/>
        <v>N/A</v>
      </c>
      <c r="E140" s="14">
        <v>6339.8016887000003</v>
      </c>
      <c r="F140" s="11" t="str">
        <f t="shared" si="24"/>
        <v>N/A</v>
      </c>
      <c r="G140" s="14">
        <v>6800.0450903999999</v>
      </c>
      <c r="H140" s="11" t="str">
        <f t="shared" si="25"/>
        <v>N/A</v>
      </c>
      <c r="I140" s="12">
        <v>4.3470000000000004</v>
      </c>
      <c r="J140" s="12">
        <v>7.26</v>
      </c>
      <c r="K140" s="14" t="s">
        <v>213</v>
      </c>
      <c r="L140" s="9" t="str">
        <f t="shared" si="26"/>
        <v>N/A</v>
      </c>
    </row>
    <row r="141" spans="1:12" x14ac:dyDescent="0.2">
      <c r="A141" s="58" t="s">
        <v>405</v>
      </c>
      <c r="B141" s="14" t="s">
        <v>213</v>
      </c>
      <c r="C141" s="14">
        <v>0</v>
      </c>
      <c r="D141" s="11" t="str">
        <f t="shared" si="23"/>
        <v>N/A</v>
      </c>
      <c r="E141" s="14">
        <v>0</v>
      </c>
      <c r="F141" s="11" t="str">
        <f t="shared" si="24"/>
        <v>N/A</v>
      </c>
      <c r="G141" s="14">
        <v>0</v>
      </c>
      <c r="H141" s="11" t="str">
        <f t="shared" si="25"/>
        <v>N/A</v>
      </c>
      <c r="I141" s="12" t="s">
        <v>1736</v>
      </c>
      <c r="J141" s="12" t="s">
        <v>1736</v>
      </c>
      <c r="K141" s="14" t="s">
        <v>213</v>
      </c>
      <c r="L141" s="9" t="str">
        <f t="shared" si="26"/>
        <v>N/A</v>
      </c>
    </row>
    <row r="142" spans="1:12" x14ac:dyDescent="0.2">
      <c r="A142" s="58" t="s">
        <v>1204</v>
      </c>
      <c r="B142" s="14" t="s">
        <v>213</v>
      </c>
      <c r="C142" s="14" t="s">
        <v>1736</v>
      </c>
      <c r="D142" s="11" t="str">
        <f t="shared" si="23"/>
        <v>N/A</v>
      </c>
      <c r="E142" s="14" t="s">
        <v>1736</v>
      </c>
      <c r="F142" s="11" t="str">
        <f t="shared" si="24"/>
        <v>N/A</v>
      </c>
      <c r="G142" s="14" t="s">
        <v>1736</v>
      </c>
      <c r="H142" s="11" t="str">
        <f t="shared" si="25"/>
        <v>N/A</v>
      </c>
      <c r="I142" s="12" t="s">
        <v>1736</v>
      </c>
      <c r="J142" s="12" t="s">
        <v>1736</v>
      </c>
      <c r="K142" s="14" t="s">
        <v>213</v>
      </c>
      <c r="L142" s="9" t="str">
        <f t="shared" si="26"/>
        <v>N/A</v>
      </c>
    </row>
    <row r="143" spans="1:12" x14ac:dyDescent="0.2">
      <c r="A143" s="58" t="s">
        <v>406</v>
      </c>
      <c r="B143" s="14" t="s">
        <v>213</v>
      </c>
      <c r="C143" s="14">
        <v>105817</v>
      </c>
      <c r="D143" s="11" t="str">
        <f t="shared" si="23"/>
        <v>N/A</v>
      </c>
      <c r="E143" s="14">
        <v>94237</v>
      </c>
      <c r="F143" s="11" t="str">
        <f t="shared" si="24"/>
        <v>N/A</v>
      </c>
      <c r="G143" s="14">
        <v>696812</v>
      </c>
      <c r="H143" s="11" t="str">
        <f t="shared" si="25"/>
        <v>N/A</v>
      </c>
      <c r="I143" s="12">
        <v>-10.9</v>
      </c>
      <c r="J143" s="12">
        <v>639.4</v>
      </c>
      <c r="K143" s="14" t="s">
        <v>213</v>
      </c>
      <c r="L143" s="9" t="str">
        <f t="shared" si="26"/>
        <v>N/A</v>
      </c>
    </row>
    <row r="144" spans="1:12" ht="25.5" x14ac:dyDescent="0.2">
      <c r="A144" s="58" t="s">
        <v>1205</v>
      </c>
      <c r="B144" s="14" t="s">
        <v>213</v>
      </c>
      <c r="C144" s="14">
        <v>125.37559242</v>
      </c>
      <c r="D144" s="11" t="str">
        <f t="shared" si="23"/>
        <v>N/A</v>
      </c>
      <c r="E144" s="14">
        <v>95.478216818999996</v>
      </c>
      <c r="F144" s="11" t="str">
        <f t="shared" si="24"/>
        <v>N/A</v>
      </c>
      <c r="G144" s="14">
        <v>631.74252039999999</v>
      </c>
      <c r="H144" s="11" t="str">
        <f t="shared" si="25"/>
        <v>N/A</v>
      </c>
      <c r="I144" s="12">
        <v>-23.8</v>
      </c>
      <c r="J144" s="12">
        <v>561.70000000000005</v>
      </c>
      <c r="K144" s="14" t="s">
        <v>213</v>
      </c>
      <c r="L144" s="9" t="str">
        <f t="shared" si="26"/>
        <v>N/A</v>
      </c>
    </row>
    <row r="145" spans="1:13" x14ac:dyDescent="0.2">
      <c r="A145" s="58" t="s">
        <v>407</v>
      </c>
      <c r="B145" s="14" t="s">
        <v>213</v>
      </c>
      <c r="C145" s="14">
        <v>0</v>
      </c>
      <c r="D145" s="11" t="str">
        <f t="shared" si="23"/>
        <v>N/A</v>
      </c>
      <c r="E145" s="14">
        <v>0</v>
      </c>
      <c r="F145" s="11" t="str">
        <f t="shared" si="24"/>
        <v>N/A</v>
      </c>
      <c r="G145" s="14">
        <v>0</v>
      </c>
      <c r="H145" s="11" t="str">
        <f t="shared" si="25"/>
        <v>N/A</v>
      </c>
      <c r="I145" s="12" t="s">
        <v>1736</v>
      </c>
      <c r="J145" s="12" t="s">
        <v>1736</v>
      </c>
      <c r="K145" s="14" t="s">
        <v>213</v>
      </c>
      <c r="L145" s="9" t="str">
        <f t="shared" si="26"/>
        <v>N/A</v>
      </c>
    </row>
    <row r="146" spans="1:13" x14ac:dyDescent="0.2">
      <c r="A146" s="58" t="s">
        <v>1206</v>
      </c>
      <c r="B146" s="14" t="s">
        <v>213</v>
      </c>
      <c r="C146" s="14" t="s">
        <v>1736</v>
      </c>
      <c r="D146" s="11" t="str">
        <f t="shared" si="23"/>
        <v>N/A</v>
      </c>
      <c r="E146" s="14" t="s">
        <v>1736</v>
      </c>
      <c r="F146" s="11" t="str">
        <f t="shared" si="24"/>
        <v>N/A</v>
      </c>
      <c r="G146" s="14" t="s">
        <v>1736</v>
      </c>
      <c r="H146" s="11" t="str">
        <f t="shared" si="25"/>
        <v>N/A</v>
      </c>
      <c r="I146" s="12" t="s">
        <v>1736</v>
      </c>
      <c r="J146" s="12" t="s">
        <v>1736</v>
      </c>
      <c r="K146" s="14" t="s">
        <v>213</v>
      </c>
      <c r="L146" s="9" t="str">
        <f t="shared" si="26"/>
        <v>N/A</v>
      </c>
    </row>
    <row r="147" spans="1:13" x14ac:dyDescent="0.2">
      <c r="A147" s="58" t="s">
        <v>408</v>
      </c>
      <c r="B147" s="14" t="s">
        <v>213</v>
      </c>
      <c r="C147" s="14">
        <v>78784258</v>
      </c>
      <c r="D147" s="11" t="str">
        <f t="shared" ref="D147:D160" si="27">IF($B147="N/A","N/A",IF(C147&gt;10,"No",IF(C147&lt;-10,"No","Yes")))</f>
        <v>N/A</v>
      </c>
      <c r="E147" s="14">
        <v>81054584</v>
      </c>
      <c r="F147" s="11" t="str">
        <f t="shared" ref="F147:F160" si="28">IF($B147="N/A","N/A",IF(E147&gt;10,"No",IF(E147&lt;-10,"No","Yes")))</f>
        <v>N/A</v>
      </c>
      <c r="G147" s="14">
        <v>87005003</v>
      </c>
      <c r="H147" s="11" t="str">
        <f t="shared" ref="H147:H160" si="29">IF($B147="N/A","N/A",IF(G147&gt;10,"No",IF(G147&lt;-10,"No","Yes")))</f>
        <v>N/A</v>
      </c>
      <c r="I147" s="12">
        <v>2.8820000000000001</v>
      </c>
      <c r="J147" s="12">
        <v>7.3410000000000002</v>
      </c>
      <c r="K147" s="14" t="s">
        <v>213</v>
      </c>
      <c r="L147" s="9" t="str">
        <f t="shared" si="26"/>
        <v>N/A</v>
      </c>
    </row>
    <row r="148" spans="1:13" x14ac:dyDescent="0.2">
      <c r="A148" s="58" t="s">
        <v>1207</v>
      </c>
      <c r="B148" s="14" t="s">
        <v>213</v>
      </c>
      <c r="C148" s="14">
        <v>2817.1443181</v>
      </c>
      <c r="D148" s="11" t="str">
        <f t="shared" si="27"/>
        <v>N/A</v>
      </c>
      <c r="E148" s="14">
        <v>2945.4044115000002</v>
      </c>
      <c r="F148" s="11" t="str">
        <f t="shared" si="28"/>
        <v>N/A</v>
      </c>
      <c r="G148" s="14">
        <v>3101.8932226000002</v>
      </c>
      <c r="H148" s="11" t="str">
        <f t="shared" si="29"/>
        <v>N/A</v>
      </c>
      <c r="I148" s="12">
        <v>4.5529999999999999</v>
      </c>
      <c r="J148" s="12">
        <v>5.3129999999999997</v>
      </c>
      <c r="K148" s="14" t="s">
        <v>213</v>
      </c>
      <c r="L148" s="9" t="str">
        <f t="shared" si="26"/>
        <v>N/A</v>
      </c>
    </row>
    <row r="149" spans="1:13" x14ac:dyDescent="0.2">
      <c r="A149" s="58" t="s">
        <v>409</v>
      </c>
      <c r="B149" s="14" t="s">
        <v>213</v>
      </c>
      <c r="C149" s="14">
        <v>0</v>
      </c>
      <c r="D149" s="11" t="str">
        <f t="shared" si="27"/>
        <v>N/A</v>
      </c>
      <c r="E149" s="14">
        <v>0</v>
      </c>
      <c r="F149" s="11" t="str">
        <f t="shared" si="28"/>
        <v>N/A</v>
      </c>
      <c r="G149" s="14">
        <v>0</v>
      </c>
      <c r="H149" s="11" t="str">
        <f t="shared" si="29"/>
        <v>N/A</v>
      </c>
      <c r="I149" s="12" t="s">
        <v>1736</v>
      </c>
      <c r="J149" s="12" t="s">
        <v>1736</v>
      </c>
      <c r="K149" s="14" t="s">
        <v>213</v>
      </c>
      <c r="L149" s="9" t="str">
        <f t="shared" si="26"/>
        <v>N/A</v>
      </c>
    </row>
    <row r="150" spans="1:13" x14ac:dyDescent="0.2">
      <c r="A150" s="58" t="s">
        <v>1208</v>
      </c>
      <c r="B150" s="14" t="s">
        <v>213</v>
      </c>
      <c r="C150" s="14" t="s">
        <v>1736</v>
      </c>
      <c r="D150" s="11" t="str">
        <f t="shared" si="27"/>
        <v>N/A</v>
      </c>
      <c r="E150" s="14" t="s">
        <v>1736</v>
      </c>
      <c r="F150" s="11" t="str">
        <f t="shared" si="28"/>
        <v>N/A</v>
      </c>
      <c r="G150" s="14" t="s">
        <v>1736</v>
      </c>
      <c r="H150" s="11" t="str">
        <f t="shared" si="29"/>
        <v>N/A</v>
      </c>
      <c r="I150" s="12" t="s">
        <v>1736</v>
      </c>
      <c r="J150" s="12" t="s">
        <v>1736</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1736</v>
      </c>
      <c r="J151" s="12" t="s">
        <v>1736</v>
      </c>
      <c r="K151" s="14" t="s">
        <v>213</v>
      </c>
      <c r="L151" s="9" t="str">
        <f t="shared" si="26"/>
        <v>N/A</v>
      </c>
    </row>
    <row r="152" spans="1:13" x14ac:dyDescent="0.2">
      <c r="A152" s="58" t="s">
        <v>1209</v>
      </c>
      <c r="B152" s="14" t="s">
        <v>213</v>
      </c>
      <c r="C152" s="14" t="s">
        <v>1736</v>
      </c>
      <c r="D152" s="11" t="str">
        <f t="shared" si="27"/>
        <v>N/A</v>
      </c>
      <c r="E152" s="14" t="s">
        <v>1736</v>
      </c>
      <c r="F152" s="11" t="str">
        <f t="shared" si="28"/>
        <v>N/A</v>
      </c>
      <c r="G152" s="14" t="s">
        <v>1736</v>
      </c>
      <c r="H152" s="11" t="str">
        <f t="shared" si="29"/>
        <v>N/A</v>
      </c>
      <c r="I152" s="12" t="s">
        <v>1736</v>
      </c>
      <c r="J152" s="12" t="s">
        <v>1736</v>
      </c>
      <c r="K152" s="14" t="s">
        <v>213</v>
      </c>
      <c r="L152" s="9" t="str">
        <f t="shared" si="26"/>
        <v>N/A</v>
      </c>
    </row>
    <row r="153" spans="1:13" x14ac:dyDescent="0.2">
      <c r="A153" s="58" t="s">
        <v>411</v>
      </c>
      <c r="B153" s="14" t="s">
        <v>213</v>
      </c>
      <c r="C153" s="14">
        <v>0</v>
      </c>
      <c r="D153" s="11" t="str">
        <f t="shared" si="27"/>
        <v>N/A</v>
      </c>
      <c r="E153" s="14">
        <v>0</v>
      </c>
      <c r="F153" s="11" t="str">
        <f t="shared" si="28"/>
        <v>N/A</v>
      </c>
      <c r="G153" s="14">
        <v>0</v>
      </c>
      <c r="H153" s="11" t="str">
        <f t="shared" si="29"/>
        <v>N/A</v>
      </c>
      <c r="I153" s="12" t="s">
        <v>1736</v>
      </c>
      <c r="J153" s="12" t="s">
        <v>1736</v>
      </c>
      <c r="K153" s="14" t="s">
        <v>213</v>
      </c>
      <c r="L153" s="9" t="str">
        <f t="shared" si="26"/>
        <v>N/A</v>
      </c>
      <c r="M153" s="66"/>
    </row>
    <row r="154" spans="1:13" x14ac:dyDescent="0.2">
      <c r="A154" s="58" t="s">
        <v>1210</v>
      </c>
      <c r="B154" s="14" t="s">
        <v>213</v>
      </c>
      <c r="C154" s="14" t="s">
        <v>1736</v>
      </c>
      <c r="D154" s="11" t="str">
        <f t="shared" si="27"/>
        <v>N/A</v>
      </c>
      <c r="E154" s="14" t="s">
        <v>1736</v>
      </c>
      <c r="F154" s="11" t="str">
        <f t="shared" si="28"/>
        <v>N/A</v>
      </c>
      <c r="G154" s="14" t="s">
        <v>1736</v>
      </c>
      <c r="H154" s="11" t="str">
        <f t="shared" si="29"/>
        <v>N/A</v>
      </c>
      <c r="I154" s="12" t="s">
        <v>1736</v>
      </c>
      <c r="J154" s="12" t="s">
        <v>1736</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1736</v>
      </c>
      <c r="J155" s="12" t="s">
        <v>1736</v>
      </c>
      <c r="K155" s="14" t="s">
        <v>213</v>
      </c>
      <c r="L155" s="9" t="str">
        <f t="shared" si="26"/>
        <v>N/A</v>
      </c>
    </row>
    <row r="156" spans="1:13" x14ac:dyDescent="0.2">
      <c r="A156" s="58" t="s">
        <v>1211</v>
      </c>
      <c r="B156" s="14" t="s">
        <v>213</v>
      </c>
      <c r="C156" s="14" t="s">
        <v>1736</v>
      </c>
      <c r="D156" s="11" t="str">
        <f t="shared" si="27"/>
        <v>N/A</v>
      </c>
      <c r="E156" s="14" t="s">
        <v>1736</v>
      </c>
      <c r="F156" s="11" t="str">
        <f t="shared" si="28"/>
        <v>N/A</v>
      </c>
      <c r="G156" s="14" t="s">
        <v>1736</v>
      </c>
      <c r="H156" s="11" t="str">
        <f t="shared" si="29"/>
        <v>N/A</v>
      </c>
      <c r="I156" s="12" t="s">
        <v>1736</v>
      </c>
      <c r="J156" s="12" t="s">
        <v>1736</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1736</v>
      </c>
      <c r="J157" s="12" t="s">
        <v>1736</v>
      </c>
      <c r="K157" s="14" t="s">
        <v>213</v>
      </c>
      <c r="L157" s="9" t="str">
        <f t="shared" si="26"/>
        <v>N/A</v>
      </c>
    </row>
    <row r="158" spans="1:13" x14ac:dyDescent="0.2">
      <c r="A158" s="58" t="s">
        <v>1212</v>
      </c>
      <c r="B158" s="14" t="s">
        <v>213</v>
      </c>
      <c r="C158" s="14" t="s">
        <v>1736</v>
      </c>
      <c r="D158" s="11" t="str">
        <f t="shared" si="27"/>
        <v>N/A</v>
      </c>
      <c r="E158" s="14" t="s">
        <v>1736</v>
      </c>
      <c r="F158" s="11" t="str">
        <f t="shared" si="28"/>
        <v>N/A</v>
      </c>
      <c r="G158" s="14" t="s">
        <v>1736</v>
      </c>
      <c r="H158" s="11" t="str">
        <f t="shared" si="29"/>
        <v>N/A</v>
      </c>
      <c r="I158" s="12" t="s">
        <v>1736</v>
      </c>
      <c r="J158" s="12" t="s">
        <v>1736</v>
      </c>
      <c r="K158" s="14" t="s">
        <v>213</v>
      </c>
      <c r="L158" s="9" t="str">
        <f t="shared" si="26"/>
        <v>N/A</v>
      </c>
    </row>
    <row r="159" spans="1:13" ht="25.5" x14ac:dyDescent="0.2">
      <c r="A159" s="58" t="s">
        <v>414</v>
      </c>
      <c r="B159" s="14" t="s">
        <v>213</v>
      </c>
      <c r="C159" s="14">
        <v>21416</v>
      </c>
      <c r="D159" s="11" t="str">
        <f t="shared" si="27"/>
        <v>N/A</v>
      </c>
      <c r="E159" s="14">
        <v>65893</v>
      </c>
      <c r="F159" s="11" t="str">
        <f t="shared" si="28"/>
        <v>N/A</v>
      </c>
      <c r="G159" s="14">
        <v>66296</v>
      </c>
      <c r="H159" s="11" t="str">
        <f t="shared" si="29"/>
        <v>N/A</v>
      </c>
      <c r="I159" s="12">
        <v>207.7</v>
      </c>
      <c r="J159" s="12">
        <v>0.61160000000000003</v>
      </c>
      <c r="K159" s="14" t="s">
        <v>213</v>
      </c>
      <c r="L159" s="9" t="str">
        <f t="shared" ref="L159:L160" si="30">IF(J159="Div by 0", "N/A", IF(K159="N/A","N/A", IF(J159&gt;VALUE(MID(K159,1,2)), "No", IF(J159&lt;-1*VALUE(MID(K159,1,2)), "No", "Yes"))))</f>
        <v>N/A</v>
      </c>
    </row>
    <row r="160" spans="1:13" ht="25.5" x14ac:dyDescent="0.2">
      <c r="A160" s="58" t="s">
        <v>1213</v>
      </c>
      <c r="B160" s="14" t="s">
        <v>213</v>
      </c>
      <c r="C160" s="14">
        <v>2.1006375674000002</v>
      </c>
      <c r="D160" s="11" t="str">
        <f t="shared" si="27"/>
        <v>N/A</v>
      </c>
      <c r="E160" s="14">
        <v>5.9475584439000002</v>
      </c>
      <c r="F160" s="11" t="str">
        <f t="shared" si="28"/>
        <v>N/A</v>
      </c>
      <c r="G160" s="14">
        <v>5.3737537488999996</v>
      </c>
      <c r="H160" s="11" t="str">
        <f t="shared" si="29"/>
        <v>N/A</v>
      </c>
      <c r="I160" s="12">
        <v>183.1</v>
      </c>
      <c r="J160" s="12">
        <v>-9.65</v>
      </c>
      <c r="K160" s="14" t="s">
        <v>213</v>
      </c>
      <c r="L160" s="9" t="str">
        <f t="shared" si="30"/>
        <v>N/A</v>
      </c>
    </row>
    <row r="161" spans="1:16" ht="25.5" x14ac:dyDescent="0.2">
      <c r="A161" s="58" t="s">
        <v>415</v>
      </c>
      <c r="B161" s="14" t="s">
        <v>213</v>
      </c>
      <c r="C161" s="14">
        <v>8587090</v>
      </c>
      <c r="D161" s="14" t="s">
        <v>213</v>
      </c>
      <c r="E161" s="14">
        <v>8638641</v>
      </c>
      <c r="F161" s="14" t="s">
        <v>213</v>
      </c>
      <c r="G161" s="14">
        <v>8881170</v>
      </c>
      <c r="H161" s="14" t="s">
        <v>213</v>
      </c>
      <c r="I161" s="12">
        <v>0.60029999999999994</v>
      </c>
      <c r="J161" s="12">
        <v>2.8069999999999999</v>
      </c>
      <c r="K161" s="14" t="s">
        <v>213</v>
      </c>
      <c r="L161" s="9" t="str">
        <f>IF(J161="Div by 0", "N/A", IF(K161="N/A","N/A", IF(J161&gt;VALUE(MID(K161,1,2)), "No", IF(J161&lt;-1*VALUE(MID(K161,1,2)), "No", "Yes"))))</f>
        <v>N/A</v>
      </c>
    </row>
    <row r="162" spans="1:16" ht="25.5" x14ac:dyDescent="0.2">
      <c r="A162" s="58" t="s">
        <v>1214</v>
      </c>
      <c r="B162" s="14" t="s">
        <v>213</v>
      </c>
      <c r="C162" s="14">
        <v>657.86332644000004</v>
      </c>
      <c r="D162" s="14" t="s">
        <v>213</v>
      </c>
      <c r="E162" s="14">
        <v>659.74041546000001</v>
      </c>
      <c r="F162" s="14" t="s">
        <v>213</v>
      </c>
      <c r="G162" s="14">
        <v>681.69864905999998</v>
      </c>
      <c r="H162" s="14" t="s">
        <v>213</v>
      </c>
      <c r="I162" s="12">
        <v>0.2853</v>
      </c>
      <c r="J162" s="12">
        <v>3.3279999999999998</v>
      </c>
      <c r="K162" s="14" t="s">
        <v>213</v>
      </c>
      <c r="L162" s="9" t="str">
        <f>IF(J162="Div by 0", "N/A", IF(K162="N/A","N/A", IF(J162&gt;VALUE(MID(K162,1,2)), "No", IF(J162&lt;-1*VALUE(MID(K162,1,2)), "No", "Yes"))))</f>
        <v>N/A</v>
      </c>
    </row>
    <row r="163" spans="1:16" ht="25.5" x14ac:dyDescent="0.2">
      <c r="A163" s="58" t="s">
        <v>416</v>
      </c>
      <c r="B163" s="14" t="s">
        <v>213</v>
      </c>
      <c r="C163" s="14">
        <v>8564266</v>
      </c>
      <c r="D163" s="14" t="s">
        <v>213</v>
      </c>
      <c r="E163" s="14">
        <v>8619895</v>
      </c>
      <c r="F163" s="14" t="s">
        <v>213</v>
      </c>
      <c r="G163" s="14">
        <v>8857917</v>
      </c>
      <c r="H163" s="14" t="s">
        <v>213</v>
      </c>
      <c r="I163" s="12">
        <v>0.64949999999999997</v>
      </c>
      <c r="J163" s="12">
        <v>2.7610000000000001</v>
      </c>
      <c r="K163" s="14" t="s">
        <v>213</v>
      </c>
      <c r="L163" s="9" t="str">
        <f>IF(J163="Div by 0", "N/A", IF(K163="N/A","N/A", IF(J163&gt;VALUE(MID(K163,1,2)), "No", IF(J163&lt;-1*VALUE(MID(K163,1,2)), "No", "Yes"))))</f>
        <v>N/A</v>
      </c>
      <c r="N163" s="67"/>
    </row>
    <row r="164" spans="1:16" x14ac:dyDescent="0.2">
      <c r="A164" s="58" t="s">
        <v>1228</v>
      </c>
      <c r="B164" s="133" t="s">
        <v>213</v>
      </c>
      <c r="C164" s="133" t="s">
        <v>1736</v>
      </c>
      <c r="D164" s="134" t="str">
        <f t="shared" ref="D164" si="31">IF($B164="N/A","N/A",IF(C164&gt;10,"No",IF(C164&lt;-10,"No","Yes")))</f>
        <v>N/A</v>
      </c>
      <c r="E164" s="133" t="s">
        <v>1736</v>
      </c>
      <c r="F164" s="134" t="str">
        <f t="shared" ref="F164" si="32">IF($B164="N/A","N/A",IF(E164&gt;10,"No",IF(E164&lt;-10,"No","Yes")))</f>
        <v>N/A</v>
      </c>
      <c r="G164" s="133" t="s">
        <v>1736</v>
      </c>
      <c r="H164" s="134" t="str">
        <f t="shared" ref="H164" si="33">IF($B164="N/A","N/A",IF(G164&gt;10,"No",IF(G164&lt;-10,"No","Yes")))</f>
        <v>N/A</v>
      </c>
      <c r="I164" s="135" t="s">
        <v>1736</v>
      </c>
      <c r="J164" s="135" t="s">
        <v>1736</v>
      </c>
      <c r="K164" s="136" t="s">
        <v>736</v>
      </c>
      <c r="L164" s="137" t="str">
        <f>IF(J164="Div by 0", "N/A", IF(OR(J164="N/A",K164="N/A"),"N/A", IF(J164&gt;VALUE(MID(K164,1,2)), "No", IF(J164&lt;-1*VALUE(MID(K164,1,2)), "No", "Yes"))))</f>
        <v>N/A</v>
      </c>
      <c r="N164" s="67"/>
    </row>
    <row r="165" spans="1:16" x14ac:dyDescent="0.2">
      <c r="A165" s="58" t="s">
        <v>1215</v>
      </c>
      <c r="B165" s="14" t="s">
        <v>213</v>
      </c>
      <c r="C165" s="14" t="s">
        <v>1736</v>
      </c>
      <c r="D165" s="11" t="str">
        <f t="shared" ref="D165:D171" si="34">IF($B165="N/A","N/A",IF(C165&gt;10,"No",IF(C165&lt;-10,"No","Yes")))</f>
        <v>N/A</v>
      </c>
      <c r="E165" s="14" t="s">
        <v>1736</v>
      </c>
      <c r="F165" s="11" t="str">
        <f t="shared" ref="F165:F171" si="35">IF($B165="N/A","N/A",IF(E165&gt;10,"No",IF(E165&lt;-10,"No","Yes")))</f>
        <v>N/A</v>
      </c>
      <c r="G165" s="14" t="s">
        <v>1736</v>
      </c>
      <c r="H165" s="11" t="str">
        <f t="shared" ref="H165:H171" si="36">IF($B165="N/A","N/A",IF(G165&gt;10,"No",IF(G165&lt;-10,"No","Yes")))</f>
        <v>N/A</v>
      </c>
      <c r="I165" s="12" t="s">
        <v>1736</v>
      </c>
      <c r="J165" s="12" t="s">
        <v>1736</v>
      </c>
      <c r="K165" s="45" t="s">
        <v>736</v>
      </c>
      <c r="L165" s="9" t="str">
        <f>IF(J165="Div by 0", "N/A", IF(OR(J165="N/A",K165="N/A"),"N/A", IF(J165&gt;VALUE(MID(K165,1,2)), "No", IF(J165&lt;-1*VALUE(MID(K165,1,2)), "No", "Yes"))))</f>
        <v>N/A</v>
      </c>
      <c r="N165" s="67"/>
    </row>
    <row r="166" spans="1:16" x14ac:dyDescent="0.2">
      <c r="A166" s="58" t="s">
        <v>1216</v>
      </c>
      <c r="B166" s="14" t="s">
        <v>213</v>
      </c>
      <c r="C166" s="14" t="s">
        <v>1736</v>
      </c>
      <c r="D166" s="11" t="str">
        <f t="shared" si="34"/>
        <v>N/A</v>
      </c>
      <c r="E166" s="14" t="s">
        <v>1736</v>
      </c>
      <c r="F166" s="11" t="str">
        <f t="shared" si="35"/>
        <v>N/A</v>
      </c>
      <c r="G166" s="14" t="s">
        <v>1736</v>
      </c>
      <c r="H166" s="11" t="str">
        <f t="shared" si="36"/>
        <v>N/A</v>
      </c>
      <c r="I166" s="12" t="s">
        <v>1736</v>
      </c>
      <c r="J166" s="12" t="s">
        <v>1736</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1736</v>
      </c>
      <c r="J167" s="12" t="s">
        <v>1736</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1736</v>
      </c>
      <c r="J168" s="12" t="s">
        <v>1736</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1736</v>
      </c>
      <c r="J169" s="12" t="s">
        <v>1736</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1736</v>
      </c>
      <c r="D170" s="11" t="str">
        <f t="shared" si="34"/>
        <v>N/A</v>
      </c>
      <c r="E170" s="14" t="s">
        <v>1736</v>
      </c>
      <c r="F170" s="11" t="str">
        <f t="shared" si="35"/>
        <v>N/A</v>
      </c>
      <c r="G170" s="14" t="s">
        <v>1736</v>
      </c>
      <c r="H170" s="11" t="str">
        <f t="shared" si="36"/>
        <v>N/A</v>
      </c>
      <c r="I170" s="12" t="s">
        <v>1736</v>
      </c>
      <c r="J170" s="12" t="s">
        <v>1736</v>
      </c>
      <c r="K170" s="14" t="s">
        <v>213</v>
      </c>
      <c r="L170" s="9" t="str">
        <f t="shared" si="38"/>
        <v>N/A</v>
      </c>
    </row>
    <row r="171" spans="1:16" ht="25.5" x14ac:dyDescent="0.2">
      <c r="A171" s="19" t="s">
        <v>1218</v>
      </c>
      <c r="B171" s="14" t="s">
        <v>213</v>
      </c>
      <c r="C171" s="14" t="s">
        <v>1736</v>
      </c>
      <c r="D171" s="11" t="str">
        <f t="shared" si="34"/>
        <v>N/A</v>
      </c>
      <c r="E171" s="14" t="s">
        <v>1736</v>
      </c>
      <c r="F171" s="11" t="str">
        <f t="shared" si="35"/>
        <v>N/A</v>
      </c>
      <c r="G171" s="14" t="s">
        <v>1736</v>
      </c>
      <c r="H171" s="11" t="str">
        <f t="shared" si="36"/>
        <v>N/A</v>
      </c>
      <c r="I171" s="12" t="s">
        <v>1736</v>
      </c>
      <c r="J171" s="12" t="s">
        <v>1736</v>
      </c>
      <c r="K171" s="14" t="s">
        <v>213</v>
      </c>
      <c r="L171" s="9" t="str">
        <f t="shared" si="38"/>
        <v>N/A</v>
      </c>
    </row>
    <row r="172" spans="1:16" s="21" customFormat="1" ht="12" customHeight="1" x14ac:dyDescent="0.2">
      <c r="A172" s="166" t="s">
        <v>1633</v>
      </c>
      <c r="B172" s="167"/>
      <c r="C172" s="167"/>
      <c r="D172" s="167"/>
      <c r="E172" s="167"/>
      <c r="F172" s="167"/>
      <c r="G172" s="167"/>
      <c r="H172" s="167"/>
      <c r="I172" s="167"/>
      <c r="J172" s="167"/>
      <c r="K172" s="167"/>
      <c r="L172" s="168"/>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1734</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5.5" customHeight="1" x14ac:dyDescent="0.2">
      <c r="A2" s="174" t="s">
        <v>1593</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x14ac:dyDescent="0.2">
      <c r="A4" s="177" t="s">
        <v>648</v>
      </c>
      <c r="B4" s="178"/>
      <c r="C4" s="178"/>
      <c r="D4" s="178"/>
      <c r="E4" s="178"/>
      <c r="F4" s="178"/>
      <c r="G4" s="178"/>
      <c r="H4" s="178"/>
      <c r="I4" s="178"/>
      <c r="J4" s="178"/>
      <c r="K4" s="178"/>
      <c r="L4" s="179"/>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0</v>
      </c>
      <c r="B6" s="1" t="s">
        <v>213</v>
      </c>
      <c r="C6" s="1">
        <v>178302</v>
      </c>
      <c r="D6" s="11" t="str">
        <f t="shared" ref="D6:D11" si="0">IF($B6="N/A","N/A",IF(C6&gt;10,"No",IF(C6&lt;-10,"No","Yes")))</f>
        <v>N/A</v>
      </c>
      <c r="E6" s="1">
        <v>178953</v>
      </c>
      <c r="F6" s="11" t="str">
        <f t="shared" ref="F6:F11" si="1">IF($B6="N/A","N/A",IF(E6&gt;10,"No",IF(E6&lt;-10,"No","Yes")))</f>
        <v>N/A</v>
      </c>
      <c r="G6" s="1">
        <v>176975</v>
      </c>
      <c r="H6" s="11" t="str">
        <f t="shared" ref="H6:H11" si="2">IF($B6="N/A","N/A",IF(G6&gt;10,"No",IF(G6&lt;-10,"No","Yes")))</f>
        <v>N/A</v>
      </c>
      <c r="I6" s="12">
        <v>0.36509999999999998</v>
      </c>
      <c r="J6" s="12">
        <v>-1.1100000000000001</v>
      </c>
      <c r="K6" s="1" t="s">
        <v>736</v>
      </c>
      <c r="L6" s="9" t="str">
        <f t="shared" ref="L6:L14" si="3">IF(J6="Div by 0", "N/A", IF(K6="N/A","N/A", IF(J6&gt;VALUE(MID(K6,1,2)), "No", IF(J6&lt;-1*VALUE(MID(K6,1,2)), "No", "Yes"))))</f>
        <v>Yes</v>
      </c>
    </row>
    <row r="7" spans="1:12" x14ac:dyDescent="0.2">
      <c r="A7" s="18" t="s">
        <v>100</v>
      </c>
      <c r="B7" s="48" t="s">
        <v>213</v>
      </c>
      <c r="C7" s="1">
        <v>10989</v>
      </c>
      <c r="D7" s="11" t="str">
        <f t="shared" si="0"/>
        <v>N/A</v>
      </c>
      <c r="E7" s="1">
        <v>11185</v>
      </c>
      <c r="F7" s="11" t="str">
        <f t="shared" si="1"/>
        <v>N/A</v>
      </c>
      <c r="G7" s="1">
        <v>11161</v>
      </c>
      <c r="H7" s="11" t="str">
        <f t="shared" si="2"/>
        <v>N/A</v>
      </c>
      <c r="I7" s="12">
        <v>1.784</v>
      </c>
      <c r="J7" s="12">
        <v>-0.215</v>
      </c>
      <c r="K7" s="48" t="s">
        <v>736</v>
      </c>
      <c r="L7" s="9" t="str">
        <f t="shared" si="3"/>
        <v>Yes</v>
      </c>
    </row>
    <row r="8" spans="1:12" x14ac:dyDescent="0.2">
      <c r="A8" s="18" t="s">
        <v>101</v>
      </c>
      <c r="B8" s="48" t="s">
        <v>213</v>
      </c>
      <c r="C8" s="1">
        <v>23036</v>
      </c>
      <c r="D8" s="11" t="str">
        <f t="shared" si="0"/>
        <v>N/A</v>
      </c>
      <c r="E8" s="1">
        <v>23482</v>
      </c>
      <c r="F8" s="11" t="str">
        <f t="shared" si="1"/>
        <v>N/A</v>
      </c>
      <c r="G8" s="1">
        <v>23484</v>
      </c>
      <c r="H8" s="11" t="str">
        <f t="shared" si="2"/>
        <v>N/A</v>
      </c>
      <c r="I8" s="12">
        <v>1.9359999999999999</v>
      </c>
      <c r="J8" s="12">
        <v>8.5000000000000006E-3</v>
      </c>
      <c r="K8" s="48" t="s">
        <v>736</v>
      </c>
      <c r="L8" s="9" t="str">
        <f t="shared" si="3"/>
        <v>Yes</v>
      </c>
    </row>
    <row r="9" spans="1:12" x14ac:dyDescent="0.2">
      <c r="A9" s="18" t="s">
        <v>104</v>
      </c>
      <c r="B9" s="48" t="s">
        <v>213</v>
      </c>
      <c r="C9" s="1">
        <v>68772</v>
      </c>
      <c r="D9" s="11" t="str">
        <f t="shared" si="0"/>
        <v>N/A</v>
      </c>
      <c r="E9" s="1">
        <v>68724</v>
      </c>
      <c r="F9" s="11" t="str">
        <f t="shared" si="1"/>
        <v>N/A</v>
      </c>
      <c r="G9" s="1">
        <v>67579</v>
      </c>
      <c r="H9" s="11" t="str">
        <f t="shared" si="2"/>
        <v>N/A</v>
      </c>
      <c r="I9" s="12">
        <v>-7.0000000000000007E-2</v>
      </c>
      <c r="J9" s="12">
        <v>-1.67</v>
      </c>
      <c r="K9" s="48" t="s">
        <v>736</v>
      </c>
      <c r="L9" s="9" t="str">
        <f t="shared" si="3"/>
        <v>Yes</v>
      </c>
    </row>
    <row r="10" spans="1:12" x14ac:dyDescent="0.2">
      <c r="A10" s="18" t="s">
        <v>105</v>
      </c>
      <c r="B10" s="48" t="s">
        <v>213</v>
      </c>
      <c r="C10" s="1">
        <v>75505</v>
      </c>
      <c r="D10" s="11" t="str">
        <f t="shared" si="0"/>
        <v>N/A</v>
      </c>
      <c r="E10" s="1">
        <v>75562</v>
      </c>
      <c r="F10" s="11" t="str">
        <f t="shared" si="1"/>
        <v>N/A</v>
      </c>
      <c r="G10" s="1">
        <v>74751</v>
      </c>
      <c r="H10" s="11" t="str">
        <f t="shared" si="2"/>
        <v>N/A</v>
      </c>
      <c r="I10" s="12">
        <v>7.5499999999999998E-2</v>
      </c>
      <c r="J10" s="12">
        <v>-1.07</v>
      </c>
      <c r="K10" s="48" t="s">
        <v>736</v>
      </c>
      <c r="L10" s="9" t="str">
        <f t="shared" si="3"/>
        <v>Yes</v>
      </c>
    </row>
    <row r="11" spans="1:12" x14ac:dyDescent="0.2">
      <c r="A11" s="18" t="s">
        <v>77</v>
      </c>
      <c r="B11" s="1" t="s">
        <v>213</v>
      </c>
      <c r="C11" s="1">
        <v>146364.70000000001</v>
      </c>
      <c r="D11" s="44" t="str">
        <f t="shared" si="0"/>
        <v>N/A</v>
      </c>
      <c r="E11" s="1">
        <v>148091.13</v>
      </c>
      <c r="F11" s="11" t="str">
        <f t="shared" si="1"/>
        <v>N/A</v>
      </c>
      <c r="G11" s="1">
        <v>148340.16</v>
      </c>
      <c r="H11" s="11" t="str">
        <f t="shared" si="2"/>
        <v>N/A</v>
      </c>
      <c r="I11" s="12">
        <v>1.18</v>
      </c>
      <c r="J11" s="12">
        <v>0.16819999999999999</v>
      </c>
      <c r="K11" s="1" t="s">
        <v>737</v>
      </c>
      <c r="L11" s="9" t="str">
        <f t="shared" si="3"/>
        <v>Yes</v>
      </c>
    </row>
    <row r="12" spans="1:12" x14ac:dyDescent="0.2">
      <c r="A12" s="18" t="s">
        <v>115</v>
      </c>
      <c r="B12" s="1" t="s">
        <v>213</v>
      </c>
      <c r="C12" s="1">
        <v>23528</v>
      </c>
      <c r="D12" s="1" t="s">
        <v>213</v>
      </c>
      <c r="E12" s="1">
        <v>23830</v>
      </c>
      <c r="F12" s="1" t="s">
        <v>213</v>
      </c>
      <c r="G12" s="1">
        <v>23847</v>
      </c>
      <c r="H12" s="1" t="s">
        <v>213</v>
      </c>
      <c r="I12" s="12">
        <v>1.284</v>
      </c>
      <c r="J12" s="12">
        <v>7.1300000000000002E-2</v>
      </c>
      <c r="K12" s="1" t="s">
        <v>737</v>
      </c>
      <c r="L12" s="9" t="str">
        <f t="shared" si="3"/>
        <v>Yes</v>
      </c>
    </row>
    <row r="13" spans="1:12" x14ac:dyDescent="0.2">
      <c r="A13" s="18" t="s">
        <v>447</v>
      </c>
      <c r="B13" s="1" t="s">
        <v>213</v>
      </c>
      <c r="C13" s="1">
        <v>10757</v>
      </c>
      <c r="D13" s="1" t="s">
        <v>213</v>
      </c>
      <c r="E13" s="1">
        <v>10927</v>
      </c>
      <c r="F13" s="1" t="s">
        <v>213</v>
      </c>
      <c r="G13" s="1">
        <v>10904</v>
      </c>
      <c r="H13" s="1" t="s">
        <v>213</v>
      </c>
      <c r="I13" s="12">
        <v>1.58</v>
      </c>
      <c r="J13" s="12">
        <v>-0.21</v>
      </c>
      <c r="K13" s="1" t="s">
        <v>737</v>
      </c>
      <c r="L13" s="9" t="str">
        <f t="shared" si="3"/>
        <v>Yes</v>
      </c>
    </row>
    <row r="14" spans="1:12" x14ac:dyDescent="0.2">
      <c r="A14" s="18" t="s">
        <v>448</v>
      </c>
      <c r="B14" s="1" t="s">
        <v>213</v>
      </c>
      <c r="C14" s="1">
        <v>12176</v>
      </c>
      <c r="D14" s="1" t="s">
        <v>213</v>
      </c>
      <c r="E14" s="1">
        <v>12440</v>
      </c>
      <c r="F14" s="1" t="s">
        <v>213</v>
      </c>
      <c r="G14" s="1">
        <v>12556</v>
      </c>
      <c r="H14" s="1" t="s">
        <v>213</v>
      </c>
      <c r="I14" s="12">
        <v>2.1680000000000001</v>
      </c>
      <c r="J14" s="12">
        <v>0.9325</v>
      </c>
      <c r="K14" s="1" t="s">
        <v>737</v>
      </c>
      <c r="L14" s="9" t="str">
        <f t="shared" si="3"/>
        <v>Yes</v>
      </c>
    </row>
    <row r="15" spans="1:12" x14ac:dyDescent="0.2">
      <c r="A15" s="4" t="s">
        <v>58</v>
      </c>
      <c r="B15" s="48" t="s">
        <v>213</v>
      </c>
      <c r="C15" s="14">
        <v>1055264054</v>
      </c>
      <c r="D15" s="11" t="str">
        <f t="shared" ref="D15:D20" si="4">IF($B15="N/A","N/A",IF(C15&gt;10,"No",IF(C15&lt;-10,"No","Yes")))</f>
        <v>N/A</v>
      </c>
      <c r="E15" s="14">
        <v>1107781294</v>
      </c>
      <c r="F15" s="11" t="str">
        <f t="shared" ref="F15:F20" si="5">IF($B15="N/A","N/A",IF(E15&gt;10,"No",IF(E15&lt;-10,"No","Yes")))</f>
        <v>N/A</v>
      </c>
      <c r="G15" s="14">
        <v>1174115903</v>
      </c>
      <c r="H15" s="11" t="str">
        <f t="shared" ref="H15:H20" si="6">IF($B15="N/A","N/A",IF(G15&gt;10,"No",IF(G15&lt;-10,"No","Yes")))</f>
        <v>N/A</v>
      </c>
      <c r="I15" s="12">
        <v>4.9770000000000003</v>
      </c>
      <c r="J15" s="12">
        <v>5.9880000000000004</v>
      </c>
      <c r="K15" s="48" t="s">
        <v>736</v>
      </c>
      <c r="L15" s="9" t="str">
        <f t="shared" ref="L15:L20" si="7">IF(J15="Div by 0", "N/A", IF(K15="N/A","N/A", IF(J15&gt;VALUE(MID(K15,1,2)), "No", IF(J15&lt;-1*VALUE(MID(K15,1,2)), "No", "Yes"))))</f>
        <v>Yes</v>
      </c>
    </row>
    <row r="16" spans="1:12" x14ac:dyDescent="0.2">
      <c r="A16" s="4" t="s">
        <v>1119</v>
      </c>
      <c r="B16" s="48" t="s">
        <v>213</v>
      </c>
      <c r="C16" s="14">
        <v>5918.4083970000002</v>
      </c>
      <c r="D16" s="11" t="str">
        <f t="shared" si="4"/>
        <v>N/A</v>
      </c>
      <c r="E16" s="14">
        <v>6190.3477113999998</v>
      </c>
      <c r="F16" s="11" t="str">
        <f t="shared" si="5"/>
        <v>N/A</v>
      </c>
      <c r="G16" s="14">
        <v>6634.3602373000003</v>
      </c>
      <c r="H16" s="11" t="str">
        <f t="shared" si="6"/>
        <v>N/A</v>
      </c>
      <c r="I16" s="12">
        <v>4.5949999999999998</v>
      </c>
      <c r="J16" s="12">
        <v>7.173</v>
      </c>
      <c r="K16" s="48" t="s">
        <v>736</v>
      </c>
      <c r="L16" s="9" t="str">
        <f t="shared" si="7"/>
        <v>Yes</v>
      </c>
    </row>
    <row r="17" spans="1:12" x14ac:dyDescent="0.2">
      <c r="A17" s="4" t="s">
        <v>1219</v>
      </c>
      <c r="B17" s="48" t="s">
        <v>213</v>
      </c>
      <c r="C17" s="14">
        <v>16683.386021999999</v>
      </c>
      <c r="D17" s="11" t="str">
        <f t="shared" si="4"/>
        <v>N/A</v>
      </c>
      <c r="E17" s="14">
        <v>17175.228878000002</v>
      </c>
      <c r="F17" s="11" t="str">
        <f t="shared" si="5"/>
        <v>N/A</v>
      </c>
      <c r="G17" s="14">
        <v>19567.292356999998</v>
      </c>
      <c r="H17" s="11" t="str">
        <f t="shared" si="6"/>
        <v>N/A</v>
      </c>
      <c r="I17" s="12">
        <v>2.948</v>
      </c>
      <c r="J17" s="12">
        <v>13.93</v>
      </c>
      <c r="K17" s="48" t="s">
        <v>736</v>
      </c>
      <c r="L17" s="9" t="str">
        <f t="shared" si="7"/>
        <v>Yes</v>
      </c>
    </row>
    <row r="18" spans="1:12" x14ac:dyDescent="0.2">
      <c r="A18" s="4" t="s">
        <v>1220</v>
      </c>
      <c r="B18" s="48" t="s">
        <v>213</v>
      </c>
      <c r="C18" s="14">
        <v>16961.927374999999</v>
      </c>
      <c r="D18" s="11" t="str">
        <f t="shared" si="4"/>
        <v>N/A</v>
      </c>
      <c r="E18" s="14">
        <v>17693.115578000001</v>
      </c>
      <c r="F18" s="11" t="str">
        <f t="shared" si="5"/>
        <v>N/A</v>
      </c>
      <c r="G18" s="14">
        <v>18307.575284999999</v>
      </c>
      <c r="H18" s="11" t="str">
        <f t="shared" si="6"/>
        <v>N/A</v>
      </c>
      <c r="I18" s="12">
        <v>4.3109999999999999</v>
      </c>
      <c r="J18" s="12">
        <v>3.4729999999999999</v>
      </c>
      <c r="K18" s="48" t="s">
        <v>736</v>
      </c>
      <c r="L18" s="9" t="str">
        <f t="shared" si="7"/>
        <v>Yes</v>
      </c>
    </row>
    <row r="19" spans="1:12" x14ac:dyDescent="0.2">
      <c r="A19" s="4" t="s">
        <v>1221</v>
      </c>
      <c r="B19" s="48" t="s">
        <v>213</v>
      </c>
      <c r="C19" s="14">
        <v>3247.1097685</v>
      </c>
      <c r="D19" s="11" t="str">
        <f t="shared" si="4"/>
        <v>N/A</v>
      </c>
      <c r="E19" s="14">
        <v>3344.8306269</v>
      </c>
      <c r="F19" s="11" t="str">
        <f t="shared" si="5"/>
        <v>N/A</v>
      </c>
      <c r="G19" s="14">
        <v>3598.5743647999998</v>
      </c>
      <c r="H19" s="11" t="str">
        <f t="shared" si="6"/>
        <v>N/A</v>
      </c>
      <c r="I19" s="12">
        <v>3.0089999999999999</v>
      </c>
      <c r="J19" s="12">
        <v>7.5860000000000003</v>
      </c>
      <c r="K19" s="48" t="s">
        <v>736</v>
      </c>
      <c r="L19" s="9" t="str">
        <f t="shared" si="7"/>
        <v>Yes</v>
      </c>
    </row>
    <row r="20" spans="1:12" x14ac:dyDescent="0.2">
      <c r="A20" s="4" t="s">
        <v>1222</v>
      </c>
      <c r="B20" s="48" t="s">
        <v>213</v>
      </c>
      <c r="C20" s="14">
        <v>3415.4709357000002</v>
      </c>
      <c r="D20" s="11" t="str">
        <f t="shared" si="4"/>
        <v>N/A</v>
      </c>
      <c r="E20" s="14">
        <v>3577.6776553999998</v>
      </c>
      <c r="F20" s="11" t="str">
        <f t="shared" si="5"/>
        <v>N/A</v>
      </c>
      <c r="G20" s="14">
        <v>3780.5808350000002</v>
      </c>
      <c r="H20" s="11" t="str">
        <f t="shared" si="6"/>
        <v>N/A</v>
      </c>
      <c r="I20" s="12">
        <v>4.7489999999999997</v>
      </c>
      <c r="J20" s="12">
        <v>5.6710000000000003</v>
      </c>
      <c r="K20" s="48" t="s">
        <v>736</v>
      </c>
      <c r="L20" s="9" t="str">
        <f t="shared" si="7"/>
        <v>Yes</v>
      </c>
    </row>
    <row r="21" spans="1:12" x14ac:dyDescent="0.2">
      <c r="A21" s="2" t="s">
        <v>1123</v>
      </c>
      <c r="B21" s="48" t="s">
        <v>213</v>
      </c>
      <c r="C21" s="14">
        <v>5972.4313926000004</v>
      </c>
      <c r="D21" s="11" t="str">
        <f t="shared" ref="D21:D22" si="8">IF($B21="N/A","N/A",IF(C21&gt;10,"No",IF(C21&lt;-10,"No","Yes")))</f>
        <v>N/A</v>
      </c>
      <c r="E21" s="14">
        <v>6220.4931454999996</v>
      </c>
      <c r="F21" s="11" t="str">
        <f t="shared" ref="F21:F22" si="9">IF($B21="N/A","N/A",IF(E21&gt;10,"No",IF(E21&lt;-10,"No","Yes")))</f>
        <v>N/A</v>
      </c>
      <c r="G21" s="14">
        <v>6718.8525159999999</v>
      </c>
      <c r="H21" s="11" t="str">
        <f t="shared" ref="H21:H22" si="10">IF($B21="N/A","N/A",IF(G21&gt;10,"No",IF(G21&lt;-10,"No","Yes")))</f>
        <v>N/A</v>
      </c>
      <c r="I21" s="12">
        <v>4.1529999999999996</v>
      </c>
      <c r="J21" s="12">
        <v>8.0120000000000005</v>
      </c>
      <c r="K21" s="48" t="s">
        <v>736</v>
      </c>
      <c r="L21" s="9" t="str">
        <f>IF(J21="Div by 0", "N/A", IF(OR(J21="N/A",K21="N/A"),"N/A", IF(J21&gt;VALUE(MID(K21,1,2)), "No", IF(J21&lt;-1*VALUE(MID(K21,1,2)), "No", "Yes"))))</f>
        <v>Yes</v>
      </c>
    </row>
    <row r="22" spans="1:12" x14ac:dyDescent="0.2">
      <c r="A22" s="2" t="s">
        <v>1124</v>
      </c>
      <c r="B22" s="48" t="s">
        <v>213</v>
      </c>
      <c r="C22" s="14">
        <v>5857.1560436</v>
      </c>
      <c r="D22" s="11" t="str">
        <f t="shared" si="8"/>
        <v>N/A</v>
      </c>
      <c r="E22" s="14">
        <v>6156.1435949999996</v>
      </c>
      <c r="F22" s="11" t="str">
        <f t="shared" si="9"/>
        <v>N/A</v>
      </c>
      <c r="G22" s="14">
        <v>6538.4717903000001</v>
      </c>
      <c r="H22" s="11" t="str">
        <f t="shared" si="10"/>
        <v>N/A</v>
      </c>
      <c r="I22" s="12">
        <v>5.1050000000000004</v>
      </c>
      <c r="J22" s="12">
        <v>6.2110000000000003</v>
      </c>
      <c r="K22" s="48" t="s">
        <v>736</v>
      </c>
      <c r="L22" s="9" t="str">
        <f>IF(J22="Div by 0", "N/A", IF(OR(J22="N/A",K22="N/A"),"N/A", IF(J22&gt;VALUE(MID(K22,1,2)), "No", IF(J22&lt;-1*VALUE(MID(K22,1,2)), "No", "Yes"))))</f>
        <v>Yes</v>
      </c>
    </row>
    <row r="23" spans="1:12" x14ac:dyDescent="0.2">
      <c r="A23" s="4" t="s">
        <v>1223</v>
      </c>
      <c r="B23" s="48" t="s">
        <v>213</v>
      </c>
      <c r="C23" s="14">
        <v>14188.886646000001</v>
      </c>
      <c r="D23" s="11" t="str">
        <f>IF($B23="N/A","N/A",IF(C23&gt;10,"No",IF(C23&lt;-10,"No","Yes")))</f>
        <v>N/A</v>
      </c>
      <c r="E23" s="14">
        <v>14814.950692</v>
      </c>
      <c r="F23" s="11" t="str">
        <f>IF($B23="N/A","N/A",IF(E23&gt;10,"No",IF(E23&lt;-10,"No","Yes")))</f>
        <v>N/A</v>
      </c>
      <c r="G23" s="14">
        <v>15708.334675</v>
      </c>
      <c r="H23" s="11" t="str">
        <f>IF($B23="N/A","N/A",IF(G23&gt;10,"No",IF(G23&lt;-10,"No","Yes")))</f>
        <v>N/A</v>
      </c>
      <c r="I23" s="12">
        <v>4.4119999999999999</v>
      </c>
      <c r="J23" s="12">
        <v>6.03</v>
      </c>
      <c r="K23" s="48" t="s">
        <v>736</v>
      </c>
      <c r="L23" s="9" t="str">
        <f>IF(J23="Div by 0", "N/A", IF(K23="N/A","N/A", IF(J23&gt;VALUE(MID(K23,1,2)), "No", IF(J23&lt;-1*VALUE(MID(K23,1,2)), "No", "Yes"))))</f>
        <v>Yes</v>
      </c>
    </row>
    <row r="24" spans="1:12" x14ac:dyDescent="0.2">
      <c r="A24" s="4" t="s">
        <v>1224</v>
      </c>
      <c r="B24" s="48" t="s">
        <v>213</v>
      </c>
      <c r="C24" s="14">
        <v>16783.823557</v>
      </c>
      <c r="D24" s="11" t="str">
        <f>IF($B24="N/A","N/A",IF(C24&gt;10,"No",IF(C24&lt;-10,"No","Yes")))</f>
        <v>N/A</v>
      </c>
      <c r="E24" s="14">
        <v>17275.805252999999</v>
      </c>
      <c r="F24" s="11" t="str">
        <f>IF($B24="N/A","N/A",IF(E24&gt;10,"No",IF(E24&lt;-10,"No","Yes")))</f>
        <v>N/A</v>
      </c>
      <c r="G24" s="14">
        <v>19125.957263</v>
      </c>
      <c r="H24" s="11" t="str">
        <f>IF($B24="N/A","N/A",IF(G24&gt;10,"No",IF(G24&lt;-10,"No","Yes")))</f>
        <v>N/A</v>
      </c>
      <c r="I24" s="12">
        <v>2.931</v>
      </c>
      <c r="J24" s="12">
        <v>10.71</v>
      </c>
      <c r="K24" s="48" t="s">
        <v>736</v>
      </c>
      <c r="L24" s="9" t="str">
        <f>IF(J24="Div by 0", "N/A", IF(K24="N/A","N/A", IF(J24&gt;VALUE(MID(K24,1,2)), "No", IF(J24&lt;-1*VALUE(MID(K24,1,2)), "No", "Yes"))))</f>
        <v>Yes</v>
      </c>
    </row>
    <row r="25" spans="1:12" x14ac:dyDescent="0.2">
      <c r="A25" s="4" t="s">
        <v>1225</v>
      </c>
      <c r="B25" s="48" t="s">
        <v>213</v>
      </c>
      <c r="C25" s="14">
        <v>12281.493101</v>
      </c>
      <c r="D25" s="11" t="str">
        <f>IF($B25="N/A","N/A",IF(C25&gt;10,"No",IF(C25&lt;-10,"No","Yes")))</f>
        <v>N/A</v>
      </c>
      <c r="E25" s="14">
        <v>12920.207877999999</v>
      </c>
      <c r="F25" s="11" t="str">
        <f>IF($B25="N/A","N/A",IF(E25&gt;10,"No",IF(E25&lt;-10,"No","Yes")))</f>
        <v>N/A</v>
      </c>
      <c r="G25" s="14">
        <v>12954.958665</v>
      </c>
      <c r="H25" s="11" t="str">
        <f>IF($B25="N/A","N/A",IF(G25&gt;10,"No",IF(G25&lt;-10,"No","Yes")))</f>
        <v>N/A</v>
      </c>
      <c r="I25" s="12">
        <v>5.2009999999999996</v>
      </c>
      <c r="J25" s="12">
        <v>0.26900000000000002</v>
      </c>
      <c r="K25" s="48" t="s">
        <v>736</v>
      </c>
      <c r="L25" s="9" t="str">
        <f>IF(J25="Div by 0", "N/A", IF(K25="N/A","N/A", IF(J25&gt;VALUE(MID(K25,1,2)), "No", IF(J25&lt;-1*VALUE(MID(K25,1,2)), "No", "Yes"))))</f>
        <v>Yes</v>
      </c>
    </row>
    <row r="26" spans="1:12" x14ac:dyDescent="0.2">
      <c r="A26" s="4" t="s">
        <v>1226</v>
      </c>
      <c r="B26" s="48" t="s">
        <v>213</v>
      </c>
      <c r="C26" s="14">
        <v>14201.357830999999</v>
      </c>
      <c r="D26" s="11" t="str">
        <f t="shared" ref="D26:D27" si="11">IF($B26="N/A","N/A",IF(C26&gt;10,"No",IF(C26&lt;-10,"No","Yes")))</f>
        <v>N/A</v>
      </c>
      <c r="E26" s="14">
        <v>14917.411592</v>
      </c>
      <c r="F26" s="11" t="str">
        <f t="shared" ref="F26:F30" si="12">IF($B26="N/A","N/A",IF(E26&gt;10,"No",IF(E26&lt;-10,"No","Yes")))</f>
        <v>N/A</v>
      </c>
      <c r="G26" s="14">
        <v>15289.839882</v>
      </c>
      <c r="H26" s="11" t="str">
        <f t="shared" ref="H26:H27" si="13">IF($B26="N/A","N/A",IF(G26&gt;10,"No",IF(G26&lt;-10,"No","Yes")))</f>
        <v>N/A</v>
      </c>
      <c r="I26" s="12">
        <v>5.0419999999999998</v>
      </c>
      <c r="J26" s="12">
        <v>2.4969999999999999</v>
      </c>
      <c r="K26" s="48" t="s">
        <v>736</v>
      </c>
      <c r="L26" s="9" t="str">
        <f>IF(J26="Div by 0", "N/A", IF(OR(J26="N/A",K26="N/A"),"N/A", IF(J26&gt;VALUE(MID(K26,1,2)), "No", IF(J26&lt;-1*VALUE(MID(K26,1,2)), "No", "Yes"))))</f>
        <v>Yes</v>
      </c>
    </row>
    <row r="27" spans="1:12" x14ac:dyDescent="0.2">
      <c r="A27" s="4" t="s">
        <v>1227</v>
      </c>
      <c r="B27" s="48" t="s">
        <v>213</v>
      </c>
      <c r="C27" s="14">
        <v>14171.204501</v>
      </c>
      <c r="D27" s="11" t="str">
        <f t="shared" si="11"/>
        <v>N/A</v>
      </c>
      <c r="E27" s="14">
        <v>14670.506624</v>
      </c>
      <c r="F27" s="11" t="str">
        <f t="shared" si="12"/>
        <v>N/A</v>
      </c>
      <c r="G27" s="14">
        <v>16292.738619</v>
      </c>
      <c r="H27" s="11" t="str">
        <f t="shared" si="13"/>
        <v>N/A</v>
      </c>
      <c r="I27" s="12">
        <v>3.5230000000000001</v>
      </c>
      <c r="J27" s="12">
        <v>11.06</v>
      </c>
      <c r="K27" s="48" t="s">
        <v>736</v>
      </c>
      <c r="L27" s="9" t="str">
        <f>IF(J27="Div by 0", "N/A", IF(OR(J27="N/A",K27="N/A"),"N/A", IF(J27&gt;VALUE(MID(K27,1,2)), "No", IF(J27&lt;-1*VALUE(MID(K27,1,2)), "No", "Yes"))))</f>
        <v>Yes</v>
      </c>
    </row>
    <row r="28" spans="1:12" x14ac:dyDescent="0.2">
      <c r="A28" s="58" t="s">
        <v>1228</v>
      </c>
      <c r="B28" s="14" t="s">
        <v>213</v>
      </c>
      <c r="C28" s="14" t="s">
        <v>1736</v>
      </c>
      <c r="D28" s="11" t="str">
        <f t="shared" ref="D28:D30" si="14">IF($B28="N/A","N/A",IF(C28&gt;10,"No",IF(C28&lt;-10,"No","Yes")))</f>
        <v>N/A</v>
      </c>
      <c r="E28" s="14" t="s">
        <v>1736</v>
      </c>
      <c r="F28" s="11" t="str">
        <f t="shared" si="12"/>
        <v>N/A</v>
      </c>
      <c r="G28" s="14" t="s">
        <v>1736</v>
      </c>
      <c r="H28" s="11" t="str">
        <f t="shared" ref="H28:H30" si="15">IF($B28="N/A","N/A",IF(G28&gt;10,"No",IF(G28&lt;-10,"No","Yes")))</f>
        <v>N/A</v>
      </c>
      <c r="I28" s="12" t="s">
        <v>1736</v>
      </c>
      <c r="J28" s="12" t="s">
        <v>1736</v>
      </c>
      <c r="K28" s="45" t="s">
        <v>736</v>
      </c>
      <c r="L28" s="9" t="str">
        <f>IF(J28="Div by 0", "N/A", IF(OR(J28="N/A",K28="N/A"),"N/A", IF(J28&gt;VALUE(MID(K28,1,2)), "No", IF(J28&lt;-1*VALUE(MID(K28,1,2)), "No", "Yes"))))</f>
        <v>N/A</v>
      </c>
    </row>
    <row r="29" spans="1:12" x14ac:dyDescent="0.2">
      <c r="A29" s="58" t="s">
        <v>1229</v>
      </c>
      <c r="B29" s="14" t="s">
        <v>213</v>
      </c>
      <c r="C29" s="14" t="s">
        <v>1736</v>
      </c>
      <c r="D29" s="11" t="str">
        <f t="shared" si="14"/>
        <v>N/A</v>
      </c>
      <c r="E29" s="14" t="s">
        <v>1736</v>
      </c>
      <c r="F29" s="11" t="str">
        <f t="shared" si="12"/>
        <v>N/A</v>
      </c>
      <c r="G29" s="14" t="s">
        <v>1736</v>
      </c>
      <c r="H29" s="11" t="str">
        <f t="shared" si="15"/>
        <v>N/A</v>
      </c>
      <c r="I29" s="12" t="s">
        <v>1736</v>
      </c>
      <c r="J29" s="12" t="s">
        <v>1736</v>
      </c>
      <c r="K29" s="45" t="s">
        <v>736</v>
      </c>
      <c r="L29" s="9" t="str">
        <f t="shared" ref="L29:L30" si="16">IF(J29="Div by 0", "N/A", IF(OR(J29="N/A",K29="N/A"),"N/A", IF(J29&gt;VALUE(MID(K29,1,2)), "No", IF(J29&lt;-1*VALUE(MID(K29,1,2)), "No", "Yes"))))</f>
        <v>N/A</v>
      </c>
    </row>
    <row r="30" spans="1:12" x14ac:dyDescent="0.2">
      <c r="A30" s="58" t="s">
        <v>1230</v>
      </c>
      <c r="B30" s="14" t="s">
        <v>213</v>
      </c>
      <c r="C30" s="14" t="s">
        <v>1736</v>
      </c>
      <c r="D30" s="11" t="str">
        <f t="shared" si="14"/>
        <v>N/A</v>
      </c>
      <c r="E30" s="14" t="s">
        <v>1736</v>
      </c>
      <c r="F30" s="11" t="str">
        <f t="shared" si="12"/>
        <v>N/A</v>
      </c>
      <c r="G30" s="14" t="s">
        <v>1736</v>
      </c>
      <c r="H30" s="11" t="str">
        <f t="shared" si="15"/>
        <v>N/A</v>
      </c>
      <c r="I30" s="12" t="s">
        <v>1736</v>
      </c>
      <c r="J30" s="12" t="s">
        <v>1736</v>
      </c>
      <c r="K30" s="45" t="s">
        <v>736</v>
      </c>
      <c r="L30" s="9" t="str">
        <f t="shared" si="16"/>
        <v>N/A</v>
      </c>
    </row>
    <row r="31" spans="1:12" x14ac:dyDescent="0.2">
      <c r="A31" s="46" t="s">
        <v>2</v>
      </c>
      <c r="B31" s="35" t="s">
        <v>213</v>
      </c>
      <c r="C31" s="13">
        <v>77.417527566000004</v>
      </c>
      <c r="D31" s="44" t="str">
        <f t="shared" ref="D31:D69" si="17">IF($B31="N/A","N/A",IF(C31&gt;10,"No",IF(C31&lt;-10,"No","Yes")))</f>
        <v>N/A</v>
      </c>
      <c r="E31" s="13">
        <v>77.591881666999996</v>
      </c>
      <c r="F31" s="44" t="str">
        <f t="shared" ref="F31:F69" si="18">IF($B31="N/A","N/A",IF(E31&gt;10,"No",IF(E31&lt;-10,"No","Yes")))</f>
        <v>N/A</v>
      </c>
      <c r="G31" s="13">
        <v>76.924424353999996</v>
      </c>
      <c r="H31" s="44" t="str">
        <f t="shared" ref="H31:H69" si="19">IF($B31="N/A","N/A",IF(G31&gt;10,"No",IF(G31&lt;-10,"No","Yes")))</f>
        <v>N/A</v>
      </c>
      <c r="I31" s="12">
        <v>0.22520000000000001</v>
      </c>
      <c r="J31" s="12">
        <v>-0.86</v>
      </c>
      <c r="K31" s="45" t="s">
        <v>736</v>
      </c>
      <c r="L31" s="9" t="str">
        <f t="shared" ref="L31:L99" si="20">IF(J31="Div by 0", "N/A", IF(K31="N/A","N/A", IF(J31&gt;VALUE(MID(K31,1,2)), "No", IF(J31&lt;-1*VALUE(MID(K31,1,2)), "No", "Yes"))))</f>
        <v>Yes</v>
      </c>
    </row>
    <row r="32" spans="1:12" x14ac:dyDescent="0.2">
      <c r="A32" s="46" t="s">
        <v>22</v>
      </c>
      <c r="B32" s="35" t="s">
        <v>213</v>
      </c>
      <c r="C32" s="1">
        <v>138037</v>
      </c>
      <c r="D32" s="44" t="str">
        <f t="shared" si="17"/>
        <v>N/A</v>
      </c>
      <c r="E32" s="1">
        <v>138853</v>
      </c>
      <c r="F32" s="44" t="str">
        <f t="shared" si="18"/>
        <v>N/A</v>
      </c>
      <c r="G32" s="1">
        <v>136137</v>
      </c>
      <c r="H32" s="44" t="str">
        <f t="shared" si="19"/>
        <v>N/A</v>
      </c>
      <c r="I32" s="12">
        <v>0.59109999999999996</v>
      </c>
      <c r="J32" s="12">
        <v>-1.96</v>
      </c>
      <c r="K32" s="45" t="s">
        <v>736</v>
      </c>
      <c r="L32" s="9" t="str">
        <f t="shared" si="20"/>
        <v>Yes</v>
      </c>
    </row>
    <row r="33" spans="1:12" x14ac:dyDescent="0.2">
      <c r="A33" s="46" t="s">
        <v>449</v>
      </c>
      <c r="B33" s="48" t="s">
        <v>213</v>
      </c>
      <c r="C33" s="1">
        <v>811</v>
      </c>
      <c r="D33" s="1" t="str">
        <f t="shared" si="17"/>
        <v>N/A</v>
      </c>
      <c r="E33" s="1">
        <v>795</v>
      </c>
      <c r="F33" s="1" t="str">
        <f t="shared" si="18"/>
        <v>N/A</v>
      </c>
      <c r="G33" s="1">
        <v>766</v>
      </c>
      <c r="H33" s="11" t="str">
        <f t="shared" si="19"/>
        <v>N/A</v>
      </c>
      <c r="I33" s="12">
        <v>-1.97</v>
      </c>
      <c r="J33" s="12">
        <v>-3.65</v>
      </c>
      <c r="K33" s="48" t="s">
        <v>736</v>
      </c>
      <c r="L33" s="9" t="str">
        <f t="shared" si="20"/>
        <v>Yes</v>
      </c>
    </row>
    <row r="34" spans="1:12" x14ac:dyDescent="0.2">
      <c r="A34" s="46" t="s">
        <v>1231</v>
      </c>
      <c r="B34" s="5" t="s">
        <v>213</v>
      </c>
      <c r="C34" s="1">
        <v>205</v>
      </c>
      <c r="D34" s="9" t="str">
        <f t="shared" ref="D34:D38" si="21">IF($B34="N/A","N/A",IF(C34&lt;0,"No","Yes"))</f>
        <v>N/A</v>
      </c>
      <c r="E34" s="1">
        <v>173</v>
      </c>
      <c r="F34" s="9" t="str">
        <f t="shared" ref="F34:F38" si="22">IF($B34="N/A","N/A",IF(E34&lt;0,"No","Yes"))</f>
        <v>N/A</v>
      </c>
      <c r="G34" s="1">
        <v>161</v>
      </c>
      <c r="H34" s="9" t="str">
        <f t="shared" ref="H34:H38" si="23">IF($B34="N/A","N/A",IF(G34&lt;0,"No","Yes"))</f>
        <v>N/A</v>
      </c>
      <c r="I34" s="12">
        <v>-15.6</v>
      </c>
      <c r="J34" s="12">
        <v>-6.94</v>
      </c>
      <c r="K34" s="1" t="s">
        <v>736</v>
      </c>
      <c r="L34" s="9" t="str">
        <f t="shared" si="20"/>
        <v>Yes</v>
      </c>
    </row>
    <row r="35" spans="1:12" x14ac:dyDescent="0.2">
      <c r="A35" s="46" t="s">
        <v>1232</v>
      </c>
      <c r="B35" s="5" t="s">
        <v>213</v>
      </c>
      <c r="C35" s="1">
        <v>194</v>
      </c>
      <c r="D35" s="9" t="str">
        <f t="shared" si="21"/>
        <v>N/A</v>
      </c>
      <c r="E35" s="1">
        <v>188</v>
      </c>
      <c r="F35" s="9" t="str">
        <f t="shared" si="22"/>
        <v>N/A</v>
      </c>
      <c r="G35" s="1">
        <v>159</v>
      </c>
      <c r="H35" s="9" t="str">
        <f t="shared" si="23"/>
        <v>N/A</v>
      </c>
      <c r="I35" s="12">
        <v>-3.09</v>
      </c>
      <c r="J35" s="12">
        <v>-15.4</v>
      </c>
      <c r="K35" s="1" t="s">
        <v>736</v>
      </c>
      <c r="L35" s="9" t="str">
        <f t="shared" si="20"/>
        <v>Yes</v>
      </c>
    </row>
    <row r="36" spans="1:12" x14ac:dyDescent="0.2">
      <c r="A36" s="46" t="s">
        <v>1233</v>
      </c>
      <c r="B36" s="5" t="s">
        <v>213</v>
      </c>
      <c r="C36" s="1">
        <v>64</v>
      </c>
      <c r="D36" s="9" t="str">
        <f t="shared" si="21"/>
        <v>N/A</v>
      </c>
      <c r="E36" s="1">
        <v>73</v>
      </c>
      <c r="F36" s="9" t="str">
        <f t="shared" si="22"/>
        <v>N/A</v>
      </c>
      <c r="G36" s="1">
        <v>99</v>
      </c>
      <c r="H36" s="9" t="str">
        <f t="shared" si="23"/>
        <v>N/A</v>
      </c>
      <c r="I36" s="12">
        <v>14.06</v>
      </c>
      <c r="J36" s="12">
        <v>35.619999999999997</v>
      </c>
      <c r="K36" s="1" t="s">
        <v>736</v>
      </c>
      <c r="L36" s="9" t="str">
        <f t="shared" si="20"/>
        <v>No</v>
      </c>
    </row>
    <row r="37" spans="1:12" x14ac:dyDescent="0.2">
      <c r="A37" s="46" t="s">
        <v>1234</v>
      </c>
      <c r="B37" s="5" t="s">
        <v>213</v>
      </c>
      <c r="C37" s="1">
        <v>113</v>
      </c>
      <c r="D37" s="9" t="str">
        <f t="shared" si="21"/>
        <v>N/A</v>
      </c>
      <c r="E37" s="1">
        <v>133</v>
      </c>
      <c r="F37" s="9" t="str">
        <f t="shared" si="22"/>
        <v>N/A</v>
      </c>
      <c r="G37" s="1">
        <v>107</v>
      </c>
      <c r="H37" s="9" t="str">
        <f t="shared" si="23"/>
        <v>N/A</v>
      </c>
      <c r="I37" s="12">
        <v>17.7</v>
      </c>
      <c r="J37" s="12">
        <v>-19.5</v>
      </c>
      <c r="K37" s="1" t="s">
        <v>736</v>
      </c>
      <c r="L37" s="9" t="str">
        <f t="shared" si="20"/>
        <v>Yes</v>
      </c>
    </row>
    <row r="38" spans="1:12" x14ac:dyDescent="0.2">
      <c r="A38" s="46" t="s">
        <v>1235</v>
      </c>
      <c r="B38" s="5" t="s">
        <v>213</v>
      </c>
      <c r="C38" s="1">
        <v>235</v>
      </c>
      <c r="D38" s="9" t="str">
        <f t="shared" si="21"/>
        <v>N/A</v>
      </c>
      <c r="E38" s="1">
        <v>228</v>
      </c>
      <c r="F38" s="9" t="str">
        <f t="shared" si="22"/>
        <v>N/A</v>
      </c>
      <c r="G38" s="1">
        <v>240</v>
      </c>
      <c r="H38" s="9" t="str">
        <f t="shared" si="23"/>
        <v>N/A</v>
      </c>
      <c r="I38" s="12">
        <v>-2.98</v>
      </c>
      <c r="J38" s="12">
        <v>5.2629999999999999</v>
      </c>
      <c r="K38" s="1" t="s">
        <v>736</v>
      </c>
      <c r="L38" s="9" t="str">
        <f t="shared" si="20"/>
        <v>Yes</v>
      </c>
    </row>
    <row r="39" spans="1:12" x14ac:dyDescent="0.2">
      <c r="A39" s="46" t="s">
        <v>450</v>
      </c>
      <c r="B39" s="48" t="s">
        <v>213</v>
      </c>
      <c r="C39" s="1">
        <v>10131</v>
      </c>
      <c r="D39" s="1" t="str">
        <f t="shared" si="17"/>
        <v>N/A</v>
      </c>
      <c r="E39" s="1">
        <v>10238</v>
      </c>
      <c r="F39" s="1" t="str">
        <f t="shared" si="18"/>
        <v>N/A</v>
      </c>
      <c r="G39" s="1">
        <v>9912</v>
      </c>
      <c r="H39" s="11" t="str">
        <f t="shared" si="19"/>
        <v>N/A</v>
      </c>
      <c r="I39" s="12">
        <v>1.056</v>
      </c>
      <c r="J39" s="12">
        <v>-3.18</v>
      </c>
      <c r="K39" s="48" t="s">
        <v>736</v>
      </c>
      <c r="L39" s="9" t="str">
        <f t="shared" si="20"/>
        <v>Yes</v>
      </c>
    </row>
    <row r="40" spans="1:12" x14ac:dyDescent="0.2">
      <c r="A40" s="46" t="s">
        <v>1236</v>
      </c>
      <c r="B40" s="5" t="s">
        <v>213</v>
      </c>
      <c r="C40" s="1">
        <v>8611</v>
      </c>
      <c r="D40" s="9" t="str">
        <f t="shared" ref="D40:D45" si="24">IF($B40="N/A","N/A",IF(C40&lt;0,"No","Yes"))</f>
        <v>N/A</v>
      </c>
      <c r="E40" s="1">
        <v>8786</v>
      </c>
      <c r="F40" s="9" t="str">
        <f t="shared" ref="F40:F45" si="25">IF($B40="N/A","N/A",IF(E40&lt;0,"No","Yes"))</f>
        <v>N/A</v>
      </c>
      <c r="G40" s="1">
        <v>8595</v>
      </c>
      <c r="H40" s="9" t="str">
        <f t="shared" ref="H40:H45" si="26">IF($B40="N/A","N/A",IF(G40&lt;0,"No","Yes"))</f>
        <v>N/A</v>
      </c>
      <c r="I40" s="12">
        <v>2.032</v>
      </c>
      <c r="J40" s="12">
        <v>-2.17</v>
      </c>
      <c r="K40" s="1" t="s">
        <v>736</v>
      </c>
      <c r="L40" s="9" t="str">
        <f t="shared" si="20"/>
        <v>Yes</v>
      </c>
    </row>
    <row r="41" spans="1:12" x14ac:dyDescent="0.2">
      <c r="A41" s="46" t="s">
        <v>1237</v>
      </c>
      <c r="B41" s="5" t="s">
        <v>213</v>
      </c>
      <c r="C41" s="1">
        <v>821</v>
      </c>
      <c r="D41" s="9" t="str">
        <f t="shared" si="24"/>
        <v>N/A</v>
      </c>
      <c r="E41" s="1">
        <v>774</v>
      </c>
      <c r="F41" s="9" t="str">
        <f t="shared" si="25"/>
        <v>N/A</v>
      </c>
      <c r="G41" s="1">
        <v>675</v>
      </c>
      <c r="H41" s="9" t="str">
        <f t="shared" si="26"/>
        <v>N/A</v>
      </c>
      <c r="I41" s="12">
        <v>-5.72</v>
      </c>
      <c r="J41" s="12">
        <v>-12.8</v>
      </c>
      <c r="K41" s="1" t="s">
        <v>736</v>
      </c>
      <c r="L41" s="9" t="str">
        <f t="shared" si="20"/>
        <v>Yes</v>
      </c>
    </row>
    <row r="42" spans="1:12" x14ac:dyDescent="0.2">
      <c r="A42" s="46" t="s">
        <v>1238</v>
      </c>
      <c r="B42" s="5" t="s">
        <v>213</v>
      </c>
      <c r="C42" s="1">
        <v>88</v>
      </c>
      <c r="D42" s="9" t="str">
        <f t="shared" si="24"/>
        <v>N/A</v>
      </c>
      <c r="E42" s="1">
        <v>91</v>
      </c>
      <c r="F42" s="9" t="str">
        <f t="shared" si="25"/>
        <v>N/A</v>
      </c>
      <c r="G42" s="1">
        <v>86</v>
      </c>
      <c r="H42" s="9" t="str">
        <f t="shared" si="26"/>
        <v>N/A</v>
      </c>
      <c r="I42" s="12">
        <v>3.4089999999999998</v>
      </c>
      <c r="J42" s="12">
        <v>-5.49</v>
      </c>
      <c r="K42" s="1" t="s">
        <v>736</v>
      </c>
      <c r="L42" s="9" t="str">
        <f t="shared" si="20"/>
        <v>Yes</v>
      </c>
    </row>
    <row r="43" spans="1:12" x14ac:dyDescent="0.2">
      <c r="A43" s="46" t="s">
        <v>1239</v>
      </c>
      <c r="B43" s="5" t="s">
        <v>213</v>
      </c>
      <c r="C43" s="1">
        <v>75</v>
      </c>
      <c r="D43" s="9" t="str">
        <f t="shared" si="24"/>
        <v>N/A</v>
      </c>
      <c r="E43" s="1">
        <v>63</v>
      </c>
      <c r="F43" s="9" t="str">
        <f t="shared" si="25"/>
        <v>N/A</v>
      </c>
      <c r="G43" s="1">
        <v>54</v>
      </c>
      <c r="H43" s="9" t="str">
        <f t="shared" si="26"/>
        <v>N/A</v>
      </c>
      <c r="I43" s="12">
        <v>-16</v>
      </c>
      <c r="J43" s="12">
        <v>-14.3</v>
      </c>
      <c r="K43" s="1" t="s">
        <v>736</v>
      </c>
      <c r="L43" s="9" t="str">
        <f t="shared" si="20"/>
        <v>Yes</v>
      </c>
    </row>
    <row r="44" spans="1:12" x14ac:dyDescent="0.2">
      <c r="A44" s="46" t="s">
        <v>1240</v>
      </c>
      <c r="B44" s="5" t="s">
        <v>213</v>
      </c>
      <c r="C44" s="1">
        <v>333</v>
      </c>
      <c r="D44" s="9" t="str">
        <f t="shared" si="24"/>
        <v>N/A</v>
      </c>
      <c r="E44" s="1">
        <v>343</v>
      </c>
      <c r="F44" s="9" t="str">
        <f t="shared" si="25"/>
        <v>N/A</v>
      </c>
      <c r="G44" s="1">
        <v>328</v>
      </c>
      <c r="H44" s="9" t="str">
        <f t="shared" si="26"/>
        <v>N/A</v>
      </c>
      <c r="I44" s="12">
        <v>3.0030000000000001</v>
      </c>
      <c r="J44" s="12">
        <v>-4.37</v>
      </c>
      <c r="K44" s="1" t="s">
        <v>736</v>
      </c>
      <c r="L44" s="9" t="str">
        <f t="shared" si="20"/>
        <v>Yes</v>
      </c>
    </row>
    <row r="45" spans="1:12" x14ac:dyDescent="0.2">
      <c r="A45" s="46" t="s">
        <v>1241</v>
      </c>
      <c r="B45" s="5" t="s">
        <v>213</v>
      </c>
      <c r="C45" s="1">
        <v>203</v>
      </c>
      <c r="D45" s="9" t="str">
        <f t="shared" si="24"/>
        <v>N/A</v>
      </c>
      <c r="E45" s="1">
        <v>181</v>
      </c>
      <c r="F45" s="9" t="str">
        <f t="shared" si="25"/>
        <v>N/A</v>
      </c>
      <c r="G45" s="1">
        <v>174</v>
      </c>
      <c r="H45" s="9" t="str">
        <f t="shared" si="26"/>
        <v>N/A</v>
      </c>
      <c r="I45" s="12">
        <v>-10.8</v>
      </c>
      <c r="J45" s="12">
        <v>-3.87</v>
      </c>
      <c r="K45" s="1" t="s">
        <v>736</v>
      </c>
      <c r="L45" s="9" t="str">
        <f t="shared" si="20"/>
        <v>Yes</v>
      </c>
    </row>
    <row r="46" spans="1:12" x14ac:dyDescent="0.2">
      <c r="A46" s="46" t="s">
        <v>451</v>
      </c>
      <c r="B46" s="48" t="s">
        <v>213</v>
      </c>
      <c r="C46" s="1">
        <v>59325</v>
      </c>
      <c r="D46" s="1" t="str">
        <f t="shared" si="17"/>
        <v>N/A</v>
      </c>
      <c r="E46" s="1">
        <v>59835</v>
      </c>
      <c r="F46" s="1" t="str">
        <f t="shared" si="18"/>
        <v>N/A</v>
      </c>
      <c r="G46" s="1">
        <v>58875</v>
      </c>
      <c r="H46" s="11" t="str">
        <f t="shared" si="19"/>
        <v>N/A</v>
      </c>
      <c r="I46" s="12">
        <v>0.85970000000000002</v>
      </c>
      <c r="J46" s="12">
        <v>-1.6</v>
      </c>
      <c r="K46" s="48" t="s">
        <v>736</v>
      </c>
      <c r="L46" s="9" t="str">
        <f t="shared" si="20"/>
        <v>Yes</v>
      </c>
    </row>
    <row r="47" spans="1:12" x14ac:dyDescent="0.2">
      <c r="A47" s="46" t="s">
        <v>1242</v>
      </c>
      <c r="B47" s="5" t="s">
        <v>213</v>
      </c>
      <c r="C47" s="1">
        <v>9398</v>
      </c>
      <c r="D47" s="9" t="str">
        <f t="shared" ref="D47:D53" si="27">IF($B47="N/A","N/A",IF(C47&lt;0,"No","Yes"))</f>
        <v>N/A</v>
      </c>
      <c r="E47" s="1">
        <v>9800</v>
      </c>
      <c r="F47" s="9" t="str">
        <f t="shared" ref="F47:F53" si="28">IF($B47="N/A","N/A",IF(E47&lt;0,"No","Yes"))</f>
        <v>N/A</v>
      </c>
      <c r="G47" s="1">
        <v>9757</v>
      </c>
      <c r="H47" s="9" t="str">
        <f t="shared" ref="H47:H53" si="29">IF($B47="N/A","N/A",IF(G47&lt;0,"No","Yes"))</f>
        <v>N/A</v>
      </c>
      <c r="I47" s="12">
        <v>4.2779999999999996</v>
      </c>
      <c r="J47" s="12">
        <v>-0.439</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1736</v>
      </c>
      <c r="J48" s="12" t="s">
        <v>1736</v>
      </c>
      <c r="K48" s="1" t="s">
        <v>736</v>
      </c>
      <c r="L48" s="9" t="str">
        <f t="shared" si="20"/>
        <v>N/A</v>
      </c>
    </row>
    <row r="49" spans="1:12" x14ac:dyDescent="0.2">
      <c r="A49" s="46" t="s">
        <v>1244</v>
      </c>
      <c r="B49" s="5" t="s">
        <v>213</v>
      </c>
      <c r="C49" s="1">
        <v>2096</v>
      </c>
      <c r="D49" s="9" t="str">
        <f t="shared" si="27"/>
        <v>N/A</v>
      </c>
      <c r="E49" s="1">
        <v>2061</v>
      </c>
      <c r="F49" s="9" t="str">
        <f t="shared" si="28"/>
        <v>N/A</v>
      </c>
      <c r="G49" s="1">
        <v>1974</v>
      </c>
      <c r="H49" s="9" t="str">
        <f t="shared" si="29"/>
        <v>N/A</v>
      </c>
      <c r="I49" s="12">
        <v>-1.67</v>
      </c>
      <c r="J49" s="12">
        <v>-4.22</v>
      </c>
      <c r="K49" s="1" t="s">
        <v>736</v>
      </c>
      <c r="L49" s="9" t="str">
        <f t="shared" si="20"/>
        <v>Yes</v>
      </c>
    </row>
    <row r="50" spans="1:12" x14ac:dyDescent="0.2">
      <c r="A50" s="46" t="s">
        <v>1245</v>
      </c>
      <c r="B50" s="5" t="s">
        <v>213</v>
      </c>
      <c r="C50" s="1">
        <v>41048</v>
      </c>
      <c r="D50" s="9" t="str">
        <f t="shared" si="27"/>
        <v>N/A</v>
      </c>
      <c r="E50" s="1">
        <v>41179</v>
      </c>
      <c r="F50" s="9" t="str">
        <f t="shared" si="28"/>
        <v>N/A</v>
      </c>
      <c r="G50" s="1">
        <v>40219</v>
      </c>
      <c r="H50" s="9" t="str">
        <f t="shared" si="29"/>
        <v>N/A</v>
      </c>
      <c r="I50" s="12">
        <v>0.31909999999999999</v>
      </c>
      <c r="J50" s="12">
        <v>-2.33</v>
      </c>
      <c r="K50" s="1" t="s">
        <v>736</v>
      </c>
      <c r="L50" s="9" t="str">
        <f t="shared" si="20"/>
        <v>Yes</v>
      </c>
    </row>
    <row r="51" spans="1:12" x14ac:dyDescent="0.2">
      <c r="A51" s="46" t="s">
        <v>1246</v>
      </c>
      <c r="B51" s="5" t="s">
        <v>213</v>
      </c>
      <c r="C51" s="1">
        <v>4466</v>
      </c>
      <c r="D51" s="9" t="str">
        <f t="shared" si="27"/>
        <v>N/A</v>
      </c>
      <c r="E51" s="1">
        <v>4413</v>
      </c>
      <c r="F51" s="9" t="str">
        <f t="shared" si="28"/>
        <v>N/A</v>
      </c>
      <c r="G51" s="1">
        <v>4498</v>
      </c>
      <c r="H51" s="9" t="str">
        <f t="shared" si="29"/>
        <v>N/A</v>
      </c>
      <c r="I51" s="12">
        <v>-1.19</v>
      </c>
      <c r="J51" s="12">
        <v>1.9259999999999999</v>
      </c>
      <c r="K51" s="1" t="s">
        <v>736</v>
      </c>
      <c r="L51" s="9" t="str">
        <f t="shared" si="20"/>
        <v>Yes</v>
      </c>
    </row>
    <row r="52" spans="1:12" x14ac:dyDescent="0.2">
      <c r="A52" s="46" t="s">
        <v>1247</v>
      </c>
      <c r="B52" s="5" t="s">
        <v>213</v>
      </c>
      <c r="C52" s="1">
        <v>2226</v>
      </c>
      <c r="D52" s="9" t="str">
        <f t="shared" si="27"/>
        <v>N/A</v>
      </c>
      <c r="E52" s="1">
        <v>2268</v>
      </c>
      <c r="F52" s="9" t="str">
        <f t="shared" si="28"/>
        <v>N/A</v>
      </c>
      <c r="G52" s="1">
        <v>2309</v>
      </c>
      <c r="H52" s="9" t="str">
        <f t="shared" si="29"/>
        <v>N/A</v>
      </c>
      <c r="I52" s="12">
        <v>1.887</v>
      </c>
      <c r="J52" s="12">
        <v>1.8080000000000001</v>
      </c>
      <c r="K52" s="1" t="s">
        <v>736</v>
      </c>
      <c r="L52" s="9" t="str">
        <f t="shared" si="20"/>
        <v>Yes</v>
      </c>
    </row>
    <row r="53" spans="1:12" x14ac:dyDescent="0.2">
      <c r="A53" s="46" t="s">
        <v>1248</v>
      </c>
      <c r="B53" s="5" t="s">
        <v>213</v>
      </c>
      <c r="C53" s="1">
        <v>91</v>
      </c>
      <c r="D53" s="9" t="str">
        <f t="shared" si="27"/>
        <v>N/A</v>
      </c>
      <c r="E53" s="1">
        <v>114</v>
      </c>
      <c r="F53" s="9" t="str">
        <f t="shared" si="28"/>
        <v>N/A</v>
      </c>
      <c r="G53" s="1">
        <v>118</v>
      </c>
      <c r="H53" s="9" t="str">
        <f t="shared" si="29"/>
        <v>N/A</v>
      </c>
      <c r="I53" s="12">
        <v>25.27</v>
      </c>
      <c r="J53" s="12">
        <v>3.5089999999999999</v>
      </c>
      <c r="K53" s="1" t="s">
        <v>736</v>
      </c>
      <c r="L53" s="9" t="str">
        <f t="shared" si="20"/>
        <v>Yes</v>
      </c>
    </row>
    <row r="54" spans="1:12" x14ac:dyDescent="0.2">
      <c r="A54" s="46" t="s">
        <v>452</v>
      </c>
      <c r="B54" s="48" t="s">
        <v>213</v>
      </c>
      <c r="C54" s="1">
        <v>67770</v>
      </c>
      <c r="D54" s="1" t="str">
        <f t="shared" si="17"/>
        <v>N/A</v>
      </c>
      <c r="E54" s="1">
        <v>67985</v>
      </c>
      <c r="F54" s="1" t="str">
        <f t="shared" si="18"/>
        <v>N/A</v>
      </c>
      <c r="G54" s="1">
        <v>66584</v>
      </c>
      <c r="H54" s="11" t="str">
        <f t="shared" si="19"/>
        <v>N/A</v>
      </c>
      <c r="I54" s="12">
        <v>0.31719999999999998</v>
      </c>
      <c r="J54" s="12">
        <v>-2.06</v>
      </c>
      <c r="K54" s="48" t="s">
        <v>736</v>
      </c>
      <c r="L54" s="9" t="str">
        <f t="shared" si="20"/>
        <v>Yes</v>
      </c>
    </row>
    <row r="55" spans="1:12" x14ac:dyDescent="0.2">
      <c r="A55" s="46" t="s">
        <v>1249</v>
      </c>
      <c r="B55" s="5" t="s">
        <v>213</v>
      </c>
      <c r="C55" s="1">
        <v>4808</v>
      </c>
      <c r="D55" s="9" t="str">
        <f t="shared" ref="D55:D60" si="30">IF($B55="N/A","N/A",IF(C55&lt;0,"No","Yes"))</f>
        <v>N/A</v>
      </c>
      <c r="E55" s="1">
        <v>4949</v>
      </c>
      <c r="F55" s="9" t="str">
        <f t="shared" ref="F55:F60" si="31">IF($B55="N/A","N/A",IF(E55&lt;0,"No","Yes"))</f>
        <v>N/A</v>
      </c>
      <c r="G55" s="1">
        <v>4736</v>
      </c>
      <c r="H55" s="9" t="str">
        <f t="shared" ref="H55:H60" si="32">IF($B55="N/A","N/A",IF(G55&lt;0,"No","Yes"))</f>
        <v>N/A</v>
      </c>
      <c r="I55" s="12">
        <v>2.9329999999999998</v>
      </c>
      <c r="J55" s="12">
        <v>-4.3</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1736</v>
      </c>
      <c r="J56" s="12" t="s">
        <v>1736</v>
      </c>
      <c r="K56" s="1" t="s">
        <v>736</v>
      </c>
      <c r="L56" s="9" t="str">
        <f t="shared" si="20"/>
        <v>N/A</v>
      </c>
    </row>
    <row r="57" spans="1:12" x14ac:dyDescent="0.2">
      <c r="A57" s="46" t="s">
        <v>1251</v>
      </c>
      <c r="B57" s="5" t="s">
        <v>213</v>
      </c>
      <c r="C57" s="1">
        <v>5940</v>
      </c>
      <c r="D57" s="9" t="str">
        <f t="shared" si="30"/>
        <v>N/A</v>
      </c>
      <c r="E57" s="1">
        <v>6166</v>
      </c>
      <c r="F57" s="9" t="str">
        <f t="shared" si="31"/>
        <v>N/A</v>
      </c>
      <c r="G57" s="1">
        <v>5944</v>
      </c>
      <c r="H57" s="9" t="str">
        <f t="shared" si="32"/>
        <v>N/A</v>
      </c>
      <c r="I57" s="12">
        <v>3.8050000000000002</v>
      </c>
      <c r="J57" s="12">
        <v>-3.6</v>
      </c>
      <c r="K57" s="1" t="s">
        <v>736</v>
      </c>
      <c r="L57" s="9" t="str">
        <f t="shared" si="20"/>
        <v>Yes</v>
      </c>
    </row>
    <row r="58" spans="1:12" x14ac:dyDescent="0.2">
      <c r="A58" s="46" t="s">
        <v>1252</v>
      </c>
      <c r="B58" s="5" t="s">
        <v>213</v>
      </c>
      <c r="C58" s="1">
        <v>1708</v>
      </c>
      <c r="D58" s="9" t="str">
        <f t="shared" si="30"/>
        <v>N/A</v>
      </c>
      <c r="E58" s="1">
        <v>1706</v>
      </c>
      <c r="F58" s="9" t="str">
        <f t="shared" si="31"/>
        <v>N/A</v>
      </c>
      <c r="G58" s="1">
        <v>1611</v>
      </c>
      <c r="H58" s="9" t="str">
        <f t="shared" si="32"/>
        <v>N/A</v>
      </c>
      <c r="I58" s="12">
        <v>-0.11700000000000001</v>
      </c>
      <c r="J58" s="12">
        <v>-5.57</v>
      </c>
      <c r="K58" s="1" t="s">
        <v>736</v>
      </c>
      <c r="L58" s="9" t="str">
        <f t="shared" si="20"/>
        <v>Yes</v>
      </c>
    </row>
    <row r="59" spans="1:12" x14ac:dyDescent="0.2">
      <c r="A59" s="46" t="s">
        <v>1253</v>
      </c>
      <c r="B59" s="5" t="s">
        <v>213</v>
      </c>
      <c r="C59" s="1">
        <v>3530</v>
      </c>
      <c r="D59" s="9" t="str">
        <f t="shared" si="30"/>
        <v>N/A</v>
      </c>
      <c r="E59" s="1">
        <v>3533</v>
      </c>
      <c r="F59" s="9" t="str">
        <f t="shared" si="31"/>
        <v>N/A</v>
      </c>
      <c r="G59" s="1">
        <v>3408</v>
      </c>
      <c r="H59" s="9" t="str">
        <f t="shared" si="32"/>
        <v>N/A</v>
      </c>
      <c r="I59" s="12">
        <v>8.5000000000000006E-2</v>
      </c>
      <c r="J59" s="12">
        <v>-3.54</v>
      </c>
      <c r="K59" s="1" t="s">
        <v>736</v>
      </c>
      <c r="L59" s="9" t="str">
        <f t="shared" si="20"/>
        <v>Yes</v>
      </c>
    </row>
    <row r="60" spans="1:12" x14ac:dyDescent="0.2">
      <c r="A60" s="46" t="s">
        <v>1254</v>
      </c>
      <c r="B60" s="5" t="s">
        <v>213</v>
      </c>
      <c r="C60" s="1">
        <v>51784</v>
      </c>
      <c r="D60" s="9" t="str">
        <f t="shared" si="30"/>
        <v>N/A</v>
      </c>
      <c r="E60" s="1">
        <v>51631</v>
      </c>
      <c r="F60" s="9" t="str">
        <f t="shared" si="31"/>
        <v>N/A</v>
      </c>
      <c r="G60" s="1">
        <v>50885</v>
      </c>
      <c r="H60" s="9" t="str">
        <f t="shared" si="32"/>
        <v>N/A</v>
      </c>
      <c r="I60" s="12">
        <v>-0.29499999999999998</v>
      </c>
      <c r="J60" s="12">
        <v>-1.44</v>
      </c>
      <c r="K60" s="1" t="s">
        <v>736</v>
      </c>
      <c r="L60" s="9" t="str">
        <f t="shared" si="20"/>
        <v>Yes</v>
      </c>
    </row>
    <row r="61" spans="1:12" x14ac:dyDescent="0.2">
      <c r="A61" s="3" t="s">
        <v>186</v>
      </c>
      <c r="B61" s="35" t="s">
        <v>213</v>
      </c>
      <c r="C61" s="1">
        <v>0</v>
      </c>
      <c r="D61" s="1" t="str">
        <f t="shared" si="17"/>
        <v>N/A</v>
      </c>
      <c r="E61" s="1">
        <v>0</v>
      </c>
      <c r="F61" s="1" t="str">
        <f t="shared" si="18"/>
        <v>N/A</v>
      </c>
      <c r="G61" s="1">
        <v>0</v>
      </c>
      <c r="H61" s="11" t="str">
        <f t="shared" si="19"/>
        <v>N/A</v>
      </c>
      <c r="I61" s="12" t="s">
        <v>1736</v>
      </c>
      <c r="J61" s="12" t="s">
        <v>1736</v>
      </c>
      <c r="K61" s="45" t="s">
        <v>736</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1736</v>
      </c>
      <c r="J62" s="12" t="s">
        <v>1736</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1736</v>
      </c>
      <c r="J63" s="12" t="s">
        <v>1736</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1736</v>
      </c>
      <c r="J64" s="12" t="s">
        <v>1736</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1736</v>
      </c>
      <c r="J65" s="12" t="s">
        <v>1736</v>
      </c>
      <c r="K65" s="45" t="s">
        <v>736</v>
      </c>
      <c r="L65" s="9" t="str">
        <f t="shared" si="33"/>
        <v>N/A</v>
      </c>
    </row>
    <row r="66" spans="1:12" x14ac:dyDescent="0.2">
      <c r="A66" s="3" t="s">
        <v>191</v>
      </c>
      <c r="B66" s="35" t="s">
        <v>213</v>
      </c>
      <c r="C66" s="1">
        <v>143</v>
      </c>
      <c r="D66" s="1" t="str">
        <f t="shared" si="17"/>
        <v>N/A</v>
      </c>
      <c r="E66" s="1">
        <v>168</v>
      </c>
      <c r="F66" s="1" t="str">
        <f t="shared" si="18"/>
        <v>N/A</v>
      </c>
      <c r="G66" s="1">
        <v>126</v>
      </c>
      <c r="H66" s="11" t="str">
        <f t="shared" si="19"/>
        <v>N/A</v>
      </c>
      <c r="I66" s="12">
        <v>17.48</v>
      </c>
      <c r="J66" s="12">
        <v>-25</v>
      </c>
      <c r="K66" s="45" t="s">
        <v>736</v>
      </c>
      <c r="L66" s="9" t="str">
        <f t="shared" si="33"/>
        <v>Yes</v>
      </c>
    </row>
    <row r="67" spans="1:12" x14ac:dyDescent="0.2">
      <c r="A67" s="3" t="s">
        <v>192</v>
      </c>
      <c r="B67" s="35" t="s">
        <v>213</v>
      </c>
      <c r="C67" s="1">
        <v>137895</v>
      </c>
      <c r="D67" s="1" t="str">
        <f t="shared" si="17"/>
        <v>N/A</v>
      </c>
      <c r="E67" s="1">
        <v>138687</v>
      </c>
      <c r="F67" s="1" t="str">
        <f t="shared" si="18"/>
        <v>N/A</v>
      </c>
      <c r="G67" s="1">
        <v>136012</v>
      </c>
      <c r="H67" s="11" t="str">
        <f t="shared" si="19"/>
        <v>N/A</v>
      </c>
      <c r="I67" s="12">
        <v>0.57440000000000002</v>
      </c>
      <c r="J67" s="12">
        <v>-1.93</v>
      </c>
      <c r="K67" s="45" t="s">
        <v>736</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1736</v>
      </c>
      <c r="J68" s="57" t="s">
        <v>1736</v>
      </c>
      <c r="K68" s="48" t="s">
        <v>736</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1736</v>
      </c>
      <c r="J69" s="57" t="s">
        <v>1736</v>
      </c>
      <c r="K69" s="48" t="s">
        <v>736</v>
      </c>
      <c r="L69" s="9" t="str">
        <f t="shared" si="33"/>
        <v>N/A</v>
      </c>
    </row>
    <row r="70" spans="1:12" x14ac:dyDescent="0.2">
      <c r="A70" s="46" t="s">
        <v>78</v>
      </c>
      <c r="B70" s="48" t="s">
        <v>294</v>
      </c>
      <c r="C70" s="13">
        <v>0.58228493709999996</v>
      </c>
      <c r="D70" s="44" t="str">
        <f>IF($B70="N/A","N/A",IF(C70&gt;=20,"No",IF(C70&lt;0,"No","Yes")))</f>
        <v>Yes</v>
      </c>
      <c r="E70" s="13">
        <v>0.67561896769999996</v>
      </c>
      <c r="F70" s="44" t="str">
        <f>IF($B70="N/A","N/A",IF(E70&gt;=20,"No",IF(E70&lt;0,"No","Yes")))</f>
        <v>Yes</v>
      </c>
      <c r="G70" s="13">
        <v>0.51998154900000004</v>
      </c>
      <c r="H70" s="44" t="str">
        <f>IF($B70="N/A","N/A",IF(G70&gt;=20,"No",IF(G70&lt;0,"No","Yes")))</f>
        <v>Yes</v>
      </c>
      <c r="I70" s="12">
        <v>16.03</v>
      </c>
      <c r="J70" s="12">
        <v>-23</v>
      </c>
      <c r="K70" s="45" t="s">
        <v>736</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1736</v>
      </c>
      <c r="J71" s="12" t="s">
        <v>1736</v>
      </c>
      <c r="K71" s="45" t="s">
        <v>736</v>
      </c>
      <c r="L71" s="9" t="str">
        <f t="shared" si="20"/>
        <v>N/A</v>
      </c>
    </row>
    <row r="72" spans="1:12" x14ac:dyDescent="0.2">
      <c r="A72" s="46" t="s">
        <v>80</v>
      </c>
      <c r="B72" s="35" t="s">
        <v>213</v>
      </c>
      <c r="C72" s="13">
        <v>9.1167970078000007</v>
      </c>
      <c r="D72" s="44" t="str">
        <f>IF($B72="N/A","N/A",IF(C72&gt;10,"No",IF(C72&lt;-10,"No","Yes")))</f>
        <v>N/A</v>
      </c>
      <c r="E72" s="13">
        <v>7.9689467057999996</v>
      </c>
      <c r="F72" s="44" t="str">
        <f>IF($B72="N/A","N/A",IF(E72&gt;10,"No",IF(E72&lt;-10,"No","Yes")))</f>
        <v>N/A</v>
      </c>
      <c r="G72" s="13">
        <v>7.3426426804</v>
      </c>
      <c r="H72" s="44" t="str">
        <f>IF($B72="N/A","N/A",IF(G72&gt;10,"No",IF(G72&lt;-10,"No","Yes")))</f>
        <v>N/A</v>
      </c>
      <c r="I72" s="12">
        <v>-12.6</v>
      </c>
      <c r="J72" s="12">
        <v>-7.86</v>
      </c>
      <c r="K72" s="45" t="s">
        <v>736</v>
      </c>
      <c r="L72" s="9" t="str">
        <f t="shared" si="20"/>
        <v>Yes</v>
      </c>
    </row>
    <row r="73" spans="1:12" x14ac:dyDescent="0.2">
      <c r="A73" s="46" t="s">
        <v>81</v>
      </c>
      <c r="B73" s="35" t="s">
        <v>213</v>
      </c>
      <c r="C73" s="13" t="s">
        <v>1736</v>
      </c>
      <c r="D73" s="44" t="str">
        <f>IF($B73="N/A","N/A",IF(C73&gt;10,"No",IF(C73&lt;-10,"No","Yes")))</f>
        <v>N/A</v>
      </c>
      <c r="E73" s="13" t="s">
        <v>1736</v>
      </c>
      <c r="F73" s="44" t="str">
        <f>IF($B73="N/A","N/A",IF(E73&gt;10,"No",IF(E73&lt;-10,"No","Yes")))</f>
        <v>N/A</v>
      </c>
      <c r="G73" s="13" t="s">
        <v>1736</v>
      </c>
      <c r="H73" s="44" t="str">
        <f>IF($B73="N/A","N/A",IF(G73&gt;10,"No",IF(G73&lt;-10,"No","Yes")))</f>
        <v>N/A</v>
      </c>
      <c r="I73" s="12" t="s">
        <v>1736</v>
      </c>
      <c r="J73" s="12" t="s">
        <v>1736</v>
      </c>
      <c r="K73" s="45" t="s">
        <v>736</v>
      </c>
      <c r="L73" s="9" t="str">
        <f t="shared" si="20"/>
        <v>N/A</v>
      </c>
    </row>
    <row r="74" spans="1:12" x14ac:dyDescent="0.2">
      <c r="A74" s="46" t="s">
        <v>121</v>
      </c>
      <c r="B74" s="35" t="s">
        <v>213</v>
      </c>
      <c r="C74" s="13" t="s">
        <v>1736</v>
      </c>
      <c r="D74" s="44" t="str">
        <f>IF($B74="N/A","N/A",IF(C74&gt;10,"No",IF(C74&lt;-10,"No","Yes")))</f>
        <v>N/A</v>
      </c>
      <c r="E74" s="13" t="s">
        <v>1736</v>
      </c>
      <c r="F74" s="44" t="str">
        <f>IF($B74="N/A","N/A",IF(E74&gt;10,"No",IF(E74&lt;-10,"No","Yes")))</f>
        <v>N/A</v>
      </c>
      <c r="G74" s="13" t="s">
        <v>1736</v>
      </c>
      <c r="H74" s="44" t="str">
        <f>IF($B74="N/A","N/A",IF(G74&gt;10,"No",IF(G74&lt;-10,"No","Yes")))</f>
        <v>N/A</v>
      </c>
      <c r="I74" s="12" t="s">
        <v>1736</v>
      </c>
      <c r="J74" s="12" t="s">
        <v>1736</v>
      </c>
      <c r="K74" s="45" t="s">
        <v>736</v>
      </c>
      <c r="L74" s="9" t="str">
        <f t="shared" si="20"/>
        <v>N/A</v>
      </c>
    </row>
    <row r="75" spans="1:12" x14ac:dyDescent="0.2">
      <c r="A75" s="46" t="s">
        <v>82</v>
      </c>
      <c r="B75" s="35" t="s">
        <v>213</v>
      </c>
      <c r="C75" s="13" t="s">
        <v>1736</v>
      </c>
      <c r="D75" s="44" t="str">
        <f>IF($B75="N/A","N/A",IF(C75&gt;10,"No",IF(C75&lt;-10,"No","Yes")))</f>
        <v>N/A</v>
      </c>
      <c r="E75" s="13" t="s">
        <v>1736</v>
      </c>
      <c r="F75" s="44" t="str">
        <f>IF($B75="N/A","N/A",IF(E75&gt;10,"No",IF(E75&lt;-10,"No","Yes")))</f>
        <v>N/A</v>
      </c>
      <c r="G75" s="13" t="s">
        <v>1736</v>
      </c>
      <c r="H75" s="44" t="str">
        <f>IF($B75="N/A","N/A",IF(G75&gt;10,"No",IF(G75&lt;-10,"No","Yes")))</f>
        <v>N/A</v>
      </c>
      <c r="I75" s="12" t="s">
        <v>1736</v>
      </c>
      <c r="J75" s="12" t="s">
        <v>1736</v>
      </c>
      <c r="K75" s="45" t="s">
        <v>736</v>
      </c>
      <c r="L75" s="9" t="str">
        <f t="shared" si="20"/>
        <v>N/A</v>
      </c>
    </row>
    <row r="76" spans="1:12" x14ac:dyDescent="0.2">
      <c r="A76" s="46" t="s">
        <v>195</v>
      </c>
      <c r="B76" s="35" t="s">
        <v>213</v>
      </c>
      <c r="C76" s="13" t="s">
        <v>1736</v>
      </c>
      <c r="D76" s="44" t="str">
        <f t="shared" ref="D76:D98" si="34">IF($B76="N/A","N/A",IF(C76&gt;10,"No",IF(C76&lt;-10,"No","Yes")))</f>
        <v>N/A</v>
      </c>
      <c r="E76" s="13" t="s">
        <v>1736</v>
      </c>
      <c r="F76" s="44" t="str">
        <f t="shared" ref="F76:F98" si="35">IF($B76="N/A","N/A",IF(E76&gt;10,"No",IF(E76&lt;-10,"No","Yes")))</f>
        <v>N/A</v>
      </c>
      <c r="G76" s="13" t="s">
        <v>1736</v>
      </c>
      <c r="H76" s="44" t="str">
        <f t="shared" ref="H76:H98" si="36">IF($B76="N/A","N/A",IF(G76&gt;10,"No",IF(G76&lt;-10,"No","Yes")))</f>
        <v>N/A</v>
      </c>
      <c r="I76" s="12" t="s">
        <v>1736</v>
      </c>
      <c r="J76" s="12" t="s">
        <v>1736</v>
      </c>
      <c r="K76" s="45" t="s">
        <v>736</v>
      </c>
      <c r="L76" s="9" t="str">
        <f>IF(J76="Div by 0", "N/A", IF(OR(J76="N/A",K76="N/A"),"N/A", IF(J76&gt;VALUE(MID(K76,1,2)), "No", IF(J76&lt;-1*VALUE(MID(K76,1,2)), "No", "Yes"))))</f>
        <v>N/A</v>
      </c>
    </row>
    <row r="77" spans="1:12" x14ac:dyDescent="0.2">
      <c r="A77" s="46" t="s">
        <v>196</v>
      </c>
      <c r="B77" s="35" t="s">
        <v>213</v>
      </c>
      <c r="C77" s="13" t="s">
        <v>1736</v>
      </c>
      <c r="D77" s="44" t="str">
        <f t="shared" si="34"/>
        <v>N/A</v>
      </c>
      <c r="E77" s="13" t="s">
        <v>1736</v>
      </c>
      <c r="F77" s="44" t="str">
        <f t="shared" si="35"/>
        <v>N/A</v>
      </c>
      <c r="G77" s="13" t="s">
        <v>1736</v>
      </c>
      <c r="H77" s="44" t="str">
        <f t="shared" si="36"/>
        <v>N/A</v>
      </c>
      <c r="I77" s="12" t="s">
        <v>1736</v>
      </c>
      <c r="J77" s="12" t="s">
        <v>1736</v>
      </c>
      <c r="K77" s="45" t="s">
        <v>736</v>
      </c>
      <c r="L77" s="9" t="str">
        <f t="shared" ref="L77:L81" si="37">IF(J77="Div by 0", "N/A", IF(OR(J77="N/A",K77="N/A"),"N/A", IF(J77&gt;VALUE(MID(K77,1,2)), "No", IF(J77&lt;-1*VALUE(MID(K77,1,2)), "No", "Yes"))))</f>
        <v>N/A</v>
      </c>
    </row>
    <row r="78" spans="1:12" x14ac:dyDescent="0.2">
      <c r="A78" s="46" t="s">
        <v>197</v>
      </c>
      <c r="B78" s="35" t="s">
        <v>213</v>
      </c>
      <c r="C78" s="13" t="s">
        <v>1736</v>
      </c>
      <c r="D78" s="44" t="str">
        <f t="shared" si="34"/>
        <v>N/A</v>
      </c>
      <c r="E78" s="13" t="s">
        <v>1736</v>
      </c>
      <c r="F78" s="44" t="str">
        <f t="shared" si="35"/>
        <v>N/A</v>
      </c>
      <c r="G78" s="13" t="s">
        <v>1736</v>
      </c>
      <c r="H78" s="44" t="str">
        <f t="shared" si="36"/>
        <v>N/A</v>
      </c>
      <c r="I78" s="12" t="s">
        <v>1736</v>
      </c>
      <c r="J78" s="12" t="s">
        <v>1736</v>
      </c>
      <c r="K78" s="45" t="s">
        <v>736</v>
      </c>
      <c r="L78" s="9" t="str">
        <f t="shared" si="37"/>
        <v>N/A</v>
      </c>
    </row>
    <row r="79" spans="1:12" x14ac:dyDescent="0.2">
      <c r="A79" s="46" t="s">
        <v>198</v>
      </c>
      <c r="B79" s="35" t="s">
        <v>213</v>
      </c>
      <c r="C79" s="13" t="s">
        <v>1736</v>
      </c>
      <c r="D79" s="44" t="str">
        <f t="shared" si="34"/>
        <v>N/A</v>
      </c>
      <c r="E79" s="13" t="s">
        <v>1736</v>
      </c>
      <c r="F79" s="44" t="str">
        <f t="shared" si="35"/>
        <v>N/A</v>
      </c>
      <c r="G79" s="13" t="s">
        <v>1736</v>
      </c>
      <c r="H79" s="44" t="str">
        <f t="shared" si="36"/>
        <v>N/A</v>
      </c>
      <c r="I79" s="12" t="s">
        <v>1736</v>
      </c>
      <c r="J79" s="12" t="s">
        <v>1736</v>
      </c>
      <c r="K79" s="45" t="s">
        <v>736</v>
      </c>
      <c r="L79" s="9" t="str">
        <f t="shared" si="37"/>
        <v>N/A</v>
      </c>
    </row>
    <row r="80" spans="1:12" x14ac:dyDescent="0.2">
      <c r="A80" s="46" t="s">
        <v>199</v>
      </c>
      <c r="B80" s="35" t="s">
        <v>213</v>
      </c>
      <c r="C80" s="13" t="s">
        <v>1736</v>
      </c>
      <c r="D80" s="44" t="str">
        <f t="shared" si="34"/>
        <v>N/A</v>
      </c>
      <c r="E80" s="13" t="s">
        <v>1736</v>
      </c>
      <c r="F80" s="44" t="str">
        <f t="shared" si="35"/>
        <v>N/A</v>
      </c>
      <c r="G80" s="13" t="s">
        <v>1736</v>
      </c>
      <c r="H80" s="44" t="str">
        <f t="shared" si="36"/>
        <v>N/A</v>
      </c>
      <c r="I80" s="12" t="s">
        <v>1736</v>
      </c>
      <c r="J80" s="12" t="s">
        <v>1736</v>
      </c>
      <c r="K80" s="45" t="s">
        <v>736</v>
      </c>
      <c r="L80" s="9" t="str">
        <f t="shared" si="37"/>
        <v>N/A</v>
      </c>
    </row>
    <row r="81" spans="1:12" x14ac:dyDescent="0.2">
      <c r="A81" s="46" t="s">
        <v>200</v>
      </c>
      <c r="B81" s="48" t="s">
        <v>213</v>
      </c>
      <c r="C81" s="13" t="s">
        <v>1736</v>
      </c>
      <c r="D81" s="44" t="str">
        <f t="shared" si="34"/>
        <v>N/A</v>
      </c>
      <c r="E81" s="13" t="s">
        <v>1736</v>
      </c>
      <c r="F81" s="44" t="str">
        <f t="shared" si="35"/>
        <v>N/A</v>
      </c>
      <c r="G81" s="13" t="s">
        <v>1736</v>
      </c>
      <c r="H81" s="44" t="str">
        <f t="shared" si="36"/>
        <v>N/A</v>
      </c>
      <c r="I81" s="12" t="s">
        <v>1736</v>
      </c>
      <c r="J81" s="12" t="s">
        <v>1736</v>
      </c>
      <c r="K81" s="48" t="s">
        <v>736</v>
      </c>
      <c r="L81" s="9" t="str">
        <f t="shared" si="37"/>
        <v>N/A</v>
      </c>
    </row>
    <row r="82" spans="1:12" x14ac:dyDescent="0.2">
      <c r="A82" s="46" t="s">
        <v>73</v>
      </c>
      <c r="B82" s="35" t="s">
        <v>213</v>
      </c>
      <c r="C82" s="36">
        <v>145676</v>
      </c>
      <c r="D82" s="44" t="str">
        <f t="shared" si="34"/>
        <v>N/A</v>
      </c>
      <c r="E82" s="36">
        <v>148242</v>
      </c>
      <c r="F82" s="44" t="str">
        <f t="shared" si="35"/>
        <v>N/A</v>
      </c>
      <c r="G82" s="36">
        <v>148468</v>
      </c>
      <c r="H82" s="44" t="str">
        <f t="shared" si="36"/>
        <v>N/A</v>
      </c>
      <c r="I82" s="12">
        <v>1.7609999999999999</v>
      </c>
      <c r="J82" s="12">
        <v>0.1525</v>
      </c>
      <c r="K82" s="45" t="s">
        <v>736</v>
      </c>
      <c r="L82" s="9" t="str">
        <f t="shared" si="20"/>
        <v>Yes</v>
      </c>
    </row>
    <row r="83" spans="1:12" x14ac:dyDescent="0.2">
      <c r="A83" s="46" t="s">
        <v>1255</v>
      </c>
      <c r="B83" s="35" t="s">
        <v>213</v>
      </c>
      <c r="C83" s="8">
        <v>0</v>
      </c>
      <c r="D83" s="44" t="str">
        <f t="shared" si="34"/>
        <v>N/A</v>
      </c>
      <c r="E83" s="8">
        <v>0</v>
      </c>
      <c r="F83" s="44" t="str">
        <f t="shared" si="35"/>
        <v>N/A</v>
      </c>
      <c r="G83" s="8">
        <v>0</v>
      </c>
      <c r="H83" s="44" t="str">
        <f t="shared" si="36"/>
        <v>N/A</v>
      </c>
      <c r="I83" s="12" t="s">
        <v>1736</v>
      </c>
      <c r="J83" s="12" t="s">
        <v>1736</v>
      </c>
      <c r="K83" s="45" t="s">
        <v>736</v>
      </c>
      <c r="L83" s="9" t="str">
        <f t="shared" si="20"/>
        <v>N/A</v>
      </c>
    </row>
    <row r="84" spans="1:12" x14ac:dyDescent="0.2">
      <c r="A84" s="46" t="s">
        <v>1256</v>
      </c>
      <c r="B84" s="35" t="s">
        <v>213</v>
      </c>
      <c r="C84" s="8">
        <v>0</v>
      </c>
      <c r="D84" s="44" t="str">
        <f t="shared" si="34"/>
        <v>N/A</v>
      </c>
      <c r="E84" s="8">
        <v>0</v>
      </c>
      <c r="F84" s="44" t="str">
        <f t="shared" si="35"/>
        <v>N/A</v>
      </c>
      <c r="G84" s="8">
        <v>0</v>
      </c>
      <c r="H84" s="44" t="str">
        <f t="shared" si="36"/>
        <v>N/A</v>
      </c>
      <c r="I84" s="12" t="s">
        <v>1736</v>
      </c>
      <c r="J84" s="12" t="s">
        <v>1736</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1736</v>
      </c>
      <c r="J85" s="12" t="s">
        <v>1736</v>
      </c>
      <c r="K85" s="45" t="s">
        <v>736</v>
      </c>
      <c r="L85" s="9" t="str">
        <f t="shared" si="20"/>
        <v>N/A</v>
      </c>
    </row>
    <row r="86" spans="1:12" x14ac:dyDescent="0.2">
      <c r="A86" s="46" t="s">
        <v>1258</v>
      </c>
      <c r="B86" s="35" t="s">
        <v>213</v>
      </c>
      <c r="C86" s="8">
        <v>70.894313408000002</v>
      </c>
      <c r="D86" s="44" t="str">
        <f t="shared" si="34"/>
        <v>N/A</v>
      </c>
      <c r="E86" s="8">
        <v>70.963694500000003</v>
      </c>
      <c r="F86" s="44" t="str">
        <f t="shared" si="35"/>
        <v>N/A</v>
      </c>
      <c r="G86" s="8">
        <v>70.702777702999995</v>
      </c>
      <c r="H86" s="44" t="str">
        <f t="shared" si="36"/>
        <v>N/A</v>
      </c>
      <c r="I86" s="12">
        <v>9.7900000000000001E-2</v>
      </c>
      <c r="J86" s="12">
        <v>-0.36799999999999999</v>
      </c>
      <c r="K86" s="45" t="s">
        <v>736</v>
      </c>
      <c r="L86" s="9" t="str">
        <f t="shared" si="20"/>
        <v>Yes</v>
      </c>
    </row>
    <row r="87" spans="1:12" x14ac:dyDescent="0.2">
      <c r="A87" s="46" t="s">
        <v>1259</v>
      </c>
      <c r="B87" s="35" t="s">
        <v>213</v>
      </c>
      <c r="C87" s="8">
        <v>7.0704851900000004E-2</v>
      </c>
      <c r="D87" s="44" t="str">
        <f t="shared" si="34"/>
        <v>N/A</v>
      </c>
      <c r="E87" s="8">
        <v>7.9599573699999995E-2</v>
      </c>
      <c r="F87" s="44" t="str">
        <f t="shared" si="35"/>
        <v>N/A</v>
      </c>
      <c r="G87" s="8">
        <v>0</v>
      </c>
      <c r="H87" s="44" t="str">
        <f t="shared" si="36"/>
        <v>N/A</v>
      </c>
      <c r="I87" s="12">
        <v>12.58</v>
      </c>
      <c r="J87" s="12">
        <v>-100</v>
      </c>
      <c r="K87" s="45" t="s">
        <v>736</v>
      </c>
      <c r="L87" s="9" t="str">
        <f t="shared" si="20"/>
        <v>No</v>
      </c>
    </row>
    <row r="88" spans="1:12" x14ac:dyDescent="0.2">
      <c r="A88" s="46" t="s">
        <v>1260</v>
      </c>
      <c r="B88" s="35" t="s">
        <v>213</v>
      </c>
      <c r="C88" s="8">
        <v>0</v>
      </c>
      <c r="D88" s="44" t="str">
        <f t="shared" si="34"/>
        <v>N/A</v>
      </c>
      <c r="E88" s="8">
        <v>0</v>
      </c>
      <c r="F88" s="44" t="str">
        <f t="shared" si="35"/>
        <v>N/A</v>
      </c>
      <c r="G88" s="8">
        <v>0</v>
      </c>
      <c r="H88" s="44" t="str">
        <f t="shared" si="36"/>
        <v>N/A</v>
      </c>
      <c r="I88" s="12" t="s">
        <v>1736</v>
      </c>
      <c r="J88" s="12" t="s">
        <v>1736</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1736</v>
      </c>
      <c r="J89" s="12" t="s">
        <v>1736</v>
      </c>
      <c r="K89" s="45" t="s">
        <v>736</v>
      </c>
      <c r="L89" s="9" t="str">
        <f t="shared" si="20"/>
        <v>N/A</v>
      </c>
    </row>
    <row r="90" spans="1:12" x14ac:dyDescent="0.2">
      <c r="A90" s="46" t="s">
        <v>1262</v>
      </c>
      <c r="B90" s="35" t="s">
        <v>213</v>
      </c>
      <c r="C90" s="8">
        <v>0</v>
      </c>
      <c r="D90" s="44" t="str">
        <f t="shared" si="34"/>
        <v>N/A</v>
      </c>
      <c r="E90" s="8">
        <v>0</v>
      </c>
      <c r="F90" s="44" t="str">
        <f t="shared" si="35"/>
        <v>N/A</v>
      </c>
      <c r="G90" s="8">
        <v>0</v>
      </c>
      <c r="H90" s="44" t="str">
        <f t="shared" si="36"/>
        <v>N/A</v>
      </c>
      <c r="I90" s="12" t="s">
        <v>1736</v>
      </c>
      <c r="J90" s="12" t="s">
        <v>1736</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1736</v>
      </c>
      <c r="J91" s="12" t="s">
        <v>1736</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1736</v>
      </c>
      <c r="J92" s="12" t="s">
        <v>1736</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1736</v>
      </c>
      <c r="J93" s="12" t="s">
        <v>1736</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1736</v>
      </c>
      <c r="J94" s="12" t="s">
        <v>1736</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1736</v>
      </c>
      <c r="J95" s="57" t="s">
        <v>1736</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1736</v>
      </c>
      <c r="J96" s="57" t="s">
        <v>1736</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1736</v>
      </c>
      <c r="J97" s="12" t="s">
        <v>1736</v>
      </c>
      <c r="K97" s="45" t="s">
        <v>736</v>
      </c>
      <c r="L97" s="9" t="str">
        <f t="shared" si="20"/>
        <v>N/A</v>
      </c>
    </row>
    <row r="98" spans="1:12" x14ac:dyDescent="0.2">
      <c r="A98" s="46" t="s">
        <v>1270</v>
      </c>
      <c r="B98" s="35" t="s">
        <v>213</v>
      </c>
      <c r="C98" s="8">
        <v>29.034981739999999</v>
      </c>
      <c r="D98" s="44" t="str">
        <f t="shared" si="34"/>
        <v>N/A</v>
      </c>
      <c r="E98" s="8">
        <v>28.956705927000002</v>
      </c>
      <c r="F98" s="44" t="str">
        <f t="shared" si="35"/>
        <v>N/A</v>
      </c>
      <c r="G98" s="8">
        <v>29.297222297000001</v>
      </c>
      <c r="H98" s="44" t="str">
        <f t="shared" si="36"/>
        <v>N/A</v>
      </c>
      <c r="I98" s="12">
        <v>-0.27</v>
      </c>
      <c r="J98" s="12">
        <v>1.1759999999999999</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1736</v>
      </c>
      <c r="J99" s="12" t="s">
        <v>1736</v>
      </c>
      <c r="K99" s="45" t="s">
        <v>736</v>
      </c>
      <c r="L99" s="9" t="str">
        <f t="shared" si="20"/>
        <v>N/A</v>
      </c>
    </row>
    <row r="100" spans="1:12" x14ac:dyDescent="0.2">
      <c r="A100" s="46" t="s">
        <v>107</v>
      </c>
      <c r="B100" s="35" t="s">
        <v>213</v>
      </c>
      <c r="C100" s="47">
        <v>6035695</v>
      </c>
      <c r="D100" s="44" t="str">
        <f>IF($B100="N/A","N/A",IF(C100&gt;10,"No",IF(C100&lt;-10,"No","Yes")))</f>
        <v>N/A</v>
      </c>
      <c r="E100" s="47">
        <v>6146665</v>
      </c>
      <c r="F100" s="44" t="str">
        <f>IF($B100="N/A","N/A",IF(E100&gt;10,"No",IF(E100&lt;-10,"No","Yes")))</f>
        <v>N/A</v>
      </c>
      <c r="G100" s="47">
        <v>6028160</v>
      </c>
      <c r="H100" s="44" t="str">
        <f>IF($B100="N/A","N/A",IF(G100&gt;10,"No",IF(G100&lt;-10,"No","Yes")))</f>
        <v>N/A</v>
      </c>
      <c r="I100" s="12">
        <v>1.839</v>
      </c>
      <c r="J100" s="12">
        <v>-1.93</v>
      </c>
      <c r="K100" s="45" t="s">
        <v>736</v>
      </c>
      <c r="L100" s="9" t="str">
        <f t="shared" ref="L100:L111" si="38">IF(J100="Div by 0", "N/A", IF(K100="N/A","N/A", IF(J100&gt;VALUE(MID(K100,1,2)), "No", IF(J100&lt;-1*VALUE(MID(K100,1,2)), "No", "Yes"))))</f>
        <v>Yes</v>
      </c>
    </row>
    <row r="101" spans="1:12" x14ac:dyDescent="0.2">
      <c r="A101" s="46" t="s">
        <v>453</v>
      </c>
      <c r="B101" s="35" t="s">
        <v>213</v>
      </c>
      <c r="C101" s="47">
        <v>0</v>
      </c>
      <c r="D101" s="44" t="str">
        <f>IF($B101="N/A","N/A",IF(C101&gt;10,"No",IF(C101&lt;-10,"No","Yes")))</f>
        <v>N/A</v>
      </c>
      <c r="E101" s="47">
        <v>0</v>
      </c>
      <c r="F101" s="44" t="str">
        <f>IF($B101="N/A","N/A",IF(E101&gt;10,"No",IF(E101&lt;-10,"No","Yes")))</f>
        <v>N/A</v>
      </c>
      <c r="G101" s="47">
        <v>0</v>
      </c>
      <c r="H101" s="44" t="str">
        <f>IF($B101="N/A","N/A",IF(G101&gt;10,"No",IF(G101&lt;-10,"No","Yes")))</f>
        <v>N/A</v>
      </c>
      <c r="I101" s="12" t="s">
        <v>1736</v>
      </c>
      <c r="J101" s="12" t="s">
        <v>1736</v>
      </c>
      <c r="K101" s="45" t="s">
        <v>736</v>
      </c>
      <c r="L101" s="9" t="str">
        <f t="shared" si="38"/>
        <v>N/A</v>
      </c>
    </row>
    <row r="102" spans="1:12" x14ac:dyDescent="0.2">
      <c r="A102" s="46" t="s">
        <v>454</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1736</v>
      </c>
      <c r="J102" s="12" t="s">
        <v>1736</v>
      </c>
      <c r="K102" s="45" t="s">
        <v>736</v>
      </c>
      <c r="L102" s="9" t="str">
        <f t="shared" si="38"/>
        <v>N/A</v>
      </c>
    </row>
    <row r="103" spans="1:12" x14ac:dyDescent="0.2">
      <c r="A103" s="46" t="s">
        <v>455</v>
      </c>
      <c r="B103" s="35" t="s">
        <v>213</v>
      </c>
      <c r="C103" s="47">
        <v>6035695</v>
      </c>
      <c r="D103" s="44" t="str">
        <f>IF($B103="N/A","N/A",IF(C103&gt;10,"No",IF(C103&lt;-10,"No","Yes")))</f>
        <v>N/A</v>
      </c>
      <c r="E103" s="47">
        <v>6146665</v>
      </c>
      <c r="F103" s="44" t="str">
        <f>IF($B103="N/A","N/A",IF(E103&gt;10,"No",IF(E103&lt;-10,"No","Yes")))</f>
        <v>N/A</v>
      </c>
      <c r="G103" s="47">
        <v>6028160</v>
      </c>
      <c r="H103" s="44" t="str">
        <f>IF($B103="N/A","N/A",IF(G103&gt;10,"No",IF(G103&lt;-10,"No","Yes")))</f>
        <v>N/A</v>
      </c>
      <c r="I103" s="12">
        <v>1.839</v>
      </c>
      <c r="J103" s="12">
        <v>-1.93</v>
      </c>
      <c r="K103" s="45" t="s">
        <v>736</v>
      </c>
      <c r="L103" s="9" t="str">
        <f t="shared" si="38"/>
        <v>Yes</v>
      </c>
    </row>
    <row r="104" spans="1:12" x14ac:dyDescent="0.2">
      <c r="A104" s="46" t="s">
        <v>108</v>
      </c>
      <c r="B104" s="61" t="s">
        <v>295</v>
      </c>
      <c r="C104" s="8">
        <v>0.97666864080000004</v>
      </c>
      <c r="D104" s="44" t="str">
        <f>IF($B104="N/A","N/A",IF(C104&gt;2,"No",IF(C104&lt;0.9,"No","Yes")))</f>
        <v>Yes</v>
      </c>
      <c r="E104" s="8">
        <v>0.97744766819999995</v>
      </c>
      <c r="F104" s="44" t="str">
        <f>IF($B104="N/A","N/A",IF(E104&gt;2,"No",IF(E104&lt;0.9,"No","Yes")))</f>
        <v>Yes</v>
      </c>
      <c r="G104" s="8">
        <v>0.96674147970000002</v>
      </c>
      <c r="H104" s="44" t="str">
        <f>IF($B104="N/A","N/A",IF(G104&gt;2,"No",IF(G104&lt;0.9,"No","Yes")))</f>
        <v>Yes</v>
      </c>
      <c r="I104" s="12">
        <v>7.9799999999999996E-2</v>
      </c>
      <c r="J104" s="12">
        <v>-1.1000000000000001</v>
      </c>
      <c r="K104" s="45" t="s">
        <v>736</v>
      </c>
      <c r="L104" s="9" t="str">
        <f t="shared" si="38"/>
        <v>Yes</v>
      </c>
    </row>
    <row r="105" spans="1:12" x14ac:dyDescent="0.2">
      <c r="A105" s="46" t="s">
        <v>456</v>
      </c>
      <c r="B105" s="61" t="s">
        <v>295</v>
      </c>
      <c r="C105" s="8">
        <v>0</v>
      </c>
      <c r="D105" s="44" t="str">
        <f>IF($B105="N/A","N/A",IF(C105&gt;2,"No",IF(C105&lt;0.9,"No","Yes")))</f>
        <v>No</v>
      </c>
      <c r="E105" s="8">
        <v>0</v>
      </c>
      <c r="F105" s="44" t="str">
        <f>IF($B105="N/A","N/A",IF(E105&gt;2,"No",IF(E105&lt;0.9,"No","Yes")))</f>
        <v>No</v>
      </c>
      <c r="G105" s="8">
        <v>0</v>
      </c>
      <c r="H105" s="44" t="str">
        <f>IF($B105="N/A","N/A",IF(G105&gt;2,"No",IF(G105&lt;0.9,"No","Yes")))</f>
        <v>No</v>
      </c>
      <c r="I105" s="12" t="s">
        <v>1736</v>
      </c>
      <c r="J105" s="12" t="s">
        <v>1736</v>
      </c>
      <c r="K105" s="45" t="s">
        <v>736</v>
      </c>
      <c r="L105" s="9" t="str">
        <f t="shared" si="38"/>
        <v>N/A</v>
      </c>
    </row>
    <row r="106" spans="1:12" x14ac:dyDescent="0.2">
      <c r="A106" s="46" t="s">
        <v>457</v>
      </c>
      <c r="B106" s="61" t="s">
        <v>295</v>
      </c>
      <c r="C106" s="8" t="s">
        <v>1736</v>
      </c>
      <c r="D106" s="44" t="str">
        <f>IF($B106="N/A","N/A",IF(C106&gt;2,"No",IF(C106&lt;0.9,"No","Yes")))</f>
        <v>No</v>
      </c>
      <c r="E106" s="8" t="s">
        <v>1736</v>
      </c>
      <c r="F106" s="44" t="str">
        <f>IF($B106="N/A","N/A",IF(E106&gt;2,"No",IF(E106&lt;0.9,"No","Yes")))</f>
        <v>No</v>
      </c>
      <c r="G106" s="8" t="s">
        <v>1736</v>
      </c>
      <c r="H106" s="44" t="str">
        <f>IF($B106="N/A","N/A",IF(G106&gt;2,"No",IF(G106&lt;0.9,"No","Yes")))</f>
        <v>No</v>
      </c>
      <c r="I106" s="12" t="s">
        <v>1736</v>
      </c>
      <c r="J106" s="12" t="s">
        <v>1736</v>
      </c>
      <c r="K106" s="45" t="s">
        <v>736</v>
      </c>
      <c r="L106" s="9" t="str">
        <f t="shared" si="38"/>
        <v>N/A</v>
      </c>
    </row>
    <row r="107" spans="1:12" x14ac:dyDescent="0.2">
      <c r="A107" s="46" t="s">
        <v>458</v>
      </c>
      <c r="B107" s="61" t="s">
        <v>295</v>
      </c>
      <c r="C107" s="8">
        <v>0.97760276000000002</v>
      </c>
      <c r="D107" s="44" t="str">
        <f>IF($B107="N/A","N/A",IF(C107&gt;2,"No",IF(C107&lt;0.9,"No","Yes")))</f>
        <v>Yes</v>
      </c>
      <c r="E107" s="8">
        <v>0.97856029010000001</v>
      </c>
      <c r="F107" s="44" t="str">
        <f>IF($B107="N/A","N/A",IF(E107&gt;2,"No",IF(E107&lt;0.9,"No","Yes")))</f>
        <v>Yes</v>
      </c>
      <c r="G107" s="8">
        <v>0.96694462110000001</v>
      </c>
      <c r="H107" s="44" t="str">
        <f>IF($B107="N/A","N/A",IF(G107&gt;2,"No",IF(G107&lt;0.9,"No","Yes")))</f>
        <v>Yes</v>
      </c>
      <c r="I107" s="12">
        <v>9.7900000000000001E-2</v>
      </c>
      <c r="J107" s="12">
        <v>-1.19</v>
      </c>
      <c r="K107" s="45" t="s">
        <v>736</v>
      </c>
      <c r="L107" s="9" t="str">
        <f t="shared" si="38"/>
        <v>Yes</v>
      </c>
    </row>
    <row r="108" spans="1:12" x14ac:dyDescent="0.2">
      <c r="A108" s="46" t="s">
        <v>1272</v>
      </c>
      <c r="B108" s="35" t="s">
        <v>213</v>
      </c>
      <c r="C108" s="47">
        <v>4.8833432041</v>
      </c>
      <c r="D108" s="44" t="str">
        <f>IF($B108="N/A","N/A",IF(C108&gt;10,"No",IF(C108&lt;-10,"No","Yes")))</f>
        <v>N/A</v>
      </c>
      <c r="E108" s="47">
        <v>4.8872383411999998</v>
      </c>
      <c r="F108" s="44" t="str">
        <f>IF($B108="N/A","N/A",IF(E108&gt;10,"No",IF(E108&lt;-10,"No","Yes")))</f>
        <v>N/A</v>
      </c>
      <c r="G108" s="47">
        <v>4.8337073984999996</v>
      </c>
      <c r="H108" s="44" t="str">
        <f>IF($B108="N/A","N/A",IF(G108&gt;10,"No",IF(G108&lt;-10,"No","Yes")))</f>
        <v>N/A</v>
      </c>
      <c r="I108" s="12">
        <v>7.9799999999999996E-2</v>
      </c>
      <c r="J108" s="12">
        <v>-1.1000000000000001</v>
      </c>
      <c r="K108" s="45" t="s">
        <v>736</v>
      </c>
      <c r="L108" s="9" t="str">
        <f t="shared" si="38"/>
        <v>Yes</v>
      </c>
    </row>
    <row r="109" spans="1:12" x14ac:dyDescent="0.2">
      <c r="A109" s="46" t="s">
        <v>1273</v>
      </c>
      <c r="B109" s="35" t="s">
        <v>213</v>
      </c>
      <c r="C109" s="47">
        <v>0</v>
      </c>
      <c r="D109" s="44" t="str">
        <f>IF($B109="N/A","N/A",IF(C109&gt;10,"No",IF(C109&lt;-10,"No","Yes")))</f>
        <v>N/A</v>
      </c>
      <c r="E109" s="47">
        <v>0</v>
      </c>
      <c r="F109" s="44" t="str">
        <f>IF($B109="N/A","N/A",IF(E109&gt;10,"No",IF(E109&lt;-10,"No","Yes")))</f>
        <v>N/A</v>
      </c>
      <c r="G109" s="47">
        <v>0</v>
      </c>
      <c r="H109" s="44" t="str">
        <f>IF($B109="N/A","N/A",IF(G109&gt;10,"No",IF(G109&lt;-10,"No","Yes")))</f>
        <v>N/A</v>
      </c>
      <c r="I109" s="12" t="s">
        <v>1736</v>
      </c>
      <c r="J109" s="12" t="s">
        <v>1736</v>
      </c>
      <c r="K109" s="45" t="s">
        <v>736</v>
      </c>
      <c r="L109" s="9" t="str">
        <f t="shared" si="38"/>
        <v>N/A</v>
      </c>
    </row>
    <row r="110" spans="1:12" x14ac:dyDescent="0.2">
      <c r="A110" s="46" t="s">
        <v>1274</v>
      </c>
      <c r="B110" s="35" t="s">
        <v>213</v>
      </c>
      <c r="C110" s="47" t="s">
        <v>1736</v>
      </c>
      <c r="D110" s="44" t="str">
        <f>IF($B110="N/A","N/A",IF(C110&gt;10,"No",IF(C110&lt;-10,"No","Yes")))</f>
        <v>N/A</v>
      </c>
      <c r="E110" s="47" t="s">
        <v>1736</v>
      </c>
      <c r="F110" s="44" t="str">
        <f>IF($B110="N/A","N/A",IF(E110&gt;10,"No",IF(E110&lt;-10,"No","Yes")))</f>
        <v>N/A</v>
      </c>
      <c r="G110" s="47" t="s">
        <v>1736</v>
      </c>
      <c r="H110" s="44" t="str">
        <f>IF($B110="N/A","N/A",IF(G110&gt;10,"No",IF(G110&lt;-10,"No","Yes")))</f>
        <v>N/A</v>
      </c>
      <c r="I110" s="12" t="s">
        <v>1736</v>
      </c>
      <c r="J110" s="12" t="s">
        <v>1736</v>
      </c>
      <c r="K110" s="45" t="s">
        <v>736</v>
      </c>
      <c r="L110" s="9" t="str">
        <f t="shared" si="38"/>
        <v>N/A</v>
      </c>
    </row>
    <row r="111" spans="1:12" x14ac:dyDescent="0.2">
      <c r="A111" s="46" t="s">
        <v>1275</v>
      </c>
      <c r="B111" s="35" t="s">
        <v>213</v>
      </c>
      <c r="C111" s="47">
        <v>4.8880137999000004</v>
      </c>
      <c r="D111" s="44" t="str">
        <f>IF($B111="N/A","N/A",IF(C111&gt;10,"No",IF(C111&lt;-10,"No","Yes")))</f>
        <v>N/A</v>
      </c>
      <c r="E111" s="47">
        <v>4.8928014506000004</v>
      </c>
      <c r="F111" s="44" t="str">
        <f>IF($B111="N/A","N/A",IF(E111&gt;10,"No",IF(E111&lt;-10,"No","Yes")))</f>
        <v>N/A</v>
      </c>
      <c r="G111" s="47">
        <v>4.8347231056000002</v>
      </c>
      <c r="H111" s="44" t="str">
        <f>IF($B111="N/A","N/A",IF(G111&gt;10,"No",IF(G111&lt;-10,"No","Yes")))</f>
        <v>N/A</v>
      </c>
      <c r="I111" s="12">
        <v>9.7900000000000001E-2</v>
      </c>
      <c r="J111" s="12">
        <v>-1.19</v>
      </c>
      <c r="K111" s="45" t="s">
        <v>736</v>
      </c>
      <c r="L111" s="9" t="str">
        <f t="shared" si="38"/>
        <v>Yes</v>
      </c>
    </row>
    <row r="112" spans="1:12" x14ac:dyDescent="0.2">
      <c r="A112" s="46" t="s">
        <v>325</v>
      </c>
      <c r="B112" s="48" t="s">
        <v>296</v>
      </c>
      <c r="C112" s="8">
        <v>97.522403413999996</v>
      </c>
      <c r="D112" s="44" t="str">
        <f>IF(OR($B112="N/A",$C112="N/A"),"N/A",IF(C112&gt;98,"Yes","No"))</f>
        <v>No</v>
      </c>
      <c r="E112" s="8">
        <v>97.621945511000007</v>
      </c>
      <c r="F112" s="44" t="str">
        <f>IF(OR($B112="N/A",$E112="N/A"),"N/A",IF(E112&gt;98,"Yes","No"))</f>
        <v>No</v>
      </c>
      <c r="G112" s="8">
        <v>97.443016960999998</v>
      </c>
      <c r="H112" s="44" t="str">
        <f t="shared" ref="H112:H115" si="39">IF($B112="N/A","N/A",IF(G112&gt;98,"Yes","No"))</f>
        <v>No</v>
      </c>
      <c r="I112" s="12">
        <v>0.1021</v>
      </c>
      <c r="J112" s="12">
        <v>-0.183</v>
      </c>
      <c r="K112" s="45" t="s">
        <v>736</v>
      </c>
      <c r="L112" s="9" t="str">
        <f>IF(J112="Div by 0", "N/A", IF(OR(J112="N/A",K112="N/A"),"N/A", IF(J112&gt;VALUE(MID(K112,1,2)), "No", IF(J112&lt;-1*VALUE(MID(K112,1,2)), "No", "Yes"))))</f>
        <v>Yes</v>
      </c>
    </row>
    <row r="113" spans="1:12" x14ac:dyDescent="0.2">
      <c r="A113" s="46" t="s">
        <v>459</v>
      </c>
      <c r="B113" s="48" t="s">
        <v>296</v>
      </c>
      <c r="C113" s="8">
        <v>0</v>
      </c>
      <c r="D113" s="44" t="str">
        <f t="shared" ref="D113:D115" si="40">IF(OR($B113="N/A",$C113="N/A"),"N/A",IF(C113&gt;98,"Yes","No"))</f>
        <v>No</v>
      </c>
      <c r="E113" s="8">
        <v>0</v>
      </c>
      <c r="F113" s="44" t="str">
        <f t="shared" ref="F113:F115" si="41">IF(OR($B113="N/A",$E113="N/A"),"N/A",IF(E113&gt;98,"Yes","No"))</f>
        <v>No</v>
      </c>
      <c r="G113" s="8">
        <v>0</v>
      </c>
      <c r="H113" s="44" t="str">
        <f t="shared" si="39"/>
        <v>No</v>
      </c>
      <c r="I113" s="12" t="s">
        <v>1736</v>
      </c>
      <c r="J113" s="12" t="s">
        <v>1736</v>
      </c>
      <c r="K113" s="45" t="s">
        <v>736</v>
      </c>
      <c r="L113" s="9" t="str">
        <f t="shared" ref="L113:L115" si="42">IF(J113="Div by 0", "N/A", IF(OR(J113="N/A",K113="N/A"),"N/A", IF(J113&gt;VALUE(MID(K113,1,2)), "No", IF(J113&lt;-1*VALUE(MID(K113,1,2)), "No", "Yes"))))</f>
        <v>N/A</v>
      </c>
    </row>
    <row r="114" spans="1:12" x14ac:dyDescent="0.2">
      <c r="A114" s="46" t="s">
        <v>460</v>
      </c>
      <c r="B114" s="48" t="s">
        <v>296</v>
      </c>
      <c r="C114" s="8" t="s">
        <v>1736</v>
      </c>
      <c r="D114" s="44" t="str">
        <f t="shared" si="40"/>
        <v>Yes</v>
      </c>
      <c r="E114" s="8" t="s">
        <v>1736</v>
      </c>
      <c r="F114" s="44" t="str">
        <f t="shared" si="41"/>
        <v>Yes</v>
      </c>
      <c r="G114" s="8" t="s">
        <v>1736</v>
      </c>
      <c r="H114" s="44" t="str">
        <f t="shared" si="39"/>
        <v>Yes</v>
      </c>
      <c r="I114" s="12" t="s">
        <v>1736</v>
      </c>
      <c r="J114" s="12" t="s">
        <v>1736</v>
      </c>
      <c r="K114" s="45" t="s">
        <v>736</v>
      </c>
      <c r="L114" s="9" t="str">
        <f t="shared" si="42"/>
        <v>N/A</v>
      </c>
    </row>
    <row r="115" spans="1:12" x14ac:dyDescent="0.2">
      <c r="A115" s="46" t="s">
        <v>461</v>
      </c>
      <c r="B115" s="48" t="s">
        <v>296</v>
      </c>
      <c r="C115" s="8">
        <v>97.622103774999999</v>
      </c>
      <c r="D115" s="44" t="str">
        <f t="shared" si="40"/>
        <v>No</v>
      </c>
      <c r="E115" s="8">
        <v>97.737351012999994</v>
      </c>
      <c r="F115" s="44" t="str">
        <f t="shared" si="41"/>
        <v>No</v>
      </c>
      <c r="G115" s="8">
        <v>97.532570656000004</v>
      </c>
      <c r="H115" s="44" t="str">
        <f t="shared" si="39"/>
        <v>No</v>
      </c>
      <c r="I115" s="12">
        <v>0.1181</v>
      </c>
      <c r="J115" s="12">
        <v>-0.21</v>
      </c>
      <c r="K115" s="45" t="s">
        <v>736</v>
      </c>
      <c r="L115" s="9" t="str">
        <f t="shared" si="42"/>
        <v>Yes</v>
      </c>
    </row>
    <row r="116" spans="1:12" x14ac:dyDescent="0.2">
      <c r="A116" s="3" t="s">
        <v>462</v>
      </c>
      <c r="B116" s="48" t="s">
        <v>213</v>
      </c>
      <c r="C116" s="50">
        <v>143</v>
      </c>
      <c r="D116" s="44" t="str">
        <f>IF($B116="N/A","N/A",IF(C116&gt;10,"No",IF(C116&lt;-10,"No","Yes")))</f>
        <v>N/A</v>
      </c>
      <c r="E116" s="50">
        <v>168</v>
      </c>
      <c r="F116" s="44" t="str">
        <f>IF($B116="N/A","N/A",IF(E116&gt;10,"No",IF(E116&lt;-10,"No","Yes")))</f>
        <v>N/A</v>
      </c>
      <c r="G116" s="50">
        <v>126</v>
      </c>
      <c r="H116" s="44" t="str">
        <f>IF($B116="N/A","N/A",IF(G116&gt;10,"No",IF(G116&lt;-10,"No","Yes")))</f>
        <v>N/A</v>
      </c>
      <c r="I116" s="12">
        <v>17.48</v>
      </c>
      <c r="J116" s="12">
        <v>-25</v>
      </c>
      <c r="K116" s="48" t="s">
        <v>736</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0</v>
      </c>
      <c r="F117" s="44" t="str">
        <f>IF($B117="N/A","N/A",IF(E117&gt;10,"No",IF(E117&lt;-10,"No","Yes")))</f>
        <v>N/A</v>
      </c>
      <c r="G117" s="8">
        <v>0</v>
      </c>
      <c r="H117" s="44" t="str">
        <f>IF($B117="N/A","N/A",IF(G117&gt;10,"No",IF(G117&lt;-10,"No","Yes")))</f>
        <v>N/A</v>
      </c>
      <c r="I117" s="12" t="s">
        <v>1736</v>
      </c>
      <c r="J117" s="12" t="s">
        <v>1736</v>
      </c>
      <c r="K117" s="48" t="s">
        <v>736</v>
      </c>
      <c r="L117" s="9" t="str">
        <f>IF(J117="Div by 0", "N/A", IF(OR(J117="N/A",K117="N/A"),"N/A", IF(J117&gt;VALUE(MID(K117,1,2)), "No", IF(J117&lt;-1*VALUE(MID(K117,1,2)), "No", "Yes"))))</f>
        <v>N/A</v>
      </c>
    </row>
    <row r="118" spans="1:12" x14ac:dyDescent="0.2">
      <c r="A118" s="4" t="s">
        <v>1614</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1736</v>
      </c>
      <c r="J118" s="57" t="s">
        <v>1736</v>
      </c>
      <c r="K118" s="48" t="s">
        <v>736</v>
      </c>
      <c r="L118" s="9" t="str">
        <f>IF(J118="Div by 0", "N/A", IF(K118="N/A","N/A", IF(J118&gt;VALUE(MID(K118,1,2)), "No", IF(J118&lt;-1*VALUE(MID(K118,1,2)), "No", "Yes"))))</f>
        <v>N/A</v>
      </c>
    </row>
    <row r="119" spans="1:12" x14ac:dyDescent="0.2">
      <c r="A119" s="4" t="s">
        <v>1615</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1736</v>
      </c>
      <c r="J119" s="57" t="s">
        <v>1736</v>
      </c>
      <c r="K119" s="48" t="s">
        <v>736</v>
      </c>
      <c r="L119" s="9" t="str">
        <f>IF(J119="Div by 0", "N/A", IF(K119="N/A","N/A", IF(J119&gt;VALUE(MID(K119,1,2)), "No", IF(J119&lt;-1*VALUE(MID(K119,1,2)), "No", "Yes"))))</f>
        <v>N/A</v>
      </c>
    </row>
    <row r="120" spans="1:12" x14ac:dyDescent="0.2">
      <c r="A120" s="4" t="s">
        <v>1616</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1736</v>
      </c>
      <c r="J120" s="57" t="s">
        <v>1736</v>
      </c>
      <c r="K120" s="48" t="s">
        <v>736</v>
      </c>
      <c r="L120" s="9" t="str">
        <f>IF(J120="Div by 0", "N/A", IF(K120="N/A","N/A", IF(J120&gt;VALUE(MID(K120,1,2)), "No", IF(J120&lt;-1*VALUE(MID(K120,1,2)), "No", "Yes"))))</f>
        <v>N/A</v>
      </c>
    </row>
    <row r="121" spans="1:12" x14ac:dyDescent="0.2">
      <c r="A121" s="4" t="s">
        <v>1617</v>
      </c>
      <c r="B121" s="5" t="s">
        <v>213</v>
      </c>
      <c r="C121" s="1">
        <v>0</v>
      </c>
      <c r="D121" s="9" t="str">
        <f t="shared" ref="D121:H134" si="43">IF($B121="N/A","N/A",IF(C121&lt;0,"No","Yes"))</f>
        <v>N/A</v>
      </c>
      <c r="E121" s="1">
        <v>0</v>
      </c>
      <c r="F121" s="9" t="str">
        <f t="shared" si="43"/>
        <v>N/A</v>
      </c>
      <c r="G121" s="1">
        <v>0</v>
      </c>
      <c r="H121" s="9" t="str">
        <f t="shared" si="43"/>
        <v>N/A</v>
      </c>
      <c r="I121" s="57" t="s">
        <v>1736</v>
      </c>
      <c r="J121" s="57" t="s">
        <v>1736</v>
      </c>
      <c r="K121" s="5" t="s">
        <v>736</v>
      </c>
      <c r="L121" s="9" t="str">
        <f t="shared" ref="L121:L142" si="44">IF(J121="Div by 0", "N/A", IF(OR(J121="N/A",K121="N/A"),"N/A", IF(J121&gt;VALUE(MID(K121,1,2)), "No", IF(J121&lt;-1*VALUE(MID(K121,1,2)), "No", "Yes"))))</f>
        <v>N/A</v>
      </c>
    </row>
    <row r="122" spans="1:12" x14ac:dyDescent="0.2">
      <c r="A122" s="4" t="s">
        <v>1618</v>
      </c>
      <c r="B122" s="5" t="s">
        <v>213</v>
      </c>
      <c r="C122" s="1">
        <v>0</v>
      </c>
      <c r="D122" s="9" t="str">
        <f t="shared" si="43"/>
        <v>N/A</v>
      </c>
      <c r="E122" s="1">
        <v>0</v>
      </c>
      <c r="F122" s="9" t="str">
        <f t="shared" si="43"/>
        <v>N/A</v>
      </c>
      <c r="G122" s="1">
        <v>0</v>
      </c>
      <c r="H122" s="9" t="str">
        <f t="shared" si="43"/>
        <v>N/A</v>
      </c>
      <c r="I122" s="57" t="s">
        <v>1736</v>
      </c>
      <c r="J122" s="57" t="s">
        <v>1736</v>
      </c>
      <c r="K122" s="5" t="s">
        <v>736</v>
      </c>
      <c r="L122" s="9" t="str">
        <f t="shared" si="44"/>
        <v>N/A</v>
      </c>
    </row>
    <row r="123" spans="1:12" x14ac:dyDescent="0.2">
      <c r="A123" s="4" t="s">
        <v>1619</v>
      </c>
      <c r="B123" s="5" t="s">
        <v>213</v>
      </c>
      <c r="C123" s="1">
        <v>0</v>
      </c>
      <c r="D123" s="9" t="str">
        <f t="shared" si="43"/>
        <v>N/A</v>
      </c>
      <c r="E123" s="1">
        <v>0</v>
      </c>
      <c r="F123" s="9" t="str">
        <f t="shared" si="43"/>
        <v>N/A</v>
      </c>
      <c r="G123" s="1">
        <v>0</v>
      </c>
      <c r="H123" s="9" t="str">
        <f t="shared" si="43"/>
        <v>N/A</v>
      </c>
      <c r="I123" s="57" t="s">
        <v>1736</v>
      </c>
      <c r="J123" s="57" t="s">
        <v>1736</v>
      </c>
      <c r="K123" s="5" t="s">
        <v>736</v>
      </c>
      <c r="L123" s="9" t="str">
        <f t="shared" si="44"/>
        <v>N/A</v>
      </c>
    </row>
    <row r="124" spans="1:12" x14ac:dyDescent="0.2">
      <c r="A124" s="4" t="s">
        <v>1620</v>
      </c>
      <c r="B124" s="5" t="s">
        <v>213</v>
      </c>
      <c r="C124" s="1">
        <v>0</v>
      </c>
      <c r="D124" s="9" t="str">
        <f t="shared" si="43"/>
        <v>N/A</v>
      </c>
      <c r="E124" s="1">
        <v>0</v>
      </c>
      <c r="F124" s="9" t="str">
        <f t="shared" si="43"/>
        <v>N/A</v>
      </c>
      <c r="G124" s="1">
        <v>0</v>
      </c>
      <c r="H124" s="9" t="str">
        <f t="shared" si="43"/>
        <v>N/A</v>
      </c>
      <c r="I124" s="57" t="s">
        <v>1736</v>
      </c>
      <c r="J124" s="57" t="s">
        <v>1736</v>
      </c>
      <c r="K124" s="5" t="s">
        <v>736</v>
      </c>
      <c r="L124" s="9" t="str">
        <f t="shared" si="44"/>
        <v>N/A</v>
      </c>
    </row>
    <row r="125" spans="1:12" x14ac:dyDescent="0.2">
      <c r="A125" s="2" t="s">
        <v>1621</v>
      </c>
      <c r="B125" s="5" t="s">
        <v>213</v>
      </c>
      <c r="C125" s="62">
        <v>0</v>
      </c>
      <c r="D125" s="9" t="str">
        <f t="shared" si="43"/>
        <v>N/A</v>
      </c>
      <c r="E125" s="62">
        <v>0</v>
      </c>
      <c r="F125" s="9" t="str">
        <f t="shared" si="43"/>
        <v>N/A</v>
      </c>
      <c r="G125" s="62">
        <v>0</v>
      </c>
      <c r="H125" s="9" t="str">
        <f t="shared" si="43"/>
        <v>N/A</v>
      </c>
      <c r="I125" s="12" t="s">
        <v>1736</v>
      </c>
      <c r="J125" s="12" t="s">
        <v>1736</v>
      </c>
      <c r="K125" s="48" t="s">
        <v>736</v>
      </c>
      <c r="L125" s="9" t="str">
        <f>IF(J125="Div by 0", "N/A", IF(OR(J125="N/A",K125="N/A"),"N/A", IF(J125&gt;VALUE(MID(K125,1,2)), "No", IF(J125&lt;-1*VALUE(MID(K125,1,2)), "No", "Yes"))))</f>
        <v>N/A</v>
      </c>
    </row>
    <row r="126" spans="1:12" ht="25.5" x14ac:dyDescent="0.2">
      <c r="A126" s="2" t="s">
        <v>1622</v>
      </c>
      <c r="B126" s="5" t="s">
        <v>213</v>
      </c>
      <c r="C126" s="62">
        <v>0</v>
      </c>
      <c r="D126" s="9" t="str">
        <f t="shared" si="43"/>
        <v>N/A</v>
      </c>
      <c r="E126" s="62">
        <v>0</v>
      </c>
      <c r="F126" s="9" t="str">
        <f t="shared" si="43"/>
        <v>N/A</v>
      </c>
      <c r="G126" s="62">
        <v>0</v>
      </c>
      <c r="H126" s="9" t="str">
        <f t="shared" si="43"/>
        <v>N/A</v>
      </c>
      <c r="I126" s="12" t="s">
        <v>1736</v>
      </c>
      <c r="J126" s="12" t="s">
        <v>1736</v>
      </c>
      <c r="K126" s="5" t="s">
        <v>736</v>
      </c>
      <c r="L126" s="9" t="str">
        <f t="shared" ref="L126:L129" si="45">IF(J126="Div by 0", "N/A", IF(OR(J126="N/A",K126="N/A"),"N/A", IF(J126&gt;VALUE(MID(K126,1,2)), "No", IF(J126&lt;-1*VALUE(MID(K126,1,2)), "No", "Yes"))))</f>
        <v>N/A</v>
      </c>
    </row>
    <row r="127" spans="1:12" ht="25.5" x14ac:dyDescent="0.2">
      <c r="A127" s="2" t="s">
        <v>1623</v>
      </c>
      <c r="B127" s="5" t="s">
        <v>213</v>
      </c>
      <c r="C127" s="62">
        <v>0</v>
      </c>
      <c r="D127" s="9" t="str">
        <f t="shared" si="43"/>
        <v>N/A</v>
      </c>
      <c r="E127" s="62">
        <v>0</v>
      </c>
      <c r="F127" s="9" t="str">
        <f t="shared" si="43"/>
        <v>N/A</v>
      </c>
      <c r="G127" s="62">
        <v>0</v>
      </c>
      <c r="H127" s="9" t="str">
        <f t="shared" si="43"/>
        <v>N/A</v>
      </c>
      <c r="I127" s="12" t="s">
        <v>1736</v>
      </c>
      <c r="J127" s="12" t="s">
        <v>1736</v>
      </c>
      <c r="K127" s="5" t="s">
        <v>736</v>
      </c>
      <c r="L127" s="9" t="str">
        <f t="shared" si="45"/>
        <v>N/A</v>
      </c>
    </row>
    <row r="128" spans="1:12" ht="25.5" x14ac:dyDescent="0.2">
      <c r="A128" s="2" t="s">
        <v>1624</v>
      </c>
      <c r="B128" s="5" t="s">
        <v>213</v>
      </c>
      <c r="C128" s="62">
        <v>0</v>
      </c>
      <c r="D128" s="9" t="str">
        <f t="shared" si="43"/>
        <v>N/A</v>
      </c>
      <c r="E128" s="62">
        <v>0</v>
      </c>
      <c r="F128" s="9" t="str">
        <f t="shared" si="43"/>
        <v>N/A</v>
      </c>
      <c r="G128" s="62">
        <v>0</v>
      </c>
      <c r="H128" s="9" t="str">
        <f t="shared" si="43"/>
        <v>N/A</v>
      </c>
      <c r="I128" s="12" t="s">
        <v>1736</v>
      </c>
      <c r="J128" s="12" t="s">
        <v>1736</v>
      </c>
      <c r="K128" s="5" t="s">
        <v>736</v>
      </c>
      <c r="L128" s="9" t="str">
        <f t="shared" si="45"/>
        <v>N/A</v>
      </c>
    </row>
    <row r="129" spans="1:12" ht="25.5" x14ac:dyDescent="0.2">
      <c r="A129" s="2" t="s">
        <v>1625</v>
      </c>
      <c r="B129" s="5" t="s">
        <v>213</v>
      </c>
      <c r="C129" s="62">
        <v>0</v>
      </c>
      <c r="D129" s="9" t="str">
        <f t="shared" si="43"/>
        <v>N/A</v>
      </c>
      <c r="E129" s="62">
        <v>0</v>
      </c>
      <c r="F129" s="9" t="str">
        <f t="shared" si="43"/>
        <v>N/A</v>
      </c>
      <c r="G129" s="62">
        <v>0</v>
      </c>
      <c r="H129" s="9" t="str">
        <f t="shared" si="43"/>
        <v>N/A</v>
      </c>
      <c r="I129" s="12" t="s">
        <v>1736</v>
      </c>
      <c r="J129" s="12" t="s">
        <v>1736</v>
      </c>
      <c r="K129" s="5" t="s">
        <v>736</v>
      </c>
      <c r="L129" s="9" t="str">
        <f t="shared" si="45"/>
        <v>N/A</v>
      </c>
    </row>
    <row r="130" spans="1:12" ht="25.5" x14ac:dyDescent="0.2">
      <c r="A130" s="2" t="s">
        <v>1626</v>
      </c>
      <c r="B130" s="5" t="s">
        <v>213</v>
      </c>
      <c r="C130" s="62" t="s">
        <v>1736</v>
      </c>
      <c r="D130" s="9" t="str">
        <f t="shared" si="43"/>
        <v>N/A</v>
      </c>
      <c r="E130" s="62" t="s">
        <v>1736</v>
      </c>
      <c r="F130" s="9" t="str">
        <f t="shared" si="43"/>
        <v>N/A</v>
      </c>
      <c r="G130" s="62" t="s">
        <v>1736</v>
      </c>
      <c r="H130" s="9" t="str">
        <f t="shared" si="43"/>
        <v>N/A</v>
      </c>
      <c r="I130" s="12" t="s">
        <v>1736</v>
      </c>
      <c r="J130" s="12" t="s">
        <v>1736</v>
      </c>
      <c r="K130" s="48" t="s">
        <v>736</v>
      </c>
      <c r="L130" s="9" t="str">
        <f>IF(J130="Div by 0", "N/A", IF(OR(J130="N/A",K130="N/A"),"N/A", IF(J130&gt;VALUE(MID(K130,1,2)), "No", IF(J130&lt;-1*VALUE(MID(K130,1,2)), "No", "Yes"))))</f>
        <v>N/A</v>
      </c>
    </row>
    <row r="131" spans="1:12" ht="25.5" x14ac:dyDescent="0.2">
      <c r="A131" s="2" t="s">
        <v>1627</v>
      </c>
      <c r="B131" s="5" t="s">
        <v>213</v>
      </c>
      <c r="C131" s="62" t="s">
        <v>1736</v>
      </c>
      <c r="D131" s="9" t="str">
        <f t="shared" si="43"/>
        <v>N/A</v>
      </c>
      <c r="E131" s="62" t="s">
        <v>1736</v>
      </c>
      <c r="F131" s="9" t="str">
        <f t="shared" si="43"/>
        <v>N/A</v>
      </c>
      <c r="G131" s="62" t="s">
        <v>1736</v>
      </c>
      <c r="H131" s="9" t="str">
        <f t="shared" si="43"/>
        <v>N/A</v>
      </c>
      <c r="I131" s="12" t="s">
        <v>1736</v>
      </c>
      <c r="J131" s="12" t="s">
        <v>1736</v>
      </c>
      <c r="K131" s="5" t="s">
        <v>736</v>
      </c>
      <c r="L131" s="9" t="str">
        <f t="shared" si="44"/>
        <v>N/A</v>
      </c>
    </row>
    <row r="132" spans="1:12" ht="25.5" x14ac:dyDescent="0.2">
      <c r="A132" s="2" t="s">
        <v>494</v>
      </c>
      <c r="B132" s="5" t="s">
        <v>213</v>
      </c>
      <c r="C132" s="62" t="s">
        <v>1736</v>
      </c>
      <c r="D132" s="9" t="str">
        <f t="shared" si="43"/>
        <v>N/A</v>
      </c>
      <c r="E132" s="62" t="s">
        <v>1736</v>
      </c>
      <c r="F132" s="9" t="str">
        <f t="shared" si="43"/>
        <v>N/A</v>
      </c>
      <c r="G132" s="62" t="s">
        <v>1736</v>
      </c>
      <c r="H132" s="9" t="str">
        <f t="shared" si="43"/>
        <v>N/A</v>
      </c>
      <c r="I132" s="12" t="s">
        <v>1736</v>
      </c>
      <c r="J132" s="12" t="s">
        <v>1736</v>
      </c>
      <c r="K132" s="5" t="s">
        <v>736</v>
      </c>
      <c r="L132" s="9" t="str">
        <f t="shared" si="44"/>
        <v>N/A</v>
      </c>
    </row>
    <row r="133" spans="1:12" ht="25.5" x14ac:dyDescent="0.2">
      <c r="A133" s="2" t="s">
        <v>495</v>
      </c>
      <c r="B133" s="5" t="s">
        <v>213</v>
      </c>
      <c r="C133" s="62" t="s">
        <v>1736</v>
      </c>
      <c r="D133" s="9" t="str">
        <f t="shared" si="43"/>
        <v>N/A</v>
      </c>
      <c r="E133" s="62" t="s">
        <v>1736</v>
      </c>
      <c r="F133" s="9" t="str">
        <f t="shared" si="43"/>
        <v>N/A</v>
      </c>
      <c r="G133" s="62" t="s">
        <v>1736</v>
      </c>
      <c r="H133" s="9" t="str">
        <f t="shared" si="43"/>
        <v>N/A</v>
      </c>
      <c r="I133" s="12" t="s">
        <v>1736</v>
      </c>
      <c r="J133" s="12" t="s">
        <v>1736</v>
      </c>
      <c r="K133" s="5" t="s">
        <v>736</v>
      </c>
      <c r="L133" s="9" t="str">
        <f t="shared" si="44"/>
        <v>N/A</v>
      </c>
    </row>
    <row r="134" spans="1:12" ht="25.5" x14ac:dyDescent="0.2">
      <c r="A134" s="2" t="s">
        <v>496</v>
      </c>
      <c r="B134" s="5" t="s">
        <v>213</v>
      </c>
      <c r="C134" s="62" t="s">
        <v>1736</v>
      </c>
      <c r="D134" s="9" t="str">
        <f t="shared" si="43"/>
        <v>N/A</v>
      </c>
      <c r="E134" s="62" t="s">
        <v>1736</v>
      </c>
      <c r="F134" s="9" t="str">
        <f t="shared" si="43"/>
        <v>N/A</v>
      </c>
      <c r="G134" s="62" t="s">
        <v>1736</v>
      </c>
      <c r="H134" s="9" t="str">
        <f t="shared" si="43"/>
        <v>N/A</v>
      </c>
      <c r="I134" s="12" t="s">
        <v>1736</v>
      </c>
      <c r="J134" s="12" t="s">
        <v>1736</v>
      </c>
      <c r="K134" s="5" t="s">
        <v>736</v>
      </c>
      <c r="L134" s="9" t="str">
        <f t="shared" si="44"/>
        <v>N/A</v>
      </c>
    </row>
    <row r="135" spans="1:12" ht="25.5" x14ac:dyDescent="0.2">
      <c r="A135" s="2" t="s">
        <v>497</v>
      </c>
      <c r="B135" s="35" t="s">
        <v>213</v>
      </c>
      <c r="C135" s="62" t="s">
        <v>1736</v>
      </c>
      <c r="D135" s="44" t="str">
        <f t="shared" ref="D135:D141" si="46">IF($B135="N/A","N/A",IF(C135&gt;10,"No",IF(C135&lt;-10,"No","Yes")))</f>
        <v>N/A</v>
      </c>
      <c r="E135" s="62" t="s">
        <v>1736</v>
      </c>
      <c r="F135" s="44" t="str">
        <f t="shared" ref="F135:F141" si="47">IF($B135="N/A","N/A",IF(E135&gt;10,"No",IF(E135&lt;-10,"No","Yes")))</f>
        <v>N/A</v>
      </c>
      <c r="G135" s="62" t="s">
        <v>1736</v>
      </c>
      <c r="H135" s="44" t="str">
        <f t="shared" ref="H135:H141" si="48">IF($B135="N/A","N/A",IF(G135&gt;10,"No",IF(G135&lt;-10,"No","Yes")))</f>
        <v>N/A</v>
      </c>
      <c r="I135" s="12" t="s">
        <v>1736</v>
      </c>
      <c r="J135" s="12" t="s">
        <v>1736</v>
      </c>
      <c r="K135" s="5" t="s">
        <v>736</v>
      </c>
      <c r="L135" s="9" t="str">
        <f t="shared" si="44"/>
        <v>N/A</v>
      </c>
    </row>
    <row r="136" spans="1:12" ht="25.5" x14ac:dyDescent="0.2">
      <c r="A136" s="2" t="s">
        <v>498</v>
      </c>
      <c r="B136" s="35" t="s">
        <v>213</v>
      </c>
      <c r="C136" s="62" t="s">
        <v>1736</v>
      </c>
      <c r="D136" s="44" t="str">
        <f t="shared" si="46"/>
        <v>N/A</v>
      </c>
      <c r="E136" s="62" t="s">
        <v>1736</v>
      </c>
      <c r="F136" s="44" t="str">
        <f t="shared" si="47"/>
        <v>N/A</v>
      </c>
      <c r="G136" s="62" t="s">
        <v>1736</v>
      </c>
      <c r="H136" s="44" t="str">
        <f t="shared" si="48"/>
        <v>N/A</v>
      </c>
      <c r="I136" s="12" t="s">
        <v>1736</v>
      </c>
      <c r="J136" s="12" t="s">
        <v>1736</v>
      </c>
      <c r="K136" s="5" t="s">
        <v>736</v>
      </c>
      <c r="L136" s="9" t="str">
        <f t="shared" si="44"/>
        <v>N/A</v>
      </c>
    </row>
    <row r="137" spans="1:12" ht="25.5" x14ac:dyDescent="0.2">
      <c r="A137" s="2" t="s">
        <v>499</v>
      </c>
      <c r="B137" s="35" t="s">
        <v>213</v>
      </c>
      <c r="C137" s="62" t="s">
        <v>1736</v>
      </c>
      <c r="D137" s="44" t="str">
        <f t="shared" si="46"/>
        <v>N/A</v>
      </c>
      <c r="E137" s="62" t="s">
        <v>1736</v>
      </c>
      <c r="F137" s="44" t="str">
        <f t="shared" si="47"/>
        <v>N/A</v>
      </c>
      <c r="G137" s="62" t="s">
        <v>1736</v>
      </c>
      <c r="H137" s="44" t="str">
        <f t="shared" si="48"/>
        <v>N/A</v>
      </c>
      <c r="I137" s="12" t="s">
        <v>1736</v>
      </c>
      <c r="J137" s="12" t="s">
        <v>1736</v>
      </c>
      <c r="K137" s="5" t="s">
        <v>736</v>
      </c>
      <c r="L137" s="9" t="str">
        <f t="shared" si="44"/>
        <v>N/A</v>
      </c>
    </row>
    <row r="138" spans="1:12" ht="25.5" x14ac:dyDescent="0.2">
      <c r="A138" s="2" t="s">
        <v>500</v>
      </c>
      <c r="B138" s="35" t="s">
        <v>213</v>
      </c>
      <c r="C138" s="62" t="s">
        <v>1736</v>
      </c>
      <c r="D138" s="44" t="str">
        <f t="shared" si="46"/>
        <v>N/A</v>
      </c>
      <c r="E138" s="62" t="s">
        <v>1736</v>
      </c>
      <c r="F138" s="44" t="str">
        <f t="shared" si="47"/>
        <v>N/A</v>
      </c>
      <c r="G138" s="62" t="s">
        <v>1736</v>
      </c>
      <c r="H138" s="44" t="str">
        <f t="shared" si="48"/>
        <v>N/A</v>
      </c>
      <c r="I138" s="12" t="s">
        <v>1736</v>
      </c>
      <c r="J138" s="12" t="s">
        <v>1736</v>
      </c>
      <c r="K138" s="5" t="s">
        <v>736</v>
      </c>
      <c r="L138" s="9" t="str">
        <f t="shared" si="44"/>
        <v>N/A</v>
      </c>
    </row>
    <row r="139" spans="1:12" ht="25.5" x14ac:dyDescent="0.2">
      <c r="A139" s="2" t="s">
        <v>501</v>
      </c>
      <c r="B139" s="35" t="s">
        <v>213</v>
      </c>
      <c r="C139" s="62" t="s">
        <v>1736</v>
      </c>
      <c r="D139" s="44" t="str">
        <f t="shared" si="46"/>
        <v>N/A</v>
      </c>
      <c r="E139" s="62" t="s">
        <v>1736</v>
      </c>
      <c r="F139" s="44" t="str">
        <f t="shared" si="47"/>
        <v>N/A</v>
      </c>
      <c r="G139" s="62" t="s">
        <v>1736</v>
      </c>
      <c r="H139" s="44" t="str">
        <f t="shared" si="48"/>
        <v>N/A</v>
      </c>
      <c r="I139" s="12" t="s">
        <v>1736</v>
      </c>
      <c r="J139" s="12" t="s">
        <v>1736</v>
      </c>
      <c r="K139" s="5" t="s">
        <v>736</v>
      </c>
      <c r="L139" s="9" t="str">
        <f t="shared" si="44"/>
        <v>N/A</v>
      </c>
    </row>
    <row r="140" spans="1:12" ht="25.5" x14ac:dyDescent="0.2">
      <c r="A140" s="2" t="s">
        <v>502</v>
      </c>
      <c r="B140" s="35" t="s">
        <v>213</v>
      </c>
      <c r="C140" s="62" t="s">
        <v>1736</v>
      </c>
      <c r="D140" s="44" t="str">
        <f t="shared" si="46"/>
        <v>N/A</v>
      </c>
      <c r="E140" s="62" t="s">
        <v>1736</v>
      </c>
      <c r="F140" s="44" t="str">
        <f t="shared" si="47"/>
        <v>N/A</v>
      </c>
      <c r="G140" s="62" t="s">
        <v>1736</v>
      </c>
      <c r="H140" s="44" t="str">
        <f t="shared" si="48"/>
        <v>N/A</v>
      </c>
      <c r="I140" s="12" t="s">
        <v>1736</v>
      </c>
      <c r="J140" s="12" t="s">
        <v>1736</v>
      </c>
      <c r="K140" s="5" t="s">
        <v>736</v>
      </c>
      <c r="L140" s="9" t="str">
        <f t="shared" si="44"/>
        <v>N/A</v>
      </c>
    </row>
    <row r="141" spans="1:12" ht="25.5" x14ac:dyDescent="0.2">
      <c r="A141" s="2" t="s">
        <v>503</v>
      </c>
      <c r="B141" s="35" t="s">
        <v>213</v>
      </c>
      <c r="C141" s="62" t="s">
        <v>1736</v>
      </c>
      <c r="D141" s="44" t="str">
        <f t="shared" si="46"/>
        <v>N/A</v>
      </c>
      <c r="E141" s="62" t="s">
        <v>1736</v>
      </c>
      <c r="F141" s="44" t="str">
        <f t="shared" si="47"/>
        <v>N/A</v>
      </c>
      <c r="G141" s="62" t="s">
        <v>1736</v>
      </c>
      <c r="H141" s="44" t="str">
        <f t="shared" si="48"/>
        <v>N/A</v>
      </c>
      <c r="I141" s="12" t="s">
        <v>1736</v>
      </c>
      <c r="J141" s="12" t="s">
        <v>1736</v>
      </c>
      <c r="K141" s="5" t="s">
        <v>736</v>
      </c>
      <c r="L141" s="9" t="str">
        <f t="shared" si="44"/>
        <v>N/A</v>
      </c>
    </row>
    <row r="142" spans="1:12" ht="25.5" x14ac:dyDescent="0.2">
      <c r="A142" s="2" t="s">
        <v>504</v>
      </c>
      <c r="B142" s="35" t="s">
        <v>213</v>
      </c>
      <c r="C142" s="62" t="s">
        <v>1736</v>
      </c>
      <c r="D142" s="9" t="str">
        <f t="shared" ref="D142" si="49">IF($B142="N/A","N/A",IF(C142&lt;0,"No","Yes"))</f>
        <v>N/A</v>
      </c>
      <c r="E142" s="62" t="s">
        <v>1736</v>
      </c>
      <c r="F142" s="9" t="str">
        <f t="shared" ref="F142" si="50">IF($B142="N/A","N/A",IF(E142&lt;0,"No","Yes"))</f>
        <v>N/A</v>
      </c>
      <c r="G142" s="62" t="s">
        <v>1736</v>
      </c>
      <c r="H142" s="9" t="str">
        <f t="shared" ref="H142" si="51">IF($B142="N/A","N/A",IF(G142&lt;0,"No","Yes"))</f>
        <v>N/A</v>
      </c>
      <c r="I142" s="12" t="s">
        <v>1736</v>
      </c>
      <c r="J142" s="12" t="s">
        <v>1736</v>
      </c>
      <c r="K142" s="5" t="s">
        <v>736</v>
      </c>
      <c r="L142" s="9" t="str">
        <f t="shared" si="44"/>
        <v>N/A</v>
      </c>
    </row>
    <row r="143" spans="1:12" x14ac:dyDescent="0.2">
      <c r="A143" s="3" t="s">
        <v>733</v>
      </c>
      <c r="B143" s="35" t="s">
        <v>213</v>
      </c>
      <c r="C143" s="14">
        <v>6035630</v>
      </c>
      <c r="D143" s="44" t="str">
        <f>IF($B143="N/A","N/A",IF(C143&gt;10,"No",IF(C143&lt;-10,"No","Yes")))</f>
        <v>N/A</v>
      </c>
      <c r="E143" s="14">
        <v>6146575</v>
      </c>
      <c r="F143" s="44" t="str">
        <f>IF($B143="N/A","N/A",IF(E143&gt;10,"No",IF(E143&lt;-10,"No","Yes")))</f>
        <v>N/A</v>
      </c>
      <c r="G143" s="14">
        <v>6028150</v>
      </c>
      <c r="H143" s="44" t="str">
        <f>IF($B143="N/A","N/A",IF(G143&gt;10,"No",IF(G143&lt;-10,"No","Yes")))</f>
        <v>N/A</v>
      </c>
      <c r="I143" s="12">
        <v>1.8380000000000001</v>
      </c>
      <c r="J143" s="12">
        <v>-1.93</v>
      </c>
      <c r="K143" s="45" t="s">
        <v>736</v>
      </c>
      <c r="L143" s="9" t="str">
        <f>IF(J143="Div by 0", "N/A", IF(K143="N/A","N/A", IF(J143&gt;VALUE(MID(K143,1,2)), "No", IF(J143&lt;-1*VALUE(MID(K143,1,2)), "No", "Yes"))))</f>
        <v>Yes</v>
      </c>
    </row>
    <row r="144" spans="1:12" x14ac:dyDescent="0.2">
      <c r="A144" s="3" t="s">
        <v>734</v>
      </c>
      <c r="B144" s="35" t="s">
        <v>213</v>
      </c>
      <c r="C144" s="1">
        <v>137894</v>
      </c>
      <c r="D144" s="44" t="str">
        <f>IF($B144="N/A","N/A",IF(C144&gt;10,"No",IF(C144&lt;-10,"No","Yes")))</f>
        <v>N/A</v>
      </c>
      <c r="E144" s="1">
        <v>138685</v>
      </c>
      <c r="F144" s="44" t="str">
        <f>IF($B144="N/A","N/A",IF(E144&gt;10,"No",IF(E144&lt;-10,"No","Yes")))</f>
        <v>N/A</v>
      </c>
      <c r="G144" s="1">
        <v>136011</v>
      </c>
      <c r="H144" s="44" t="str">
        <f>IF($B144="N/A","N/A",IF(G144&gt;10,"No",IF(G144&lt;-10,"No","Yes")))</f>
        <v>N/A</v>
      </c>
      <c r="I144" s="12">
        <v>0.5736</v>
      </c>
      <c r="J144" s="12">
        <v>-1.93</v>
      </c>
      <c r="K144" s="45" t="s">
        <v>736</v>
      </c>
      <c r="L144" s="9" t="str">
        <f>IF(J144="Div by 0", "N/A", IF(K144="N/A","N/A", IF(J144&gt;VALUE(MID(K144,1,2)), "No", IF(J144&lt;-1*VALUE(MID(K144,1,2)), "No", "Yes"))))</f>
        <v>Yes</v>
      </c>
    </row>
    <row r="145" spans="1:12" x14ac:dyDescent="0.2">
      <c r="A145" s="2" t="s">
        <v>505</v>
      </c>
      <c r="B145" s="5" t="s">
        <v>213</v>
      </c>
      <c r="C145" s="62">
        <v>77.337326558000001</v>
      </c>
      <c r="D145" s="9" t="str">
        <f t="shared" ref="D145:D149" si="52">IF($B145="N/A","N/A",IF(C145&lt;0,"No","Yes"))</f>
        <v>N/A</v>
      </c>
      <c r="E145" s="62">
        <v>77.498002268999997</v>
      </c>
      <c r="F145" s="9" t="str">
        <f t="shared" ref="F145:F149" si="53">IF($B145="N/A","N/A",IF(E145&lt;0,"No","Yes"))</f>
        <v>N/A</v>
      </c>
      <c r="G145" s="62">
        <v>76.853227856999993</v>
      </c>
      <c r="H145" s="9" t="str">
        <f t="shared" ref="H145:H149" si="54">IF($B145="N/A","N/A",IF(G145&lt;0,"No","Yes"))</f>
        <v>N/A</v>
      </c>
      <c r="I145" s="12">
        <v>0.20780000000000001</v>
      </c>
      <c r="J145" s="12">
        <v>-0.83199999999999996</v>
      </c>
      <c r="K145" s="48" t="s">
        <v>736</v>
      </c>
      <c r="L145" s="9" t="str">
        <f>IF(J145="Div by 0", "N/A", IF(OR(J145="N/A",K145="N/A"),"N/A", IF(J145&gt;VALUE(MID(K145,1,2)), "No", IF(J145&lt;-1*VALUE(MID(K145,1,2)), "No", "Yes"))))</f>
        <v>Yes</v>
      </c>
    </row>
    <row r="146" spans="1:12" x14ac:dyDescent="0.2">
      <c r="A146" s="2" t="s">
        <v>506</v>
      </c>
      <c r="B146" s="5" t="s">
        <v>213</v>
      </c>
      <c r="C146" s="62">
        <v>6.2517062516999999</v>
      </c>
      <c r="D146" s="9" t="str">
        <f t="shared" si="52"/>
        <v>N/A</v>
      </c>
      <c r="E146" s="62">
        <v>5.7934734019</v>
      </c>
      <c r="F146" s="9" t="str">
        <f t="shared" si="53"/>
        <v>N/A</v>
      </c>
      <c r="G146" s="62">
        <v>5.8507302213000001</v>
      </c>
      <c r="H146" s="9" t="str">
        <f t="shared" si="54"/>
        <v>N/A</v>
      </c>
      <c r="I146" s="12">
        <v>-7.33</v>
      </c>
      <c r="J146" s="12">
        <v>0.98829999999999996</v>
      </c>
      <c r="K146" s="5" t="s">
        <v>736</v>
      </c>
      <c r="L146" s="9" t="str">
        <f t="shared" ref="L146:L149" si="55">IF(J146="Div by 0", "N/A", IF(OR(J146="N/A",K146="N/A"),"N/A", IF(J146&gt;VALUE(MID(K146,1,2)), "No", IF(J146&lt;-1*VALUE(MID(K146,1,2)), "No", "Yes"))))</f>
        <v>Yes</v>
      </c>
    </row>
    <row r="147" spans="1:12" x14ac:dyDescent="0.2">
      <c r="A147" s="2" t="s">
        <v>507</v>
      </c>
      <c r="B147" s="5" t="s">
        <v>213</v>
      </c>
      <c r="C147" s="62">
        <v>43.896509811000001</v>
      </c>
      <c r="D147" s="9" t="str">
        <f t="shared" si="52"/>
        <v>N/A</v>
      </c>
      <c r="E147" s="62">
        <v>43.509922494000001</v>
      </c>
      <c r="F147" s="9" t="str">
        <f t="shared" si="53"/>
        <v>N/A</v>
      </c>
      <c r="G147" s="62">
        <v>42.15210356</v>
      </c>
      <c r="H147" s="9" t="str">
        <f t="shared" si="54"/>
        <v>N/A</v>
      </c>
      <c r="I147" s="12">
        <v>-0.88100000000000001</v>
      </c>
      <c r="J147" s="12">
        <v>-3.12</v>
      </c>
      <c r="K147" s="5" t="s">
        <v>736</v>
      </c>
      <c r="L147" s="9" t="str">
        <f t="shared" si="55"/>
        <v>Yes</v>
      </c>
    </row>
    <row r="148" spans="1:12" x14ac:dyDescent="0.2">
      <c r="A148" s="2" t="s">
        <v>508</v>
      </c>
      <c r="B148" s="5" t="s">
        <v>213</v>
      </c>
      <c r="C148" s="62">
        <v>86.263304833000007</v>
      </c>
      <c r="D148" s="9" t="str">
        <f t="shared" si="52"/>
        <v>N/A</v>
      </c>
      <c r="E148" s="62">
        <v>87.065653920000003</v>
      </c>
      <c r="F148" s="9" t="str">
        <f t="shared" si="53"/>
        <v>N/A</v>
      </c>
      <c r="G148" s="62">
        <v>87.120259251999997</v>
      </c>
      <c r="H148" s="9" t="str">
        <f t="shared" si="54"/>
        <v>N/A</v>
      </c>
      <c r="I148" s="12">
        <v>0.93010000000000004</v>
      </c>
      <c r="J148" s="12">
        <v>6.2700000000000006E-2</v>
      </c>
      <c r="K148" s="5" t="s">
        <v>736</v>
      </c>
      <c r="L148" s="9" t="str">
        <f t="shared" si="55"/>
        <v>Yes</v>
      </c>
    </row>
    <row r="149" spans="1:12" x14ac:dyDescent="0.2">
      <c r="A149" s="2" t="s">
        <v>509</v>
      </c>
      <c r="B149" s="5" t="s">
        <v>213</v>
      </c>
      <c r="C149" s="62">
        <v>89.755645322000007</v>
      </c>
      <c r="D149" s="9" t="str">
        <f t="shared" si="52"/>
        <v>N/A</v>
      </c>
      <c r="E149" s="62">
        <v>89.972472936000003</v>
      </c>
      <c r="F149" s="9" t="str">
        <f t="shared" si="53"/>
        <v>N/A</v>
      </c>
      <c r="G149" s="62">
        <v>89.074393654000005</v>
      </c>
      <c r="H149" s="9" t="str">
        <f t="shared" si="54"/>
        <v>N/A</v>
      </c>
      <c r="I149" s="12">
        <v>0.24160000000000001</v>
      </c>
      <c r="J149" s="12">
        <v>-0.998</v>
      </c>
      <c r="K149" s="5" t="s">
        <v>736</v>
      </c>
      <c r="L149" s="9" t="str">
        <f t="shared" si="55"/>
        <v>Yes</v>
      </c>
    </row>
    <row r="150" spans="1:12" x14ac:dyDescent="0.2">
      <c r="A150" s="4" t="s">
        <v>735</v>
      </c>
      <c r="B150" s="48" t="s">
        <v>213</v>
      </c>
      <c r="C150" s="1">
        <v>143</v>
      </c>
      <c r="D150" s="11" t="str">
        <f t="shared" ref="D150:D172" si="56">IF($B150="N/A","N/A",IF(C150&gt;10,"No",IF(C150&lt;-10,"No","Yes")))</f>
        <v>N/A</v>
      </c>
      <c r="E150" s="1">
        <v>168</v>
      </c>
      <c r="F150" s="11" t="str">
        <f t="shared" ref="F150:F172" si="57">IF($B150="N/A","N/A",IF(E150&gt;10,"No",IF(E150&lt;-10,"No","Yes")))</f>
        <v>N/A</v>
      </c>
      <c r="G150" s="1">
        <v>126</v>
      </c>
      <c r="H150" s="11" t="str">
        <f t="shared" ref="H150:H172" si="58">IF($B150="N/A","N/A",IF(G150&gt;10,"No",IF(G150&lt;-10,"No","Yes")))</f>
        <v>N/A</v>
      </c>
      <c r="I150" s="12">
        <v>17.48</v>
      </c>
      <c r="J150" s="12">
        <v>-25</v>
      </c>
      <c r="K150" s="48" t="s">
        <v>736</v>
      </c>
      <c r="L150" s="9" t="str">
        <f t="shared" ref="L150:L172" si="59">IF(J150="Div by 0", "N/A", IF(K150="N/A","N/A", IF(J150&gt;VALUE(MID(K150,1,2)), "No", IF(J150&lt;-1*VALUE(MID(K150,1,2)), "No", "Yes"))))</f>
        <v>Yes</v>
      </c>
    </row>
    <row r="151" spans="1:12" x14ac:dyDescent="0.2">
      <c r="A151" s="4" t="s">
        <v>532</v>
      </c>
      <c r="B151" s="48" t="s">
        <v>213</v>
      </c>
      <c r="C151" s="1">
        <v>124</v>
      </c>
      <c r="D151" s="11" t="str">
        <f t="shared" si="56"/>
        <v>N/A</v>
      </c>
      <c r="E151" s="1">
        <v>147</v>
      </c>
      <c r="F151" s="11" t="str">
        <f t="shared" si="57"/>
        <v>N/A</v>
      </c>
      <c r="G151" s="1">
        <v>113</v>
      </c>
      <c r="H151" s="11" t="str">
        <f t="shared" si="58"/>
        <v>N/A</v>
      </c>
      <c r="I151" s="12">
        <v>18.55</v>
      </c>
      <c r="J151" s="12">
        <v>-23.1</v>
      </c>
      <c r="K151" s="48" t="s">
        <v>736</v>
      </c>
      <c r="L151" s="9" t="str">
        <f t="shared" si="59"/>
        <v>Yes</v>
      </c>
    </row>
    <row r="152" spans="1:12" x14ac:dyDescent="0.2">
      <c r="A152" s="4" t="s">
        <v>533</v>
      </c>
      <c r="B152" s="48" t="s">
        <v>213</v>
      </c>
      <c r="C152" s="1">
        <v>19</v>
      </c>
      <c r="D152" s="11" t="str">
        <f t="shared" si="56"/>
        <v>N/A</v>
      </c>
      <c r="E152" s="1">
        <v>21</v>
      </c>
      <c r="F152" s="11" t="str">
        <f t="shared" si="57"/>
        <v>N/A</v>
      </c>
      <c r="G152" s="1">
        <v>13</v>
      </c>
      <c r="H152" s="11" t="str">
        <f t="shared" si="58"/>
        <v>N/A</v>
      </c>
      <c r="I152" s="12">
        <v>10.53</v>
      </c>
      <c r="J152" s="12">
        <v>-38.1</v>
      </c>
      <c r="K152" s="48" t="s">
        <v>736</v>
      </c>
      <c r="L152" s="9" t="str">
        <f t="shared" si="59"/>
        <v>No</v>
      </c>
    </row>
    <row r="153" spans="1:12" x14ac:dyDescent="0.2">
      <c r="A153" s="4" t="s">
        <v>534</v>
      </c>
      <c r="B153" s="48" t="s">
        <v>213</v>
      </c>
      <c r="C153" s="1">
        <v>0</v>
      </c>
      <c r="D153" s="11" t="str">
        <f t="shared" si="56"/>
        <v>N/A</v>
      </c>
      <c r="E153" s="1">
        <v>0</v>
      </c>
      <c r="F153" s="11" t="str">
        <f t="shared" si="57"/>
        <v>N/A</v>
      </c>
      <c r="G153" s="1">
        <v>0</v>
      </c>
      <c r="H153" s="11" t="str">
        <f t="shared" si="58"/>
        <v>N/A</v>
      </c>
      <c r="I153" s="12" t="s">
        <v>1736</v>
      </c>
      <c r="J153" s="12" t="s">
        <v>1736</v>
      </c>
      <c r="K153" s="48" t="s">
        <v>736</v>
      </c>
      <c r="L153" s="9" t="str">
        <f t="shared" si="59"/>
        <v>N/A</v>
      </c>
    </row>
    <row r="154" spans="1:12" x14ac:dyDescent="0.2">
      <c r="A154" s="4" t="s">
        <v>535</v>
      </c>
      <c r="B154" s="48" t="s">
        <v>213</v>
      </c>
      <c r="C154" s="1">
        <v>0</v>
      </c>
      <c r="D154" s="11" t="str">
        <f t="shared" si="56"/>
        <v>N/A</v>
      </c>
      <c r="E154" s="1">
        <v>0</v>
      </c>
      <c r="F154" s="11" t="str">
        <f t="shared" si="57"/>
        <v>N/A</v>
      </c>
      <c r="G154" s="1">
        <v>0</v>
      </c>
      <c r="H154" s="11" t="str">
        <f t="shared" si="58"/>
        <v>N/A</v>
      </c>
      <c r="I154" s="12" t="s">
        <v>1736</v>
      </c>
      <c r="J154" s="12" t="s">
        <v>1736</v>
      </c>
      <c r="K154" s="48" t="s">
        <v>736</v>
      </c>
      <c r="L154" s="9" t="str">
        <f t="shared" si="59"/>
        <v>N/A</v>
      </c>
    </row>
    <row r="155" spans="1:12" x14ac:dyDescent="0.2">
      <c r="A155" s="2" t="s">
        <v>536</v>
      </c>
      <c r="B155" s="5" t="s">
        <v>213</v>
      </c>
      <c r="C155" s="62">
        <v>8.0201007300000002E-2</v>
      </c>
      <c r="D155" s="9" t="str">
        <f t="shared" ref="D155:D159" si="60">IF($B155="N/A","N/A",IF(C155&lt;0,"No","Yes"))</f>
        <v>N/A</v>
      </c>
      <c r="E155" s="62">
        <v>9.3879398500000003E-2</v>
      </c>
      <c r="F155" s="9" t="str">
        <f t="shared" ref="F155:F159" si="61">IF($B155="N/A","N/A",IF(E155&lt;0,"No","Yes"))</f>
        <v>N/A</v>
      </c>
      <c r="G155" s="62">
        <v>7.11964967E-2</v>
      </c>
      <c r="H155" s="9" t="str">
        <f t="shared" ref="H155:H159" si="62">IF($B155="N/A","N/A",IF(G155&lt;0,"No","Yes"))</f>
        <v>N/A</v>
      </c>
      <c r="I155" s="12">
        <v>17.059999999999999</v>
      </c>
      <c r="J155" s="12">
        <v>-24.2</v>
      </c>
      <c r="K155" s="48" t="s">
        <v>736</v>
      </c>
      <c r="L155" s="9" t="str">
        <f>IF(J155="Div by 0", "N/A", IF(OR(J155="N/A",K155="N/A"),"N/A", IF(J155&gt;VALUE(MID(K155,1,2)), "No", IF(J155&lt;-1*VALUE(MID(K155,1,2)), "No", "Yes"))))</f>
        <v>Yes</v>
      </c>
    </row>
    <row r="156" spans="1:12" ht="25.5" x14ac:dyDescent="0.2">
      <c r="A156" s="2" t="s">
        <v>537</v>
      </c>
      <c r="B156" s="5" t="s">
        <v>213</v>
      </c>
      <c r="C156" s="62">
        <v>1.1284011284</v>
      </c>
      <c r="D156" s="9" t="str">
        <f t="shared" si="60"/>
        <v>N/A</v>
      </c>
      <c r="E156" s="62">
        <v>1.3142601699000001</v>
      </c>
      <c r="F156" s="9" t="str">
        <f t="shared" si="61"/>
        <v>N/A</v>
      </c>
      <c r="G156" s="62">
        <v>1.0124540812</v>
      </c>
      <c r="H156" s="9" t="str">
        <f t="shared" si="62"/>
        <v>N/A</v>
      </c>
      <c r="I156" s="12">
        <v>16.47</v>
      </c>
      <c r="J156" s="12">
        <v>-23</v>
      </c>
      <c r="K156" s="5" t="s">
        <v>736</v>
      </c>
      <c r="L156" s="9" t="str">
        <f t="shared" ref="L156:L159" si="63">IF(J156="Div by 0", "N/A", IF(OR(J156="N/A",K156="N/A"),"N/A", IF(J156&gt;VALUE(MID(K156,1,2)), "No", IF(J156&lt;-1*VALUE(MID(K156,1,2)), "No", "Yes"))))</f>
        <v>Yes</v>
      </c>
    </row>
    <row r="157" spans="1:12" ht="25.5" x14ac:dyDescent="0.2">
      <c r="A157" s="2" t="s">
        <v>538</v>
      </c>
      <c r="B157" s="5" t="s">
        <v>213</v>
      </c>
      <c r="C157" s="62">
        <v>8.2479597200000004E-2</v>
      </c>
      <c r="D157" s="9" t="str">
        <f t="shared" si="60"/>
        <v>N/A</v>
      </c>
      <c r="E157" s="62">
        <v>8.9430201900000006E-2</v>
      </c>
      <c r="F157" s="9" t="str">
        <f t="shared" si="61"/>
        <v>N/A</v>
      </c>
      <c r="G157" s="62">
        <v>5.5356838700000001E-2</v>
      </c>
      <c r="H157" s="9" t="str">
        <f t="shared" si="62"/>
        <v>N/A</v>
      </c>
      <c r="I157" s="12">
        <v>8.4269999999999996</v>
      </c>
      <c r="J157" s="12">
        <v>-38.1</v>
      </c>
      <c r="K157" s="5" t="s">
        <v>736</v>
      </c>
      <c r="L157" s="9" t="str">
        <f t="shared" si="63"/>
        <v>No</v>
      </c>
    </row>
    <row r="158" spans="1:12" ht="25.5" x14ac:dyDescent="0.2">
      <c r="A158" s="2" t="s">
        <v>539</v>
      </c>
      <c r="B158" s="5" t="s">
        <v>213</v>
      </c>
      <c r="C158" s="62">
        <v>0</v>
      </c>
      <c r="D158" s="9" t="str">
        <f t="shared" si="60"/>
        <v>N/A</v>
      </c>
      <c r="E158" s="62">
        <v>0</v>
      </c>
      <c r="F158" s="9" t="str">
        <f t="shared" si="61"/>
        <v>N/A</v>
      </c>
      <c r="G158" s="62">
        <v>0</v>
      </c>
      <c r="H158" s="9" t="str">
        <f t="shared" si="62"/>
        <v>N/A</v>
      </c>
      <c r="I158" s="12" t="s">
        <v>1736</v>
      </c>
      <c r="J158" s="12" t="s">
        <v>1736</v>
      </c>
      <c r="K158" s="5" t="s">
        <v>736</v>
      </c>
      <c r="L158" s="9" t="str">
        <f t="shared" si="63"/>
        <v>N/A</v>
      </c>
    </row>
    <row r="159" spans="1:12" ht="25.5" x14ac:dyDescent="0.2">
      <c r="A159" s="2" t="s">
        <v>540</v>
      </c>
      <c r="B159" s="5" t="s">
        <v>213</v>
      </c>
      <c r="C159" s="62">
        <v>0</v>
      </c>
      <c r="D159" s="9" t="str">
        <f t="shared" si="60"/>
        <v>N/A</v>
      </c>
      <c r="E159" s="62">
        <v>0</v>
      </c>
      <c r="F159" s="9" t="str">
        <f t="shared" si="61"/>
        <v>N/A</v>
      </c>
      <c r="G159" s="62">
        <v>0</v>
      </c>
      <c r="H159" s="9" t="str">
        <f t="shared" si="62"/>
        <v>N/A</v>
      </c>
      <c r="I159" s="12" t="s">
        <v>1736</v>
      </c>
      <c r="J159" s="12" t="s">
        <v>1736</v>
      </c>
      <c r="K159" s="5" t="s">
        <v>736</v>
      </c>
      <c r="L159" s="9" t="str">
        <f t="shared" si="63"/>
        <v>N/A</v>
      </c>
    </row>
    <row r="160" spans="1:12" ht="25.5" x14ac:dyDescent="0.2">
      <c r="A160" s="4" t="s">
        <v>541</v>
      </c>
      <c r="B160" s="48" t="s">
        <v>213</v>
      </c>
      <c r="C160" s="1">
        <v>98.4</v>
      </c>
      <c r="D160" s="11" t="str">
        <f t="shared" si="56"/>
        <v>N/A</v>
      </c>
      <c r="E160" s="1">
        <v>119.2</v>
      </c>
      <c r="F160" s="11" t="str">
        <f t="shared" si="57"/>
        <v>N/A</v>
      </c>
      <c r="G160" s="1">
        <v>22.06</v>
      </c>
      <c r="H160" s="11" t="str">
        <f t="shared" si="58"/>
        <v>N/A</v>
      </c>
      <c r="I160" s="12">
        <v>21.14</v>
      </c>
      <c r="J160" s="12">
        <v>-81.5</v>
      </c>
      <c r="K160" s="48" t="s">
        <v>736</v>
      </c>
      <c r="L160" s="9" t="str">
        <f t="shared" si="59"/>
        <v>No</v>
      </c>
    </row>
    <row r="161" spans="1:12" x14ac:dyDescent="0.2">
      <c r="A161" s="4" t="s">
        <v>542</v>
      </c>
      <c r="B161" s="48" t="s">
        <v>213</v>
      </c>
      <c r="C161" s="14">
        <v>65</v>
      </c>
      <c r="D161" s="11" t="str">
        <f t="shared" si="56"/>
        <v>N/A</v>
      </c>
      <c r="E161" s="14">
        <v>90</v>
      </c>
      <c r="F161" s="11" t="str">
        <f t="shared" si="57"/>
        <v>N/A</v>
      </c>
      <c r="G161" s="14">
        <v>10</v>
      </c>
      <c r="H161" s="11" t="str">
        <f t="shared" si="58"/>
        <v>N/A</v>
      </c>
      <c r="I161" s="12">
        <v>38.46</v>
      </c>
      <c r="J161" s="12">
        <v>-88.9</v>
      </c>
      <c r="K161" s="48" t="s">
        <v>736</v>
      </c>
      <c r="L161" s="9" t="str">
        <f t="shared" si="59"/>
        <v>No</v>
      </c>
    </row>
    <row r="162" spans="1:12" x14ac:dyDescent="0.2">
      <c r="A162" s="4" t="s">
        <v>1276</v>
      </c>
      <c r="B162" s="48" t="s">
        <v>213</v>
      </c>
      <c r="C162" s="14">
        <v>0.4545454545</v>
      </c>
      <c r="D162" s="11" t="str">
        <f t="shared" si="56"/>
        <v>N/A</v>
      </c>
      <c r="E162" s="14">
        <v>0.53571428570000001</v>
      </c>
      <c r="F162" s="11" t="str">
        <f t="shared" si="57"/>
        <v>N/A</v>
      </c>
      <c r="G162" s="14">
        <v>7.9365079399999997E-2</v>
      </c>
      <c r="H162" s="11" t="str">
        <f t="shared" si="58"/>
        <v>N/A</v>
      </c>
      <c r="I162" s="12">
        <v>17.86</v>
      </c>
      <c r="J162" s="12">
        <v>-85.2</v>
      </c>
      <c r="K162" s="48" t="s">
        <v>736</v>
      </c>
      <c r="L162" s="9" t="str">
        <f t="shared" si="59"/>
        <v>No</v>
      </c>
    </row>
    <row r="163" spans="1:12" ht="25.5" x14ac:dyDescent="0.2">
      <c r="A163" s="4" t="s">
        <v>1277</v>
      </c>
      <c r="B163" s="48" t="s">
        <v>213</v>
      </c>
      <c r="C163" s="14">
        <v>0.48387096769999999</v>
      </c>
      <c r="D163" s="11" t="str">
        <f t="shared" si="56"/>
        <v>N/A</v>
      </c>
      <c r="E163" s="14">
        <v>0.4421768707</v>
      </c>
      <c r="F163" s="11" t="str">
        <f t="shared" si="57"/>
        <v>N/A</v>
      </c>
      <c r="G163" s="14">
        <v>8.8495575199999996E-2</v>
      </c>
      <c r="H163" s="11" t="str">
        <f t="shared" si="58"/>
        <v>N/A</v>
      </c>
      <c r="I163" s="12">
        <v>-8.6199999999999992</v>
      </c>
      <c r="J163" s="12">
        <v>-80</v>
      </c>
      <c r="K163" s="48" t="s">
        <v>736</v>
      </c>
      <c r="L163" s="9" t="str">
        <f t="shared" si="59"/>
        <v>No</v>
      </c>
    </row>
    <row r="164" spans="1:12" ht="25.5" x14ac:dyDescent="0.2">
      <c r="A164" s="4" t="s">
        <v>1278</v>
      </c>
      <c r="B164" s="48" t="s">
        <v>213</v>
      </c>
      <c r="C164" s="14">
        <v>0.26315789470000001</v>
      </c>
      <c r="D164" s="11" t="str">
        <f t="shared" si="56"/>
        <v>N/A</v>
      </c>
      <c r="E164" s="14">
        <v>1.1904761905000001</v>
      </c>
      <c r="F164" s="11" t="str">
        <f t="shared" si="57"/>
        <v>N/A</v>
      </c>
      <c r="G164" s="14">
        <v>0</v>
      </c>
      <c r="H164" s="11" t="str">
        <f t="shared" si="58"/>
        <v>N/A</v>
      </c>
      <c r="I164" s="12">
        <v>352.4</v>
      </c>
      <c r="J164" s="12">
        <v>-100</v>
      </c>
      <c r="K164" s="48" t="s">
        <v>736</v>
      </c>
      <c r="L164" s="9" t="str">
        <f t="shared" si="59"/>
        <v>No</v>
      </c>
    </row>
    <row r="165" spans="1:12" ht="25.5" x14ac:dyDescent="0.2">
      <c r="A165" s="4" t="s">
        <v>1279</v>
      </c>
      <c r="B165" s="48" t="s">
        <v>213</v>
      </c>
      <c r="C165" s="14" t="s">
        <v>1736</v>
      </c>
      <c r="D165" s="11" t="str">
        <f t="shared" si="56"/>
        <v>N/A</v>
      </c>
      <c r="E165" s="14" t="s">
        <v>1736</v>
      </c>
      <c r="F165" s="11" t="str">
        <f t="shared" si="57"/>
        <v>N/A</v>
      </c>
      <c r="G165" s="14" t="s">
        <v>1736</v>
      </c>
      <c r="H165" s="11" t="str">
        <f t="shared" si="58"/>
        <v>N/A</v>
      </c>
      <c r="I165" s="12" t="s">
        <v>1736</v>
      </c>
      <c r="J165" s="12" t="s">
        <v>1736</v>
      </c>
      <c r="K165" s="48" t="s">
        <v>736</v>
      </c>
      <c r="L165" s="9" t="str">
        <f t="shared" si="59"/>
        <v>N/A</v>
      </c>
    </row>
    <row r="166" spans="1:12" ht="25.5" x14ac:dyDescent="0.2">
      <c r="A166" s="4" t="s">
        <v>1280</v>
      </c>
      <c r="B166" s="48" t="s">
        <v>213</v>
      </c>
      <c r="C166" s="14" t="s">
        <v>1736</v>
      </c>
      <c r="D166" s="11" t="str">
        <f t="shared" si="56"/>
        <v>N/A</v>
      </c>
      <c r="E166" s="14" t="s">
        <v>1736</v>
      </c>
      <c r="F166" s="11" t="str">
        <f t="shared" si="57"/>
        <v>N/A</v>
      </c>
      <c r="G166" s="14" t="s">
        <v>1736</v>
      </c>
      <c r="H166" s="11" t="str">
        <f t="shared" si="58"/>
        <v>N/A</v>
      </c>
      <c r="I166" s="12" t="s">
        <v>1736</v>
      </c>
      <c r="J166" s="12" t="s">
        <v>1736</v>
      </c>
      <c r="K166" s="48" t="s">
        <v>736</v>
      </c>
      <c r="L166" s="9" t="str">
        <f t="shared" si="59"/>
        <v>N/A</v>
      </c>
    </row>
    <row r="167" spans="1:12" x14ac:dyDescent="0.2">
      <c r="A167" s="46" t="s">
        <v>543</v>
      </c>
      <c r="B167" s="35" t="s">
        <v>213</v>
      </c>
      <c r="C167" s="47">
        <v>310771</v>
      </c>
      <c r="D167" s="44" t="str">
        <f t="shared" si="56"/>
        <v>N/A</v>
      </c>
      <c r="E167" s="47">
        <v>404139</v>
      </c>
      <c r="F167" s="44" t="str">
        <f t="shared" si="57"/>
        <v>N/A</v>
      </c>
      <c r="G167" s="47">
        <v>9760166</v>
      </c>
      <c r="H167" s="44" t="str">
        <f t="shared" si="58"/>
        <v>N/A</v>
      </c>
      <c r="I167" s="12">
        <v>30.04</v>
      </c>
      <c r="J167" s="12">
        <v>2315</v>
      </c>
      <c r="K167" s="45" t="s">
        <v>736</v>
      </c>
      <c r="L167" s="9" t="str">
        <f t="shared" si="59"/>
        <v>No</v>
      </c>
    </row>
    <row r="168" spans="1:12" x14ac:dyDescent="0.2">
      <c r="A168" s="46" t="s">
        <v>1281</v>
      </c>
      <c r="B168" s="35" t="s">
        <v>213</v>
      </c>
      <c r="C168" s="47">
        <v>2173.2237762</v>
      </c>
      <c r="D168" s="44" t="str">
        <f t="shared" si="56"/>
        <v>N/A</v>
      </c>
      <c r="E168" s="47">
        <v>2405.5892856999999</v>
      </c>
      <c r="F168" s="44" t="str">
        <f t="shared" si="57"/>
        <v>N/A</v>
      </c>
      <c r="G168" s="47">
        <v>77461.634921000004</v>
      </c>
      <c r="H168" s="44" t="str">
        <f t="shared" si="58"/>
        <v>N/A</v>
      </c>
      <c r="I168" s="12">
        <v>10.69</v>
      </c>
      <c r="J168" s="12">
        <v>3120</v>
      </c>
      <c r="K168" s="45" t="s">
        <v>736</v>
      </c>
      <c r="L168" s="9" t="str">
        <f t="shared" si="59"/>
        <v>No</v>
      </c>
    </row>
    <row r="169" spans="1:12" ht="25.5" x14ac:dyDescent="0.2">
      <c r="A169" s="46" t="s">
        <v>1282</v>
      </c>
      <c r="B169" s="48" t="s">
        <v>213</v>
      </c>
      <c r="C169" s="14">
        <v>1974.9838709999999</v>
      </c>
      <c r="D169" s="11" t="str">
        <f t="shared" si="56"/>
        <v>N/A</v>
      </c>
      <c r="E169" s="14">
        <v>2236.9591836999998</v>
      </c>
      <c r="F169" s="11" t="str">
        <f t="shared" si="57"/>
        <v>N/A</v>
      </c>
      <c r="G169" s="14">
        <v>82367.079645999998</v>
      </c>
      <c r="H169" s="11" t="str">
        <f t="shared" si="58"/>
        <v>N/A</v>
      </c>
      <c r="I169" s="12">
        <v>13.26</v>
      </c>
      <c r="J169" s="12">
        <v>3582</v>
      </c>
      <c r="K169" s="48" t="s">
        <v>736</v>
      </c>
      <c r="L169" s="9" t="str">
        <f t="shared" si="59"/>
        <v>No</v>
      </c>
    </row>
    <row r="170" spans="1:12" ht="25.5" x14ac:dyDescent="0.2">
      <c r="A170" s="46" t="s">
        <v>1283</v>
      </c>
      <c r="B170" s="48" t="s">
        <v>213</v>
      </c>
      <c r="C170" s="14">
        <v>3467</v>
      </c>
      <c r="D170" s="11" t="str">
        <f t="shared" si="56"/>
        <v>N/A</v>
      </c>
      <c r="E170" s="14">
        <v>3586</v>
      </c>
      <c r="F170" s="11" t="str">
        <f t="shared" si="57"/>
        <v>N/A</v>
      </c>
      <c r="G170" s="14">
        <v>34822</v>
      </c>
      <c r="H170" s="11" t="str">
        <f t="shared" si="58"/>
        <v>N/A</v>
      </c>
      <c r="I170" s="12">
        <v>3.4319999999999999</v>
      </c>
      <c r="J170" s="12">
        <v>871.1</v>
      </c>
      <c r="K170" s="48" t="s">
        <v>736</v>
      </c>
      <c r="L170" s="9" t="str">
        <f t="shared" si="59"/>
        <v>No</v>
      </c>
    </row>
    <row r="171" spans="1:12" ht="25.5" x14ac:dyDescent="0.2">
      <c r="A171" s="46" t="s">
        <v>1284</v>
      </c>
      <c r="B171" s="48" t="s">
        <v>213</v>
      </c>
      <c r="C171" s="14" t="s">
        <v>1736</v>
      </c>
      <c r="D171" s="11" t="str">
        <f t="shared" si="56"/>
        <v>N/A</v>
      </c>
      <c r="E171" s="14" t="s">
        <v>1736</v>
      </c>
      <c r="F171" s="11" t="str">
        <f t="shared" si="57"/>
        <v>N/A</v>
      </c>
      <c r="G171" s="14" t="s">
        <v>1736</v>
      </c>
      <c r="H171" s="11" t="str">
        <f t="shared" si="58"/>
        <v>N/A</v>
      </c>
      <c r="I171" s="12" t="s">
        <v>1736</v>
      </c>
      <c r="J171" s="12" t="s">
        <v>1736</v>
      </c>
      <c r="K171" s="48" t="s">
        <v>736</v>
      </c>
      <c r="L171" s="9" t="str">
        <f t="shared" si="59"/>
        <v>N/A</v>
      </c>
    </row>
    <row r="172" spans="1:12" ht="25.5" x14ac:dyDescent="0.2">
      <c r="A172" s="46" t="s">
        <v>1285</v>
      </c>
      <c r="B172" s="48" t="s">
        <v>213</v>
      </c>
      <c r="C172" s="14" t="s">
        <v>1736</v>
      </c>
      <c r="D172" s="11" t="str">
        <f t="shared" si="56"/>
        <v>N/A</v>
      </c>
      <c r="E172" s="14" t="s">
        <v>1736</v>
      </c>
      <c r="F172" s="11" t="str">
        <f t="shared" si="57"/>
        <v>N/A</v>
      </c>
      <c r="G172" s="14" t="s">
        <v>1736</v>
      </c>
      <c r="H172" s="11" t="str">
        <f t="shared" si="58"/>
        <v>N/A</v>
      </c>
      <c r="I172" s="12" t="s">
        <v>1736</v>
      </c>
      <c r="J172" s="12" t="s">
        <v>1736</v>
      </c>
      <c r="K172" s="48" t="s">
        <v>736</v>
      </c>
      <c r="L172" s="9" t="str">
        <f t="shared" si="59"/>
        <v>N/A</v>
      </c>
    </row>
    <row r="173" spans="1:12" ht="25.5" x14ac:dyDescent="0.2">
      <c r="A173" s="2" t="s">
        <v>544</v>
      </c>
      <c r="B173" s="138" t="s">
        <v>213</v>
      </c>
      <c r="C173" s="139">
        <v>10320</v>
      </c>
      <c r="D173" s="140" t="str">
        <f>IF($B173="N/A","N/A",IF(C173&gt;10,"No",IF(C173&lt;-10,"No","Yes")))</f>
        <v>N/A</v>
      </c>
      <c r="E173" s="139">
        <v>11904</v>
      </c>
      <c r="F173" s="140" t="str">
        <f>IF($B173="N/A","N/A",IF(E173&gt;10,"No",IF(E173&lt;-10,"No","Yes")))</f>
        <v>N/A</v>
      </c>
      <c r="G173" s="139">
        <v>49854</v>
      </c>
      <c r="H173" s="140" t="str">
        <f>IF($B173="N/A","N/A",IF(G173&gt;10,"No",IF(G173&lt;-10,"No","Yes")))</f>
        <v>N/A</v>
      </c>
      <c r="I173" s="135">
        <v>15.35</v>
      </c>
      <c r="J173" s="135">
        <v>318.8</v>
      </c>
      <c r="K173" s="136" t="s">
        <v>736</v>
      </c>
      <c r="L173" s="137" t="str">
        <f>IF(J173="Div by 0", "N/A", IF(K173="N/A","N/A", IF(J173&gt;VALUE(MID(K173,1,2)), "No", IF(J173&lt;-1*VALUE(MID(K173,1,2)), "No", "Yes"))))</f>
        <v>No</v>
      </c>
    </row>
    <row r="174" spans="1:12" ht="25.5" x14ac:dyDescent="0.2">
      <c r="A174" s="2" t="s">
        <v>1286</v>
      </c>
      <c r="B174" s="48" t="s">
        <v>213</v>
      </c>
      <c r="C174" s="14">
        <v>159508</v>
      </c>
      <c r="D174" s="11" t="str">
        <f t="shared" ref="D174:D181" si="64">IF($B174="N/A","N/A",IF(C174&gt;10,"No",IF(C174&lt;-10,"No","Yes")))</f>
        <v>N/A</v>
      </c>
      <c r="E174" s="14">
        <v>155416</v>
      </c>
      <c r="F174" s="11" t="str">
        <f t="shared" ref="F174:F181" si="65">IF($B174="N/A","N/A",IF(E174&gt;10,"No",IF(E174&lt;-10,"No","Yes")))</f>
        <v>N/A</v>
      </c>
      <c r="G174" s="14">
        <v>1263103</v>
      </c>
      <c r="H174" s="11" t="str">
        <f t="shared" ref="H174:H181" si="66">IF($B174="N/A","N/A",IF(G174&gt;10,"No",IF(G174&lt;-10,"No","Yes")))</f>
        <v>N/A</v>
      </c>
      <c r="I174" s="12">
        <v>-2.57</v>
      </c>
      <c r="J174" s="12">
        <v>712.7</v>
      </c>
      <c r="K174" s="48" t="s">
        <v>736</v>
      </c>
      <c r="L174" s="9" t="str">
        <f t="shared" ref="L174:L181" si="67">IF(J174="Div by 0", "N/A", IF(K174="N/A","N/A", IF(J174&gt;VALUE(MID(K174,1,2)), "No", IF(J174&lt;-1*VALUE(MID(K174,1,2)), "No", "Yes"))))</f>
        <v>No</v>
      </c>
    </row>
    <row r="175" spans="1:12" ht="25.5" x14ac:dyDescent="0.2">
      <c r="A175" s="2" t="s">
        <v>545</v>
      </c>
      <c r="B175" s="48" t="s">
        <v>213</v>
      </c>
      <c r="C175" s="14">
        <v>5656</v>
      </c>
      <c r="D175" s="11" t="str">
        <f t="shared" si="64"/>
        <v>N/A</v>
      </c>
      <c r="E175" s="14">
        <v>10025</v>
      </c>
      <c r="F175" s="11" t="str">
        <f t="shared" si="65"/>
        <v>N/A</v>
      </c>
      <c r="G175" s="14">
        <v>36810</v>
      </c>
      <c r="H175" s="11" t="str">
        <f t="shared" si="66"/>
        <v>N/A</v>
      </c>
      <c r="I175" s="12">
        <v>77.25</v>
      </c>
      <c r="J175" s="12">
        <v>267.2</v>
      </c>
      <c r="K175" s="48" t="s">
        <v>736</v>
      </c>
      <c r="L175" s="9" t="str">
        <f t="shared" si="67"/>
        <v>No</v>
      </c>
    </row>
    <row r="176" spans="1:12" ht="25.5" x14ac:dyDescent="0.2">
      <c r="A176" s="2" t="s">
        <v>510</v>
      </c>
      <c r="B176" s="48" t="s">
        <v>213</v>
      </c>
      <c r="C176" s="14">
        <v>135287</v>
      </c>
      <c r="D176" s="11" t="str">
        <f t="shared" si="64"/>
        <v>N/A</v>
      </c>
      <c r="E176" s="14">
        <v>226794</v>
      </c>
      <c r="F176" s="11" t="str">
        <f t="shared" si="65"/>
        <v>N/A</v>
      </c>
      <c r="G176" s="14">
        <v>8410399</v>
      </c>
      <c r="H176" s="11" t="str">
        <f t="shared" si="66"/>
        <v>N/A</v>
      </c>
      <c r="I176" s="12">
        <v>67.64</v>
      </c>
      <c r="J176" s="12">
        <v>3608</v>
      </c>
      <c r="K176" s="48" t="s">
        <v>736</v>
      </c>
      <c r="L176" s="9" t="str">
        <f t="shared" si="67"/>
        <v>No</v>
      </c>
    </row>
    <row r="177" spans="1:12" ht="25.5" x14ac:dyDescent="0.2">
      <c r="A177" s="2" t="s">
        <v>511</v>
      </c>
      <c r="B177" s="48" t="s">
        <v>213</v>
      </c>
      <c r="C177" s="14">
        <v>72.167832168000004</v>
      </c>
      <c r="D177" s="11" t="str">
        <f t="shared" si="64"/>
        <v>N/A</v>
      </c>
      <c r="E177" s="14">
        <v>70.857142856999999</v>
      </c>
      <c r="F177" s="11" t="str">
        <f t="shared" si="65"/>
        <v>N/A</v>
      </c>
      <c r="G177" s="14">
        <v>395.66666666999998</v>
      </c>
      <c r="H177" s="11" t="str">
        <f t="shared" si="66"/>
        <v>N/A</v>
      </c>
      <c r="I177" s="12">
        <v>-1.82</v>
      </c>
      <c r="J177" s="12">
        <v>458.4</v>
      </c>
      <c r="K177" s="48" t="s">
        <v>736</v>
      </c>
      <c r="L177" s="9" t="str">
        <f t="shared" si="67"/>
        <v>No</v>
      </c>
    </row>
    <row r="178" spans="1:12" ht="25.5" x14ac:dyDescent="0.2">
      <c r="A178" s="2" t="s">
        <v>1287</v>
      </c>
      <c r="B178" s="35" t="s">
        <v>213</v>
      </c>
      <c r="C178" s="47">
        <v>1115.4405594</v>
      </c>
      <c r="D178" s="44" t="str">
        <f t="shared" si="64"/>
        <v>N/A</v>
      </c>
      <c r="E178" s="47">
        <v>925.09523809999996</v>
      </c>
      <c r="F178" s="44" t="str">
        <f t="shared" si="65"/>
        <v>N/A</v>
      </c>
      <c r="G178" s="47">
        <v>10024.626984</v>
      </c>
      <c r="H178" s="44" t="str">
        <f t="shared" si="66"/>
        <v>N/A</v>
      </c>
      <c r="I178" s="12">
        <v>-17.100000000000001</v>
      </c>
      <c r="J178" s="12">
        <v>983.6</v>
      </c>
      <c r="K178" s="45" t="s">
        <v>736</v>
      </c>
      <c r="L178" s="9" t="str">
        <f t="shared" si="67"/>
        <v>No</v>
      </c>
    </row>
    <row r="179" spans="1:12" ht="25.5" x14ac:dyDescent="0.2">
      <c r="A179" s="2" t="s">
        <v>512</v>
      </c>
      <c r="B179" s="35" t="s">
        <v>213</v>
      </c>
      <c r="C179" s="47">
        <v>39.552447551999997</v>
      </c>
      <c r="D179" s="44" t="str">
        <f t="shared" si="64"/>
        <v>N/A</v>
      </c>
      <c r="E179" s="47">
        <v>59.672619048000001</v>
      </c>
      <c r="F179" s="44" t="str">
        <f t="shared" si="65"/>
        <v>N/A</v>
      </c>
      <c r="G179" s="47">
        <v>292.14285713999999</v>
      </c>
      <c r="H179" s="44" t="str">
        <f t="shared" si="66"/>
        <v>N/A</v>
      </c>
      <c r="I179" s="12">
        <v>50.87</v>
      </c>
      <c r="J179" s="12">
        <v>389.6</v>
      </c>
      <c r="K179" s="45" t="s">
        <v>736</v>
      </c>
      <c r="L179" s="9" t="str">
        <f t="shared" si="67"/>
        <v>No</v>
      </c>
    </row>
    <row r="180" spans="1:12" ht="25.5" x14ac:dyDescent="0.2">
      <c r="A180" s="2" t="s">
        <v>513</v>
      </c>
      <c r="B180" s="35" t="s">
        <v>213</v>
      </c>
      <c r="C180" s="47">
        <v>946.06293705999997</v>
      </c>
      <c r="D180" s="44" t="str">
        <f t="shared" si="64"/>
        <v>N/A</v>
      </c>
      <c r="E180" s="47">
        <v>1349.9642856999999</v>
      </c>
      <c r="F180" s="44" t="str">
        <f t="shared" si="65"/>
        <v>N/A</v>
      </c>
      <c r="G180" s="47">
        <v>66749.198413000006</v>
      </c>
      <c r="H180" s="44" t="str">
        <f t="shared" si="66"/>
        <v>N/A</v>
      </c>
      <c r="I180" s="12">
        <v>42.69</v>
      </c>
      <c r="J180" s="12">
        <v>4845</v>
      </c>
      <c r="K180" s="45" t="s">
        <v>736</v>
      </c>
      <c r="L180" s="9" t="str">
        <f t="shared" si="67"/>
        <v>No</v>
      </c>
    </row>
    <row r="181" spans="1:12" ht="25.5" x14ac:dyDescent="0.2">
      <c r="A181" s="2" t="s">
        <v>1639</v>
      </c>
      <c r="B181" s="48" t="s">
        <v>213</v>
      </c>
      <c r="C181" s="13">
        <v>0</v>
      </c>
      <c r="D181" s="11" t="str">
        <f t="shared" si="64"/>
        <v>N/A</v>
      </c>
      <c r="E181" s="13">
        <v>0</v>
      </c>
      <c r="F181" s="11" t="str">
        <f t="shared" si="65"/>
        <v>N/A</v>
      </c>
      <c r="G181" s="13">
        <v>0</v>
      </c>
      <c r="H181" s="11" t="str">
        <f t="shared" si="66"/>
        <v>N/A</v>
      </c>
      <c r="I181" s="57" t="s">
        <v>1736</v>
      </c>
      <c r="J181" s="57" t="s">
        <v>1736</v>
      </c>
      <c r="K181" s="48" t="s">
        <v>736</v>
      </c>
      <c r="L181" s="9" t="str">
        <f t="shared" si="67"/>
        <v>N/A</v>
      </c>
    </row>
    <row r="182" spans="1:12" ht="25.5" x14ac:dyDescent="0.2">
      <c r="A182" s="2" t="s">
        <v>1640</v>
      </c>
      <c r="B182" s="141" t="s">
        <v>213</v>
      </c>
      <c r="C182" s="142">
        <v>0</v>
      </c>
      <c r="D182" s="137" t="str">
        <f t="shared" ref="D182" si="68">IF($B182="N/A","N/A",IF(C182&lt;0,"No","Yes"))</f>
        <v>N/A</v>
      </c>
      <c r="E182" s="142">
        <v>0</v>
      </c>
      <c r="F182" s="137" t="str">
        <f t="shared" ref="F182" si="69">IF($B182="N/A","N/A",IF(E182&lt;0,"No","Yes"))</f>
        <v>N/A</v>
      </c>
      <c r="G182" s="142">
        <v>0</v>
      </c>
      <c r="H182" s="137" t="str">
        <f t="shared" ref="H182" si="70">IF($B182="N/A","N/A",IF(G182&lt;0,"No","Yes"))</f>
        <v>N/A</v>
      </c>
      <c r="I182" s="143" t="s">
        <v>1736</v>
      </c>
      <c r="J182" s="143" t="s">
        <v>1736</v>
      </c>
      <c r="K182" s="141" t="s">
        <v>736</v>
      </c>
      <c r="L182" s="137" t="str">
        <f t="shared" ref="L182" si="71">IF(J182="Div by 0", "N/A", IF(OR(J182="N/A",K182="N/A"),"N/A", IF(J182&gt;VALUE(MID(K182,1,2)), "No", IF(J182&lt;-1*VALUE(MID(K182,1,2)), "No", "Yes"))))</f>
        <v>N/A</v>
      </c>
    </row>
    <row r="183" spans="1:12" ht="25.5" x14ac:dyDescent="0.2">
      <c r="A183" s="2" t="s">
        <v>1641</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7" t="s">
        <v>1736</v>
      </c>
      <c r="J183" s="57" t="s">
        <v>1736</v>
      </c>
      <c r="K183" s="5" t="s">
        <v>736</v>
      </c>
      <c r="L183" s="9" t="str">
        <f t="shared" ref="L183:L213" si="75">IF(J183="Div by 0", "N/A", IF(OR(J183="N/A",K183="N/A"),"N/A", IF(J183&gt;VALUE(MID(K183,1,2)), "No", IF(J183&lt;-1*VALUE(MID(K183,1,2)), "No", "Yes"))))</f>
        <v>N/A</v>
      </c>
    </row>
    <row r="184" spans="1:12" ht="25.5" x14ac:dyDescent="0.2">
      <c r="A184" s="2" t="s">
        <v>1642</v>
      </c>
      <c r="B184" s="5" t="s">
        <v>213</v>
      </c>
      <c r="C184" s="13" t="s">
        <v>1736</v>
      </c>
      <c r="D184" s="9" t="str">
        <f t="shared" si="72"/>
        <v>N/A</v>
      </c>
      <c r="E184" s="13" t="s">
        <v>1736</v>
      </c>
      <c r="F184" s="9" t="str">
        <f t="shared" si="73"/>
        <v>N/A</v>
      </c>
      <c r="G184" s="13" t="s">
        <v>1736</v>
      </c>
      <c r="H184" s="9" t="str">
        <f t="shared" si="74"/>
        <v>N/A</v>
      </c>
      <c r="I184" s="57" t="s">
        <v>1736</v>
      </c>
      <c r="J184" s="57" t="s">
        <v>1736</v>
      </c>
      <c r="K184" s="5" t="s">
        <v>736</v>
      </c>
      <c r="L184" s="9" t="str">
        <f t="shared" si="75"/>
        <v>N/A</v>
      </c>
    </row>
    <row r="185" spans="1:12" ht="25.5" x14ac:dyDescent="0.2">
      <c r="A185" s="2" t="s">
        <v>1643</v>
      </c>
      <c r="B185" s="5" t="s">
        <v>213</v>
      </c>
      <c r="C185" s="13" t="s">
        <v>1736</v>
      </c>
      <c r="D185" s="9" t="str">
        <f t="shared" si="72"/>
        <v>N/A</v>
      </c>
      <c r="E185" s="13" t="s">
        <v>1736</v>
      </c>
      <c r="F185" s="9" t="str">
        <f t="shared" si="73"/>
        <v>N/A</v>
      </c>
      <c r="G185" s="13" t="s">
        <v>1736</v>
      </c>
      <c r="H185" s="9" t="str">
        <f t="shared" si="74"/>
        <v>N/A</v>
      </c>
      <c r="I185" s="57" t="s">
        <v>1736</v>
      </c>
      <c r="J185" s="57" t="s">
        <v>1736</v>
      </c>
      <c r="K185" s="5" t="s">
        <v>736</v>
      </c>
      <c r="L185" s="9" t="str">
        <f t="shared" si="75"/>
        <v>N/A</v>
      </c>
    </row>
    <row r="186" spans="1:12" ht="25.5" x14ac:dyDescent="0.2">
      <c r="A186" s="2" t="s">
        <v>1645</v>
      </c>
      <c r="B186" s="144" t="s">
        <v>213</v>
      </c>
      <c r="C186" s="142">
        <v>0</v>
      </c>
      <c r="D186" s="134" t="str">
        <f>IF($B186="N/A","N/A",IF(C186&gt;10,"No",IF(C186&lt;-10,"No","Yes")))</f>
        <v>N/A</v>
      </c>
      <c r="E186" s="142">
        <v>0</v>
      </c>
      <c r="F186" s="134" t="str">
        <f>IF($B186="N/A","N/A",IF(E186&gt;10,"No",IF(E186&lt;-10,"No","Yes")))</f>
        <v>N/A</v>
      </c>
      <c r="G186" s="142">
        <v>0</v>
      </c>
      <c r="H186" s="134" t="str">
        <f>IF($B186="N/A","N/A",IF(G186&gt;10,"No",IF(G186&lt;-10,"No","Yes")))</f>
        <v>N/A</v>
      </c>
      <c r="I186" s="143" t="s">
        <v>1736</v>
      </c>
      <c r="J186" s="143" t="s">
        <v>1736</v>
      </c>
      <c r="K186" s="144" t="s">
        <v>736</v>
      </c>
      <c r="L186" s="9" t="str">
        <f t="shared" si="75"/>
        <v>N/A</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1736</v>
      </c>
      <c r="J187" s="57" t="s">
        <v>1736</v>
      </c>
      <c r="K187" s="45" t="s">
        <v>736</v>
      </c>
      <c r="L187" s="9" t="str">
        <f t="shared" si="75"/>
        <v>N/A</v>
      </c>
    </row>
    <row r="188" spans="1:12" ht="25.5" x14ac:dyDescent="0.2">
      <c r="A188" s="2" t="s">
        <v>1647</v>
      </c>
      <c r="B188" s="35" t="s">
        <v>213</v>
      </c>
      <c r="C188" s="13">
        <v>0</v>
      </c>
      <c r="D188" s="44" t="str">
        <f t="shared" si="76"/>
        <v>N/A</v>
      </c>
      <c r="E188" s="13">
        <v>0</v>
      </c>
      <c r="F188" s="44" t="str">
        <f t="shared" si="77"/>
        <v>N/A</v>
      </c>
      <c r="G188" s="13">
        <v>0</v>
      </c>
      <c r="H188" s="44" t="str">
        <f t="shared" si="78"/>
        <v>N/A</v>
      </c>
      <c r="I188" s="57" t="s">
        <v>1736</v>
      </c>
      <c r="J188" s="57" t="s">
        <v>1736</v>
      </c>
      <c r="K188" s="45" t="s">
        <v>736</v>
      </c>
      <c r="L188" s="9" t="str">
        <f t="shared" si="75"/>
        <v>N/A</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1736</v>
      </c>
      <c r="J189" s="57" t="s">
        <v>1736</v>
      </c>
      <c r="K189" s="45" t="s">
        <v>736</v>
      </c>
      <c r="L189" s="9" t="str">
        <f t="shared" si="75"/>
        <v>N/A</v>
      </c>
    </row>
    <row r="190" spans="1:12" ht="25.5" x14ac:dyDescent="0.2">
      <c r="A190" s="2" t="s">
        <v>1649</v>
      </c>
      <c r="B190" s="35" t="s">
        <v>213</v>
      </c>
      <c r="C190" s="13">
        <v>0</v>
      </c>
      <c r="D190" s="44" t="str">
        <f t="shared" si="76"/>
        <v>N/A</v>
      </c>
      <c r="E190" s="13">
        <v>0</v>
      </c>
      <c r="F190" s="44" t="str">
        <f t="shared" si="77"/>
        <v>N/A</v>
      </c>
      <c r="G190" s="13">
        <v>0</v>
      </c>
      <c r="H190" s="44" t="str">
        <f t="shared" si="78"/>
        <v>N/A</v>
      </c>
      <c r="I190" s="57" t="s">
        <v>1736</v>
      </c>
      <c r="J190" s="57" t="s">
        <v>1736</v>
      </c>
      <c r="K190" s="45" t="s">
        <v>736</v>
      </c>
      <c r="L190" s="9" t="str">
        <f t="shared" si="75"/>
        <v>N/A</v>
      </c>
    </row>
    <row r="191" spans="1:12" ht="25.5" x14ac:dyDescent="0.2">
      <c r="A191" s="2" t="s">
        <v>1650</v>
      </c>
      <c r="B191" s="35" t="s">
        <v>213</v>
      </c>
      <c r="C191" s="13">
        <v>0</v>
      </c>
      <c r="D191" s="44" t="str">
        <f t="shared" si="76"/>
        <v>N/A</v>
      </c>
      <c r="E191" s="13">
        <v>0</v>
      </c>
      <c r="F191" s="44" t="str">
        <f t="shared" si="77"/>
        <v>N/A</v>
      </c>
      <c r="G191" s="13">
        <v>0</v>
      </c>
      <c r="H191" s="44" t="str">
        <f t="shared" si="78"/>
        <v>N/A</v>
      </c>
      <c r="I191" s="57" t="s">
        <v>1736</v>
      </c>
      <c r="J191" s="57" t="s">
        <v>1736</v>
      </c>
      <c r="K191" s="45" t="s">
        <v>736</v>
      </c>
      <c r="L191" s="9" t="str">
        <f t="shared" si="75"/>
        <v>N/A</v>
      </c>
    </row>
    <row r="192" spans="1:12" ht="25.5" x14ac:dyDescent="0.2">
      <c r="A192" s="2" t="s">
        <v>1651</v>
      </c>
      <c r="B192" s="35" t="s">
        <v>213</v>
      </c>
      <c r="C192" s="13">
        <v>0</v>
      </c>
      <c r="D192" s="44" t="str">
        <f t="shared" si="76"/>
        <v>N/A</v>
      </c>
      <c r="E192" s="13">
        <v>0</v>
      </c>
      <c r="F192" s="44" t="str">
        <f t="shared" si="77"/>
        <v>N/A</v>
      </c>
      <c r="G192" s="13">
        <v>0</v>
      </c>
      <c r="H192" s="44" t="str">
        <f t="shared" si="78"/>
        <v>N/A</v>
      </c>
      <c r="I192" s="57" t="s">
        <v>1736</v>
      </c>
      <c r="J192" s="57" t="s">
        <v>1736</v>
      </c>
      <c r="K192" s="45" t="s">
        <v>736</v>
      </c>
      <c r="L192" s="9" t="str">
        <f t="shared" si="75"/>
        <v>N/A</v>
      </c>
    </row>
    <row r="193" spans="1:12" ht="25.5" x14ac:dyDescent="0.2">
      <c r="A193" s="2" t="s">
        <v>1652</v>
      </c>
      <c r="B193" s="35" t="s">
        <v>213</v>
      </c>
      <c r="C193" s="13">
        <v>0</v>
      </c>
      <c r="D193" s="44" t="str">
        <f t="shared" si="76"/>
        <v>N/A</v>
      </c>
      <c r="E193" s="13">
        <v>0</v>
      </c>
      <c r="F193" s="44" t="str">
        <f t="shared" si="77"/>
        <v>N/A</v>
      </c>
      <c r="G193" s="13">
        <v>0</v>
      </c>
      <c r="H193" s="44" t="str">
        <f t="shared" si="78"/>
        <v>N/A</v>
      </c>
      <c r="I193" s="57" t="s">
        <v>1736</v>
      </c>
      <c r="J193" s="57" t="s">
        <v>1736</v>
      </c>
      <c r="K193" s="45" t="s">
        <v>736</v>
      </c>
      <c r="L193" s="9" t="str">
        <f t="shared" si="75"/>
        <v>N/A</v>
      </c>
    </row>
    <row r="194" spans="1:12" ht="25.5" x14ac:dyDescent="0.2">
      <c r="A194" s="2" t="s">
        <v>1653</v>
      </c>
      <c r="B194" s="35" t="s">
        <v>213</v>
      </c>
      <c r="C194" s="13">
        <v>0</v>
      </c>
      <c r="D194" s="44" t="str">
        <f t="shared" si="76"/>
        <v>N/A</v>
      </c>
      <c r="E194" s="13">
        <v>0</v>
      </c>
      <c r="F194" s="44" t="str">
        <f t="shared" si="77"/>
        <v>N/A</v>
      </c>
      <c r="G194" s="13">
        <v>0</v>
      </c>
      <c r="H194" s="44" t="str">
        <f t="shared" si="78"/>
        <v>N/A</v>
      </c>
      <c r="I194" s="57" t="s">
        <v>1736</v>
      </c>
      <c r="J194" s="57" t="s">
        <v>1736</v>
      </c>
      <c r="K194" s="45" t="s">
        <v>736</v>
      </c>
      <c r="L194" s="9" t="str">
        <f t="shared" si="75"/>
        <v>N/A</v>
      </c>
    </row>
    <row r="195" spans="1:12" ht="25.5" x14ac:dyDescent="0.2">
      <c r="A195" s="2" t="s">
        <v>1654</v>
      </c>
      <c r="B195" s="35" t="s">
        <v>213</v>
      </c>
      <c r="C195" s="13">
        <v>0</v>
      </c>
      <c r="D195" s="44" t="str">
        <f t="shared" si="76"/>
        <v>N/A</v>
      </c>
      <c r="E195" s="13">
        <v>0</v>
      </c>
      <c r="F195" s="44" t="str">
        <f t="shared" si="77"/>
        <v>N/A</v>
      </c>
      <c r="G195" s="13">
        <v>0</v>
      </c>
      <c r="H195" s="44" t="str">
        <f t="shared" si="78"/>
        <v>N/A</v>
      </c>
      <c r="I195" s="57" t="s">
        <v>1736</v>
      </c>
      <c r="J195" s="57" t="s">
        <v>1736</v>
      </c>
      <c r="K195" s="45" t="s">
        <v>736</v>
      </c>
      <c r="L195" s="9" t="str">
        <f t="shared" si="75"/>
        <v>N/A</v>
      </c>
    </row>
    <row r="196" spans="1:12" ht="25.5" x14ac:dyDescent="0.2">
      <c r="A196" s="2" t="s">
        <v>1655</v>
      </c>
      <c r="B196" s="35" t="s">
        <v>213</v>
      </c>
      <c r="C196" s="13">
        <v>0</v>
      </c>
      <c r="D196" s="44" t="str">
        <f t="shared" si="76"/>
        <v>N/A</v>
      </c>
      <c r="E196" s="13">
        <v>0</v>
      </c>
      <c r="F196" s="44" t="str">
        <f t="shared" si="77"/>
        <v>N/A</v>
      </c>
      <c r="G196" s="13">
        <v>0</v>
      </c>
      <c r="H196" s="44" t="str">
        <f t="shared" si="78"/>
        <v>N/A</v>
      </c>
      <c r="I196" s="57" t="s">
        <v>1736</v>
      </c>
      <c r="J196" s="57" t="s">
        <v>1736</v>
      </c>
      <c r="K196" s="45" t="s">
        <v>736</v>
      </c>
      <c r="L196" s="9" t="str">
        <f t="shared" si="75"/>
        <v>N/A</v>
      </c>
    </row>
    <row r="197" spans="1:12" ht="25.5" x14ac:dyDescent="0.2">
      <c r="A197" s="2" t="s">
        <v>1656</v>
      </c>
      <c r="B197" s="35" t="s">
        <v>213</v>
      </c>
      <c r="C197" s="13">
        <v>0</v>
      </c>
      <c r="D197" s="44" t="str">
        <f t="shared" si="76"/>
        <v>N/A</v>
      </c>
      <c r="E197" s="13">
        <v>0</v>
      </c>
      <c r="F197" s="44" t="str">
        <f t="shared" si="77"/>
        <v>N/A</v>
      </c>
      <c r="G197" s="13">
        <v>0</v>
      </c>
      <c r="H197" s="44" t="str">
        <f t="shared" si="78"/>
        <v>N/A</v>
      </c>
      <c r="I197" s="57" t="s">
        <v>1736</v>
      </c>
      <c r="J197" s="57" t="s">
        <v>1736</v>
      </c>
      <c r="K197" s="45" t="s">
        <v>736</v>
      </c>
      <c r="L197" s="9" t="str">
        <f t="shared" si="75"/>
        <v>N/A</v>
      </c>
    </row>
    <row r="198" spans="1:12" ht="25.5" x14ac:dyDescent="0.2">
      <c r="A198" s="2" t="s">
        <v>1657</v>
      </c>
      <c r="B198" s="35" t="s">
        <v>213</v>
      </c>
      <c r="C198" s="13">
        <v>0</v>
      </c>
      <c r="D198" s="44" t="str">
        <f t="shared" si="76"/>
        <v>N/A</v>
      </c>
      <c r="E198" s="13">
        <v>0</v>
      </c>
      <c r="F198" s="44" t="str">
        <f t="shared" si="77"/>
        <v>N/A</v>
      </c>
      <c r="G198" s="13">
        <v>0</v>
      </c>
      <c r="H198" s="44" t="str">
        <f t="shared" si="78"/>
        <v>N/A</v>
      </c>
      <c r="I198" s="57" t="s">
        <v>1736</v>
      </c>
      <c r="J198" s="57" t="s">
        <v>1736</v>
      </c>
      <c r="K198" s="45" t="s">
        <v>736</v>
      </c>
      <c r="L198" s="9" t="str">
        <f t="shared" si="75"/>
        <v>N/A</v>
      </c>
    </row>
    <row r="199" spans="1:12" ht="25.5" x14ac:dyDescent="0.2">
      <c r="A199" s="2" t="s">
        <v>1658</v>
      </c>
      <c r="B199" s="35" t="s">
        <v>213</v>
      </c>
      <c r="C199" s="13">
        <v>0</v>
      </c>
      <c r="D199" s="44" t="str">
        <f t="shared" si="76"/>
        <v>N/A</v>
      </c>
      <c r="E199" s="13">
        <v>0</v>
      </c>
      <c r="F199" s="44" t="str">
        <f t="shared" si="77"/>
        <v>N/A</v>
      </c>
      <c r="G199" s="13">
        <v>0</v>
      </c>
      <c r="H199" s="44" t="str">
        <f t="shared" si="78"/>
        <v>N/A</v>
      </c>
      <c r="I199" s="57" t="s">
        <v>1736</v>
      </c>
      <c r="J199" s="57" t="s">
        <v>1736</v>
      </c>
      <c r="K199" s="45" t="s">
        <v>736</v>
      </c>
      <c r="L199" s="9" t="str">
        <f t="shared" si="75"/>
        <v>N/A</v>
      </c>
    </row>
    <row r="200" spans="1:12" ht="25.5" x14ac:dyDescent="0.2">
      <c r="A200" s="2" t="s">
        <v>1659</v>
      </c>
      <c r="B200" s="35" t="s">
        <v>213</v>
      </c>
      <c r="C200" s="13">
        <v>0</v>
      </c>
      <c r="D200" s="44" t="str">
        <f t="shared" si="76"/>
        <v>N/A</v>
      </c>
      <c r="E200" s="13">
        <v>0</v>
      </c>
      <c r="F200" s="44" t="str">
        <f t="shared" si="77"/>
        <v>N/A</v>
      </c>
      <c r="G200" s="13">
        <v>0</v>
      </c>
      <c r="H200" s="44" t="str">
        <f t="shared" si="78"/>
        <v>N/A</v>
      </c>
      <c r="I200" s="57" t="s">
        <v>1736</v>
      </c>
      <c r="J200" s="57" t="s">
        <v>1736</v>
      </c>
      <c r="K200" s="45" t="s">
        <v>736</v>
      </c>
      <c r="L200" s="9" t="str">
        <f t="shared" si="75"/>
        <v>N/A</v>
      </c>
    </row>
    <row r="201" spans="1:12" ht="25.5" x14ac:dyDescent="0.2">
      <c r="A201" s="2" t="s">
        <v>1660</v>
      </c>
      <c r="B201" s="35" t="s">
        <v>213</v>
      </c>
      <c r="C201" s="13">
        <v>0</v>
      </c>
      <c r="D201" s="44" t="str">
        <f t="shared" si="76"/>
        <v>N/A</v>
      </c>
      <c r="E201" s="13">
        <v>0</v>
      </c>
      <c r="F201" s="44" t="str">
        <f t="shared" si="77"/>
        <v>N/A</v>
      </c>
      <c r="G201" s="13">
        <v>0</v>
      </c>
      <c r="H201" s="44" t="str">
        <f t="shared" si="78"/>
        <v>N/A</v>
      </c>
      <c r="I201" s="57" t="s">
        <v>1736</v>
      </c>
      <c r="J201" s="57" t="s">
        <v>1736</v>
      </c>
      <c r="K201" s="45" t="s">
        <v>736</v>
      </c>
      <c r="L201" s="9" t="str">
        <f t="shared" si="75"/>
        <v>N/A</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1736</v>
      </c>
      <c r="J202" s="57" t="s">
        <v>1736</v>
      </c>
      <c r="K202" s="45" t="s">
        <v>736</v>
      </c>
      <c r="L202" s="9" t="str">
        <f t="shared" si="75"/>
        <v>N/A</v>
      </c>
    </row>
    <row r="203" spans="1:12" ht="25.5" x14ac:dyDescent="0.2">
      <c r="A203" s="2" t="s">
        <v>1662</v>
      </c>
      <c r="B203" s="35" t="s">
        <v>213</v>
      </c>
      <c r="C203" s="13">
        <v>0</v>
      </c>
      <c r="D203" s="44" t="str">
        <f t="shared" si="76"/>
        <v>N/A</v>
      </c>
      <c r="E203" s="13">
        <v>0</v>
      </c>
      <c r="F203" s="44" t="str">
        <f t="shared" si="77"/>
        <v>N/A</v>
      </c>
      <c r="G203" s="13">
        <v>0</v>
      </c>
      <c r="H203" s="44" t="str">
        <f t="shared" si="78"/>
        <v>N/A</v>
      </c>
      <c r="I203" s="57" t="s">
        <v>1736</v>
      </c>
      <c r="J203" s="57" t="s">
        <v>1736</v>
      </c>
      <c r="K203" s="45" t="s">
        <v>736</v>
      </c>
      <c r="L203" s="9" t="str">
        <f t="shared" si="75"/>
        <v>N/A</v>
      </c>
    </row>
    <row r="204" spans="1:12" ht="25.5" x14ac:dyDescent="0.2">
      <c r="A204" s="2" t="s">
        <v>1663</v>
      </c>
      <c r="B204" s="35" t="s">
        <v>213</v>
      </c>
      <c r="C204" s="13">
        <v>0</v>
      </c>
      <c r="D204" s="44" t="str">
        <f t="shared" si="76"/>
        <v>N/A</v>
      </c>
      <c r="E204" s="13">
        <v>0</v>
      </c>
      <c r="F204" s="44" t="str">
        <f t="shared" si="77"/>
        <v>N/A</v>
      </c>
      <c r="G204" s="13">
        <v>0</v>
      </c>
      <c r="H204" s="44" t="str">
        <f t="shared" si="78"/>
        <v>N/A</v>
      </c>
      <c r="I204" s="57" t="s">
        <v>1736</v>
      </c>
      <c r="J204" s="57" t="s">
        <v>1736</v>
      </c>
      <c r="K204" s="45" t="s">
        <v>736</v>
      </c>
      <c r="L204" s="9" t="str">
        <f t="shared" si="75"/>
        <v>N/A</v>
      </c>
    </row>
    <row r="205" spans="1:12" ht="25.5" x14ac:dyDescent="0.2">
      <c r="A205" s="2" t="s">
        <v>1664</v>
      </c>
      <c r="B205" s="35" t="s">
        <v>213</v>
      </c>
      <c r="C205" s="13">
        <v>0</v>
      </c>
      <c r="D205" s="44" t="str">
        <f t="shared" si="76"/>
        <v>N/A</v>
      </c>
      <c r="E205" s="13">
        <v>0</v>
      </c>
      <c r="F205" s="44" t="str">
        <f t="shared" si="77"/>
        <v>N/A</v>
      </c>
      <c r="G205" s="13">
        <v>0</v>
      </c>
      <c r="H205" s="44" t="str">
        <f t="shared" si="78"/>
        <v>N/A</v>
      </c>
      <c r="I205" s="57" t="s">
        <v>1736</v>
      </c>
      <c r="J205" s="57" t="s">
        <v>1736</v>
      </c>
      <c r="K205" s="45" t="s">
        <v>736</v>
      </c>
      <c r="L205" s="9" t="str">
        <f t="shared" si="75"/>
        <v>N/A</v>
      </c>
    </row>
    <row r="206" spans="1:12" ht="25.5" x14ac:dyDescent="0.2">
      <c r="A206" s="2" t="s">
        <v>1665</v>
      </c>
      <c r="B206" s="35" t="s">
        <v>213</v>
      </c>
      <c r="C206" s="13">
        <v>0</v>
      </c>
      <c r="D206" s="44" t="str">
        <f t="shared" si="76"/>
        <v>N/A</v>
      </c>
      <c r="E206" s="13">
        <v>0</v>
      </c>
      <c r="F206" s="44" t="str">
        <f t="shared" si="77"/>
        <v>N/A</v>
      </c>
      <c r="G206" s="13">
        <v>0</v>
      </c>
      <c r="H206" s="44" t="str">
        <f t="shared" si="78"/>
        <v>N/A</v>
      </c>
      <c r="I206" s="57" t="s">
        <v>1736</v>
      </c>
      <c r="J206" s="57" t="s">
        <v>1736</v>
      </c>
      <c r="K206" s="45" t="s">
        <v>736</v>
      </c>
      <c r="L206" s="9" t="str">
        <f t="shared" si="75"/>
        <v>N/A</v>
      </c>
    </row>
    <row r="207" spans="1:12" ht="25.5" x14ac:dyDescent="0.2">
      <c r="A207" s="2" t="s">
        <v>1666</v>
      </c>
      <c r="B207" s="35" t="s">
        <v>213</v>
      </c>
      <c r="C207" s="13">
        <v>0</v>
      </c>
      <c r="D207" s="44" t="str">
        <f t="shared" si="76"/>
        <v>N/A</v>
      </c>
      <c r="E207" s="13">
        <v>0</v>
      </c>
      <c r="F207" s="44" t="str">
        <f t="shared" si="77"/>
        <v>N/A</v>
      </c>
      <c r="G207" s="13">
        <v>0</v>
      </c>
      <c r="H207" s="44" t="str">
        <f t="shared" si="78"/>
        <v>N/A</v>
      </c>
      <c r="I207" s="57" t="s">
        <v>1736</v>
      </c>
      <c r="J207" s="57" t="s">
        <v>1736</v>
      </c>
      <c r="K207" s="45" t="s">
        <v>736</v>
      </c>
      <c r="L207" s="9" t="str">
        <f t="shared" si="75"/>
        <v>N/A</v>
      </c>
    </row>
    <row r="208" spans="1:12" ht="25.5" x14ac:dyDescent="0.2">
      <c r="A208" s="2" t="s">
        <v>1667</v>
      </c>
      <c r="B208" s="35" t="s">
        <v>213</v>
      </c>
      <c r="C208" s="13">
        <v>0</v>
      </c>
      <c r="D208" s="44" t="str">
        <f t="shared" si="76"/>
        <v>N/A</v>
      </c>
      <c r="E208" s="13">
        <v>0</v>
      </c>
      <c r="F208" s="44" t="str">
        <f t="shared" si="77"/>
        <v>N/A</v>
      </c>
      <c r="G208" s="13">
        <v>0</v>
      </c>
      <c r="H208" s="44" t="str">
        <f t="shared" si="78"/>
        <v>N/A</v>
      </c>
      <c r="I208" s="57" t="s">
        <v>1736</v>
      </c>
      <c r="J208" s="57" t="s">
        <v>1736</v>
      </c>
      <c r="K208" s="45" t="s">
        <v>736</v>
      </c>
      <c r="L208" s="9" t="str">
        <f t="shared" si="75"/>
        <v>N/A</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1736</v>
      </c>
      <c r="J209" s="57" t="s">
        <v>1736</v>
      </c>
      <c r="K209" s="45" t="s">
        <v>736</v>
      </c>
      <c r="L209" s="9" t="str">
        <f t="shared" si="75"/>
        <v>N/A</v>
      </c>
    </row>
    <row r="210" spans="1:12" ht="25.5" x14ac:dyDescent="0.2">
      <c r="A210" s="2" t="s">
        <v>1669</v>
      </c>
      <c r="B210" s="35" t="s">
        <v>213</v>
      </c>
      <c r="C210" s="13">
        <v>0</v>
      </c>
      <c r="D210" s="44" t="str">
        <f t="shared" si="76"/>
        <v>N/A</v>
      </c>
      <c r="E210" s="13">
        <v>0</v>
      </c>
      <c r="F210" s="44" t="str">
        <f t="shared" si="77"/>
        <v>N/A</v>
      </c>
      <c r="G210" s="13">
        <v>0</v>
      </c>
      <c r="H210" s="44" t="str">
        <f t="shared" si="78"/>
        <v>N/A</v>
      </c>
      <c r="I210" s="57" t="s">
        <v>1736</v>
      </c>
      <c r="J210" s="57" t="s">
        <v>1736</v>
      </c>
      <c r="K210" s="45" t="s">
        <v>736</v>
      </c>
      <c r="L210" s="9" t="str">
        <f t="shared" si="75"/>
        <v>N/A</v>
      </c>
    </row>
    <row r="211" spans="1:12" ht="25.5" x14ac:dyDescent="0.2">
      <c r="A211" s="2" t="s">
        <v>1670</v>
      </c>
      <c r="B211" s="35" t="s">
        <v>213</v>
      </c>
      <c r="C211" s="13">
        <v>0</v>
      </c>
      <c r="D211" s="44" t="str">
        <f t="shared" si="76"/>
        <v>N/A</v>
      </c>
      <c r="E211" s="13">
        <v>0</v>
      </c>
      <c r="F211" s="44" t="str">
        <f t="shared" si="77"/>
        <v>N/A</v>
      </c>
      <c r="G211" s="13">
        <v>0</v>
      </c>
      <c r="H211" s="44" t="str">
        <f t="shared" si="78"/>
        <v>N/A</v>
      </c>
      <c r="I211" s="57" t="s">
        <v>1736</v>
      </c>
      <c r="J211" s="57" t="s">
        <v>1736</v>
      </c>
      <c r="K211" s="45" t="s">
        <v>736</v>
      </c>
      <c r="L211" s="9" t="str">
        <f t="shared" si="75"/>
        <v>N/A</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1736</v>
      </c>
      <c r="J212" s="57" t="s">
        <v>1736</v>
      </c>
      <c r="K212" s="45" t="s">
        <v>736</v>
      </c>
      <c r="L212" s="9" t="str">
        <f t="shared" si="75"/>
        <v>N/A</v>
      </c>
    </row>
    <row r="213" spans="1:12" ht="38.25" x14ac:dyDescent="0.2">
      <c r="A213" s="2" t="s">
        <v>1644</v>
      </c>
      <c r="B213" s="35" t="s">
        <v>213</v>
      </c>
      <c r="C213" s="13">
        <v>0</v>
      </c>
      <c r="D213" s="44" t="str">
        <f t="shared" si="76"/>
        <v>N/A</v>
      </c>
      <c r="E213" s="13">
        <v>0</v>
      </c>
      <c r="F213" s="44" t="str">
        <f t="shared" si="77"/>
        <v>N/A</v>
      </c>
      <c r="G213" s="13">
        <v>0</v>
      </c>
      <c r="H213" s="44" t="str">
        <f t="shared" si="78"/>
        <v>N/A</v>
      </c>
      <c r="I213" s="57" t="s">
        <v>1736</v>
      </c>
      <c r="J213" s="57" t="s">
        <v>1736</v>
      </c>
      <c r="K213" s="45" t="s">
        <v>736</v>
      </c>
      <c r="L213" s="9" t="str">
        <f t="shared" si="75"/>
        <v>N/A</v>
      </c>
    </row>
    <row r="214" spans="1:12" x14ac:dyDescent="0.2">
      <c r="A214" s="166" t="s">
        <v>1633</v>
      </c>
      <c r="B214" s="167"/>
      <c r="C214" s="167"/>
      <c r="D214" s="167"/>
      <c r="E214" s="167"/>
      <c r="F214" s="167"/>
      <c r="G214" s="167"/>
      <c r="H214" s="167"/>
      <c r="I214" s="167"/>
      <c r="J214" s="167"/>
      <c r="K214" s="167"/>
      <c r="L214" s="168"/>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1734</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E16" sqref="E16"/>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1594</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3</v>
      </c>
      <c r="B6" s="48" t="s">
        <v>213</v>
      </c>
      <c r="C6" s="1">
        <v>154768</v>
      </c>
      <c r="D6" s="11" t="str">
        <f t="shared" ref="D6:D39" si="0">IF($B6="N/A","N/A",IF(C6&gt;10,"No",IF(C6&lt;-10,"No","Yes")))</f>
        <v>N/A</v>
      </c>
      <c r="E6" s="1">
        <v>155116</v>
      </c>
      <c r="F6" s="11" t="str">
        <f t="shared" ref="F6:F39" si="1">IF($B6="N/A","N/A",IF(E6&gt;10,"No",IF(E6&lt;-10,"No","Yes")))</f>
        <v>N/A</v>
      </c>
      <c r="G6" s="1">
        <v>153126</v>
      </c>
      <c r="H6" s="11" t="str">
        <f t="shared" ref="H6:H39" si="2">IF($B6="N/A","N/A",IF(G6&gt;10,"No",IF(G6&lt;-10,"No","Yes")))</f>
        <v>N/A</v>
      </c>
      <c r="I6" s="57">
        <v>0.22489999999999999</v>
      </c>
      <c r="J6" s="57">
        <v>-1.28</v>
      </c>
      <c r="K6" s="48" t="s">
        <v>736</v>
      </c>
      <c r="L6" s="9" t="str">
        <f t="shared" ref="L6:L39" si="3">IF(J6="Div by 0", "N/A", IF(K6="N/A","N/A", IF(J6&gt;VALUE(MID(K6,1,2)), "No", IF(J6&lt;-1*VALUE(MID(K6,1,2)), "No", "Yes"))))</f>
        <v>Yes</v>
      </c>
    </row>
    <row r="7" spans="1:12" x14ac:dyDescent="0.2">
      <c r="A7" s="18" t="s">
        <v>4</v>
      </c>
      <c r="B7" s="35" t="s">
        <v>213</v>
      </c>
      <c r="C7" s="36">
        <v>133511</v>
      </c>
      <c r="D7" s="44" t="str">
        <f t="shared" si="0"/>
        <v>N/A</v>
      </c>
      <c r="E7" s="36">
        <v>134285</v>
      </c>
      <c r="F7" s="44" t="str">
        <f t="shared" si="1"/>
        <v>N/A</v>
      </c>
      <c r="G7" s="36">
        <v>133457</v>
      </c>
      <c r="H7" s="44" t="str">
        <f t="shared" si="2"/>
        <v>N/A</v>
      </c>
      <c r="I7" s="12">
        <v>0.57969999999999999</v>
      </c>
      <c r="J7" s="12">
        <v>-0.61699999999999999</v>
      </c>
      <c r="K7" s="45" t="s">
        <v>736</v>
      </c>
      <c r="L7" s="9" t="str">
        <f t="shared" si="3"/>
        <v>Yes</v>
      </c>
    </row>
    <row r="8" spans="1:12" x14ac:dyDescent="0.2">
      <c r="A8" s="18" t="s">
        <v>359</v>
      </c>
      <c r="B8" s="35" t="s">
        <v>213</v>
      </c>
      <c r="C8" s="8">
        <v>86.265248630000002</v>
      </c>
      <c r="D8" s="44" t="str">
        <f>IF($B8="N/A","N/A",IF(C8&gt;10,"No",IF(C8&lt;-10,"No","Yes")))</f>
        <v>N/A</v>
      </c>
      <c r="E8" s="8">
        <v>86.570695479999998</v>
      </c>
      <c r="F8" s="44" t="str">
        <f t="shared" si="1"/>
        <v>N/A</v>
      </c>
      <c r="G8" s="8">
        <v>87.155022661000004</v>
      </c>
      <c r="H8" s="44" t="str">
        <f t="shared" si="2"/>
        <v>N/A</v>
      </c>
      <c r="I8" s="12">
        <v>0.35410000000000003</v>
      </c>
      <c r="J8" s="12">
        <v>0.67500000000000004</v>
      </c>
      <c r="K8" s="45" t="s">
        <v>736</v>
      </c>
      <c r="L8" s="9" t="str">
        <f t="shared" si="3"/>
        <v>Yes</v>
      </c>
    </row>
    <row r="9" spans="1:12" x14ac:dyDescent="0.2">
      <c r="A9" s="18" t="s">
        <v>83</v>
      </c>
      <c r="B9" s="35" t="s">
        <v>213</v>
      </c>
      <c r="C9" s="36">
        <v>125326.04</v>
      </c>
      <c r="D9" s="44" t="str">
        <f t="shared" si="0"/>
        <v>N/A</v>
      </c>
      <c r="E9" s="36">
        <v>126676.53</v>
      </c>
      <c r="F9" s="44" t="str">
        <f t="shared" si="1"/>
        <v>N/A</v>
      </c>
      <c r="G9" s="36">
        <v>126782.52</v>
      </c>
      <c r="H9" s="44" t="str">
        <f t="shared" si="2"/>
        <v>N/A</v>
      </c>
      <c r="I9" s="12">
        <v>1.0780000000000001</v>
      </c>
      <c r="J9" s="12">
        <v>8.3699999999999997E-2</v>
      </c>
      <c r="K9" s="45" t="s">
        <v>736</v>
      </c>
      <c r="L9" s="9" t="str">
        <f t="shared" si="3"/>
        <v>Yes</v>
      </c>
    </row>
    <row r="10" spans="1:12" x14ac:dyDescent="0.2">
      <c r="A10" s="18" t="s">
        <v>100</v>
      </c>
      <c r="B10" s="35" t="s">
        <v>213</v>
      </c>
      <c r="C10" s="36">
        <v>229</v>
      </c>
      <c r="D10" s="44" t="str">
        <f t="shared" si="0"/>
        <v>N/A</v>
      </c>
      <c r="E10" s="36">
        <v>255</v>
      </c>
      <c r="F10" s="44" t="str">
        <f t="shared" si="1"/>
        <v>N/A</v>
      </c>
      <c r="G10" s="36">
        <v>256</v>
      </c>
      <c r="H10" s="44" t="str">
        <f t="shared" si="2"/>
        <v>N/A</v>
      </c>
      <c r="I10" s="12">
        <v>11.35</v>
      </c>
      <c r="J10" s="12">
        <v>0.39219999999999999</v>
      </c>
      <c r="K10" s="45" t="s">
        <v>736</v>
      </c>
      <c r="L10" s="9" t="str">
        <f t="shared" si="3"/>
        <v>Yes</v>
      </c>
    </row>
    <row r="11" spans="1:12" x14ac:dyDescent="0.2">
      <c r="A11" s="18" t="s">
        <v>977</v>
      </c>
      <c r="B11" s="35" t="s">
        <v>213</v>
      </c>
      <c r="C11" s="36">
        <v>60</v>
      </c>
      <c r="D11" s="44" t="str">
        <f t="shared" si="0"/>
        <v>N/A</v>
      </c>
      <c r="E11" s="36">
        <v>76</v>
      </c>
      <c r="F11" s="44" t="str">
        <f t="shared" si="1"/>
        <v>N/A</v>
      </c>
      <c r="G11" s="36">
        <v>89</v>
      </c>
      <c r="H11" s="44" t="str">
        <f t="shared" si="2"/>
        <v>N/A</v>
      </c>
      <c r="I11" s="12">
        <v>26.67</v>
      </c>
      <c r="J11" s="12">
        <v>17.11</v>
      </c>
      <c r="K11" s="45" t="s">
        <v>736</v>
      </c>
      <c r="L11" s="9" t="str">
        <f t="shared" si="3"/>
        <v>Yes</v>
      </c>
    </row>
    <row r="12" spans="1:12" x14ac:dyDescent="0.2">
      <c r="A12" s="18" t="s">
        <v>978</v>
      </c>
      <c r="B12" s="35" t="s">
        <v>213</v>
      </c>
      <c r="C12" s="36">
        <v>108</v>
      </c>
      <c r="D12" s="44" t="str">
        <f t="shared" si="0"/>
        <v>N/A</v>
      </c>
      <c r="E12" s="36">
        <v>115</v>
      </c>
      <c r="F12" s="44" t="str">
        <f t="shared" si="1"/>
        <v>N/A</v>
      </c>
      <c r="G12" s="36">
        <v>92</v>
      </c>
      <c r="H12" s="44" t="str">
        <f t="shared" si="2"/>
        <v>N/A</v>
      </c>
      <c r="I12" s="12">
        <v>6.4809999999999999</v>
      </c>
      <c r="J12" s="12">
        <v>-20</v>
      </c>
      <c r="K12" s="45" t="s">
        <v>736</v>
      </c>
      <c r="L12" s="9" t="str">
        <f t="shared" si="3"/>
        <v>Yes</v>
      </c>
    </row>
    <row r="13" spans="1:12" x14ac:dyDescent="0.2">
      <c r="A13" s="18" t="s">
        <v>979</v>
      </c>
      <c r="B13" s="35" t="s">
        <v>213</v>
      </c>
      <c r="C13" s="36">
        <v>11</v>
      </c>
      <c r="D13" s="44" t="str">
        <f t="shared" si="0"/>
        <v>N/A</v>
      </c>
      <c r="E13" s="36">
        <v>11</v>
      </c>
      <c r="F13" s="44" t="str">
        <f t="shared" si="1"/>
        <v>N/A</v>
      </c>
      <c r="G13" s="36">
        <v>0</v>
      </c>
      <c r="H13" s="44" t="str">
        <f t="shared" si="2"/>
        <v>N/A</v>
      </c>
      <c r="I13" s="12">
        <v>0</v>
      </c>
      <c r="J13" s="12">
        <v>-100</v>
      </c>
      <c r="K13" s="45" t="s">
        <v>736</v>
      </c>
      <c r="L13" s="9" t="str">
        <f t="shared" si="3"/>
        <v>No</v>
      </c>
    </row>
    <row r="14" spans="1:12" x14ac:dyDescent="0.2">
      <c r="A14" s="18" t="s">
        <v>980</v>
      </c>
      <c r="B14" s="35" t="s">
        <v>213</v>
      </c>
      <c r="C14" s="36">
        <v>29</v>
      </c>
      <c r="D14" s="44" t="str">
        <f t="shared" si="0"/>
        <v>N/A</v>
      </c>
      <c r="E14" s="36">
        <v>29</v>
      </c>
      <c r="F14" s="44" t="str">
        <f t="shared" si="1"/>
        <v>N/A</v>
      </c>
      <c r="G14" s="36">
        <v>34</v>
      </c>
      <c r="H14" s="44" t="str">
        <f t="shared" si="2"/>
        <v>N/A</v>
      </c>
      <c r="I14" s="12">
        <v>0</v>
      </c>
      <c r="J14" s="12">
        <v>17.239999999999998</v>
      </c>
      <c r="K14" s="45" t="s">
        <v>736</v>
      </c>
      <c r="L14" s="9" t="str">
        <f t="shared" si="3"/>
        <v>Yes</v>
      </c>
    </row>
    <row r="15" spans="1:12" x14ac:dyDescent="0.2">
      <c r="A15" s="4" t="s">
        <v>981</v>
      </c>
      <c r="B15" s="35" t="s">
        <v>213</v>
      </c>
      <c r="C15" s="36">
        <v>31</v>
      </c>
      <c r="D15" s="44" t="str">
        <f t="shared" si="0"/>
        <v>N/A</v>
      </c>
      <c r="E15" s="36">
        <v>34</v>
      </c>
      <c r="F15" s="44" t="str">
        <f t="shared" si="1"/>
        <v>N/A</v>
      </c>
      <c r="G15" s="36">
        <v>41</v>
      </c>
      <c r="H15" s="44" t="str">
        <f t="shared" si="2"/>
        <v>N/A</v>
      </c>
      <c r="I15" s="12">
        <v>9.6769999999999996</v>
      </c>
      <c r="J15" s="12">
        <v>20.59</v>
      </c>
      <c r="K15" s="45" t="s">
        <v>736</v>
      </c>
      <c r="L15" s="9" t="str">
        <f t="shared" si="3"/>
        <v>Yes</v>
      </c>
    </row>
    <row r="16" spans="1:12" x14ac:dyDescent="0.2">
      <c r="A16" s="4" t="s">
        <v>102</v>
      </c>
      <c r="B16" s="35" t="s">
        <v>213</v>
      </c>
      <c r="C16" s="36">
        <v>10857</v>
      </c>
      <c r="D16" s="44" t="str">
        <f t="shared" si="0"/>
        <v>N/A</v>
      </c>
      <c r="E16" s="36">
        <v>11038</v>
      </c>
      <c r="F16" s="44" t="str">
        <f t="shared" si="1"/>
        <v>N/A</v>
      </c>
      <c r="G16" s="36">
        <v>10927</v>
      </c>
      <c r="H16" s="44" t="str">
        <f t="shared" si="2"/>
        <v>N/A</v>
      </c>
      <c r="I16" s="12">
        <v>1.667</v>
      </c>
      <c r="J16" s="12">
        <v>-1.01</v>
      </c>
      <c r="K16" s="45" t="s">
        <v>736</v>
      </c>
      <c r="L16" s="9" t="str">
        <f t="shared" si="3"/>
        <v>Yes</v>
      </c>
    </row>
    <row r="17" spans="1:12" x14ac:dyDescent="0.2">
      <c r="A17" s="4" t="s">
        <v>982</v>
      </c>
      <c r="B17" s="35" t="s">
        <v>213</v>
      </c>
      <c r="C17" s="36">
        <v>9347</v>
      </c>
      <c r="D17" s="44" t="str">
        <f t="shared" si="0"/>
        <v>N/A</v>
      </c>
      <c r="E17" s="36">
        <v>9581</v>
      </c>
      <c r="F17" s="44" t="str">
        <f t="shared" si="1"/>
        <v>N/A</v>
      </c>
      <c r="G17" s="36">
        <v>9533</v>
      </c>
      <c r="H17" s="44" t="str">
        <f t="shared" si="2"/>
        <v>N/A</v>
      </c>
      <c r="I17" s="12">
        <v>2.5030000000000001</v>
      </c>
      <c r="J17" s="12">
        <v>-0.501</v>
      </c>
      <c r="K17" s="45" t="s">
        <v>736</v>
      </c>
      <c r="L17" s="9" t="str">
        <f t="shared" si="3"/>
        <v>Yes</v>
      </c>
    </row>
    <row r="18" spans="1:12" x14ac:dyDescent="0.2">
      <c r="A18" s="4" t="s">
        <v>983</v>
      </c>
      <c r="B18" s="35" t="s">
        <v>213</v>
      </c>
      <c r="C18" s="36">
        <v>523</v>
      </c>
      <c r="D18" s="44" t="str">
        <f t="shared" si="0"/>
        <v>N/A</v>
      </c>
      <c r="E18" s="36">
        <v>504</v>
      </c>
      <c r="F18" s="44" t="str">
        <f t="shared" si="1"/>
        <v>N/A</v>
      </c>
      <c r="G18" s="36">
        <v>448</v>
      </c>
      <c r="H18" s="44" t="str">
        <f t="shared" si="2"/>
        <v>N/A</v>
      </c>
      <c r="I18" s="12">
        <v>-3.63</v>
      </c>
      <c r="J18" s="12">
        <v>-11.1</v>
      </c>
      <c r="K18" s="45" t="s">
        <v>736</v>
      </c>
      <c r="L18" s="9" t="str">
        <f t="shared" si="3"/>
        <v>Yes</v>
      </c>
    </row>
    <row r="19" spans="1:12" x14ac:dyDescent="0.2">
      <c r="A19" s="4" t="s">
        <v>984</v>
      </c>
      <c r="B19" s="35" t="s">
        <v>213</v>
      </c>
      <c r="C19" s="36">
        <v>81</v>
      </c>
      <c r="D19" s="44" t="str">
        <f t="shared" si="0"/>
        <v>N/A</v>
      </c>
      <c r="E19" s="36">
        <v>68</v>
      </c>
      <c r="F19" s="44" t="str">
        <f t="shared" si="1"/>
        <v>N/A</v>
      </c>
      <c r="G19" s="36">
        <v>61</v>
      </c>
      <c r="H19" s="44" t="str">
        <f t="shared" si="2"/>
        <v>N/A</v>
      </c>
      <c r="I19" s="12">
        <v>-16</v>
      </c>
      <c r="J19" s="12">
        <v>-10.3</v>
      </c>
      <c r="K19" s="45" t="s">
        <v>736</v>
      </c>
      <c r="L19" s="9" t="str">
        <f t="shared" si="3"/>
        <v>Yes</v>
      </c>
    </row>
    <row r="20" spans="1:12" x14ac:dyDescent="0.2">
      <c r="A20" s="4" t="s">
        <v>985</v>
      </c>
      <c r="B20" s="35" t="s">
        <v>213</v>
      </c>
      <c r="C20" s="36">
        <v>902</v>
      </c>
      <c r="D20" s="44" t="str">
        <f t="shared" si="0"/>
        <v>N/A</v>
      </c>
      <c r="E20" s="36">
        <v>875</v>
      </c>
      <c r="F20" s="44" t="str">
        <f t="shared" si="1"/>
        <v>N/A</v>
      </c>
      <c r="G20" s="36">
        <v>874</v>
      </c>
      <c r="H20" s="44" t="str">
        <f t="shared" si="2"/>
        <v>N/A</v>
      </c>
      <c r="I20" s="12">
        <v>-2.99</v>
      </c>
      <c r="J20" s="12">
        <v>-0.114</v>
      </c>
      <c r="K20" s="45" t="s">
        <v>736</v>
      </c>
      <c r="L20" s="9" t="str">
        <f t="shared" si="3"/>
        <v>Yes</v>
      </c>
    </row>
    <row r="21" spans="1:12" x14ac:dyDescent="0.2">
      <c r="A21" s="2" t="s">
        <v>986</v>
      </c>
      <c r="B21" s="35" t="s">
        <v>213</v>
      </c>
      <c r="C21" s="36">
        <v>11</v>
      </c>
      <c r="D21" s="44" t="str">
        <f t="shared" si="0"/>
        <v>N/A</v>
      </c>
      <c r="E21" s="36">
        <v>11</v>
      </c>
      <c r="F21" s="44" t="str">
        <f t="shared" si="1"/>
        <v>N/A</v>
      </c>
      <c r="G21" s="36">
        <v>11</v>
      </c>
      <c r="H21" s="44" t="str">
        <f t="shared" si="2"/>
        <v>N/A</v>
      </c>
      <c r="I21" s="12">
        <v>150</v>
      </c>
      <c r="J21" s="12">
        <v>10</v>
      </c>
      <c r="K21" s="45" t="s">
        <v>736</v>
      </c>
      <c r="L21" s="9" t="str">
        <f t="shared" si="3"/>
        <v>Yes</v>
      </c>
    </row>
    <row r="22" spans="1:12" x14ac:dyDescent="0.2">
      <c r="A22" s="4" t="s">
        <v>1704</v>
      </c>
      <c r="B22" s="35" t="s">
        <v>213</v>
      </c>
      <c r="C22" s="36">
        <v>68765</v>
      </c>
      <c r="D22" s="44" t="str">
        <f t="shared" si="0"/>
        <v>N/A</v>
      </c>
      <c r="E22" s="36">
        <v>68716</v>
      </c>
      <c r="F22" s="44" t="str">
        <f t="shared" si="1"/>
        <v>N/A</v>
      </c>
      <c r="G22" s="36">
        <v>67569</v>
      </c>
      <c r="H22" s="44" t="str">
        <f t="shared" si="2"/>
        <v>N/A</v>
      </c>
      <c r="I22" s="12">
        <v>-7.0999999999999994E-2</v>
      </c>
      <c r="J22" s="12">
        <v>-1.67</v>
      </c>
      <c r="K22" s="45" t="s">
        <v>736</v>
      </c>
      <c r="L22" s="9" t="str">
        <f t="shared" si="3"/>
        <v>Yes</v>
      </c>
    </row>
    <row r="23" spans="1:12" x14ac:dyDescent="0.2">
      <c r="A23" s="4" t="s">
        <v>987</v>
      </c>
      <c r="B23" s="35" t="s">
        <v>213</v>
      </c>
      <c r="C23" s="36">
        <v>10250</v>
      </c>
      <c r="D23" s="44" t="str">
        <f t="shared" si="0"/>
        <v>N/A</v>
      </c>
      <c r="E23" s="36">
        <v>10617</v>
      </c>
      <c r="F23" s="44" t="str">
        <f t="shared" si="1"/>
        <v>N/A</v>
      </c>
      <c r="G23" s="36">
        <v>10668</v>
      </c>
      <c r="H23" s="44" t="str">
        <f t="shared" si="2"/>
        <v>N/A</v>
      </c>
      <c r="I23" s="12">
        <v>3.58</v>
      </c>
      <c r="J23" s="12">
        <v>0.48039999999999999</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1736</v>
      </c>
      <c r="J24" s="12" t="s">
        <v>1736</v>
      </c>
      <c r="K24" s="45" t="s">
        <v>736</v>
      </c>
      <c r="L24" s="9" t="str">
        <f t="shared" si="3"/>
        <v>N/A</v>
      </c>
    </row>
    <row r="25" spans="1:12" x14ac:dyDescent="0.2">
      <c r="A25" s="4" t="s">
        <v>989</v>
      </c>
      <c r="B25" s="35" t="s">
        <v>213</v>
      </c>
      <c r="C25" s="36">
        <v>2602</v>
      </c>
      <c r="D25" s="44" t="str">
        <f t="shared" si="0"/>
        <v>N/A</v>
      </c>
      <c r="E25" s="36">
        <v>2578</v>
      </c>
      <c r="F25" s="44" t="str">
        <f t="shared" si="1"/>
        <v>N/A</v>
      </c>
      <c r="G25" s="36">
        <v>2480</v>
      </c>
      <c r="H25" s="44" t="str">
        <f t="shared" si="2"/>
        <v>N/A</v>
      </c>
      <c r="I25" s="12">
        <v>-0.92200000000000004</v>
      </c>
      <c r="J25" s="12">
        <v>-3.8</v>
      </c>
      <c r="K25" s="45" t="s">
        <v>736</v>
      </c>
      <c r="L25" s="9" t="str">
        <f t="shared" si="3"/>
        <v>Yes</v>
      </c>
    </row>
    <row r="26" spans="1:12" x14ac:dyDescent="0.2">
      <c r="A26" s="4" t="s">
        <v>990</v>
      </c>
      <c r="B26" s="35" t="s">
        <v>213</v>
      </c>
      <c r="C26" s="36">
        <v>47088</v>
      </c>
      <c r="D26" s="44" t="str">
        <f t="shared" si="0"/>
        <v>N/A</v>
      </c>
      <c r="E26" s="36">
        <v>46886</v>
      </c>
      <c r="F26" s="44" t="str">
        <f t="shared" si="1"/>
        <v>N/A</v>
      </c>
      <c r="G26" s="36">
        <v>45797</v>
      </c>
      <c r="H26" s="44" t="str">
        <f t="shared" si="2"/>
        <v>N/A</v>
      </c>
      <c r="I26" s="12">
        <v>-0.42899999999999999</v>
      </c>
      <c r="J26" s="12">
        <v>-2.3199999999999998</v>
      </c>
      <c r="K26" s="45" t="s">
        <v>736</v>
      </c>
      <c r="L26" s="9" t="str">
        <f t="shared" si="3"/>
        <v>Yes</v>
      </c>
    </row>
    <row r="27" spans="1:12" x14ac:dyDescent="0.2">
      <c r="A27" s="4" t="s">
        <v>991</v>
      </c>
      <c r="B27" s="35" t="s">
        <v>213</v>
      </c>
      <c r="C27" s="36">
        <v>4770</v>
      </c>
      <c r="D27" s="44" t="str">
        <f t="shared" si="0"/>
        <v>N/A</v>
      </c>
      <c r="E27" s="36">
        <v>4682</v>
      </c>
      <c r="F27" s="44" t="str">
        <f t="shared" si="1"/>
        <v>N/A</v>
      </c>
      <c r="G27" s="36">
        <v>4818</v>
      </c>
      <c r="H27" s="44" t="str">
        <f t="shared" si="2"/>
        <v>N/A</v>
      </c>
      <c r="I27" s="12">
        <v>-1.84</v>
      </c>
      <c r="J27" s="12">
        <v>2.9049999999999998</v>
      </c>
      <c r="K27" s="45" t="s">
        <v>736</v>
      </c>
      <c r="L27" s="9" t="str">
        <f t="shared" si="3"/>
        <v>Yes</v>
      </c>
    </row>
    <row r="28" spans="1:12" x14ac:dyDescent="0.2">
      <c r="A28" s="58" t="s">
        <v>992</v>
      </c>
      <c r="B28" s="35" t="s">
        <v>213</v>
      </c>
      <c r="C28" s="36">
        <v>2497</v>
      </c>
      <c r="D28" s="44" t="str">
        <f t="shared" si="0"/>
        <v>N/A</v>
      </c>
      <c r="E28" s="36">
        <v>2547</v>
      </c>
      <c r="F28" s="44" t="str">
        <f t="shared" si="1"/>
        <v>N/A</v>
      </c>
      <c r="G28" s="36">
        <v>2593</v>
      </c>
      <c r="H28" s="44" t="str">
        <f t="shared" si="2"/>
        <v>N/A</v>
      </c>
      <c r="I28" s="12">
        <v>2.0019999999999998</v>
      </c>
      <c r="J28" s="12">
        <v>1.806</v>
      </c>
      <c r="K28" s="45" t="s">
        <v>736</v>
      </c>
      <c r="L28" s="9" t="str">
        <f t="shared" si="3"/>
        <v>Yes</v>
      </c>
    </row>
    <row r="29" spans="1:12" x14ac:dyDescent="0.2">
      <c r="A29" s="58" t="s">
        <v>993</v>
      </c>
      <c r="B29" s="35" t="s">
        <v>213</v>
      </c>
      <c r="C29" s="36">
        <v>1558</v>
      </c>
      <c r="D29" s="44" t="str">
        <f t="shared" si="0"/>
        <v>N/A</v>
      </c>
      <c r="E29" s="36">
        <v>1406</v>
      </c>
      <c r="F29" s="44" t="str">
        <f t="shared" si="1"/>
        <v>N/A</v>
      </c>
      <c r="G29" s="36">
        <v>1213</v>
      </c>
      <c r="H29" s="44" t="str">
        <f t="shared" si="2"/>
        <v>N/A</v>
      </c>
      <c r="I29" s="12">
        <v>-9.76</v>
      </c>
      <c r="J29" s="12">
        <v>-13.7</v>
      </c>
      <c r="K29" s="45" t="s">
        <v>736</v>
      </c>
      <c r="L29" s="9" t="str">
        <f t="shared" si="3"/>
        <v>Yes</v>
      </c>
    </row>
    <row r="30" spans="1:12" x14ac:dyDescent="0.2">
      <c r="A30" s="58" t="s">
        <v>106</v>
      </c>
      <c r="B30" s="35" t="s">
        <v>213</v>
      </c>
      <c r="C30" s="36">
        <v>74917</v>
      </c>
      <c r="D30" s="44" t="str">
        <f t="shared" si="0"/>
        <v>N/A</v>
      </c>
      <c r="E30" s="36">
        <v>75107</v>
      </c>
      <c r="F30" s="44" t="str">
        <f t="shared" si="1"/>
        <v>N/A</v>
      </c>
      <c r="G30" s="36">
        <v>74374</v>
      </c>
      <c r="H30" s="44" t="str">
        <f t="shared" si="2"/>
        <v>N/A</v>
      </c>
      <c r="I30" s="12">
        <v>0.25359999999999999</v>
      </c>
      <c r="J30" s="12">
        <v>-0.97599999999999998</v>
      </c>
      <c r="K30" s="45" t="s">
        <v>736</v>
      </c>
      <c r="L30" s="9" t="str">
        <f t="shared" si="3"/>
        <v>Yes</v>
      </c>
    </row>
    <row r="31" spans="1:12" x14ac:dyDescent="0.2">
      <c r="A31" s="46" t="s">
        <v>994</v>
      </c>
      <c r="B31" s="35" t="s">
        <v>213</v>
      </c>
      <c r="C31" s="36">
        <v>5156</v>
      </c>
      <c r="D31" s="44" t="str">
        <f t="shared" si="0"/>
        <v>N/A</v>
      </c>
      <c r="E31" s="36">
        <v>5383</v>
      </c>
      <c r="F31" s="44" t="str">
        <f t="shared" si="1"/>
        <v>N/A</v>
      </c>
      <c r="G31" s="36">
        <v>5206</v>
      </c>
      <c r="H31" s="44" t="str">
        <f t="shared" si="2"/>
        <v>N/A</v>
      </c>
      <c r="I31" s="12">
        <v>4.4029999999999996</v>
      </c>
      <c r="J31" s="12">
        <v>-3.29</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1736</v>
      </c>
      <c r="J32" s="12" t="s">
        <v>1736</v>
      </c>
      <c r="K32" s="45" t="s">
        <v>736</v>
      </c>
      <c r="L32" s="9" t="str">
        <f t="shared" si="3"/>
        <v>N/A</v>
      </c>
    </row>
    <row r="33" spans="1:12" x14ac:dyDescent="0.2">
      <c r="A33" s="46" t="s">
        <v>996</v>
      </c>
      <c r="B33" s="35" t="s">
        <v>213</v>
      </c>
      <c r="C33" s="36">
        <v>6883</v>
      </c>
      <c r="D33" s="44" t="str">
        <f t="shared" si="0"/>
        <v>N/A</v>
      </c>
      <c r="E33" s="36">
        <v>7054</v>
      </c>
      <c r="F33" s="44" t="str">
        <f t="shared" si="1"/>
        <v>N/A</v>
      </c>
      <c r="G33" s="36">
        <v>6965</v>
      </c>
      <c r="H33" s="44" t="str">
        <f t="shared" si="2"/>
        <v>N/A</v>
      </c>
      <c r="I33" s="12">
        <v>2.484</v>
      </c>
      <c r="J33" s="12">
        <v>-1.26</v>
      </c>
      <c r="K33" s="45" t="s">
        <v>736</v>
      </c>
      <c r="L33" s="9" t="str">
        <f t="shared" si="3"/>
        <v>Yes</v>
      </c>
    </row>
    <row r="34" spans="1:12" x14ac:dyDescent="0.2">
      <c r="A34" s="46" t="s">
        <v>997</v>
      </c>
      <c r="B34" s="35" t="s">
        <v>213</v>
      </c>
      <c r="C34" s="36">
        <v>2374</v>
      </c>
      <c r="D34" s="44" t="str">
        <f t="shared" si="0"/>
        <v>N/A</v>
      </c>
      <c r="E34" s="36">
        <v>2316</v>
      </c>
      <c r="F34" s="44" t="str">
        <f t="shared" si="1"/>
        <v>N/A</v>
      </c>
      <c r="G34" s="36">
        <v>2177</v>
      </c>
      <c r="H34" s="44" t="str">
        <f t="shared" si="2"/>
        <v>N/A</v>
      </c>
      <c r="I34" s="12">
        <v>-2.44</v>
      </c>
      <c r="J34" s="12">
        <v>-6</v>
      </c>
      <c r="K34" s="45" t="s">
        <v>736</v>
      </c>
      <c r="L34" s="9" t="str">
        <f t="shared" si="3"/>
        <v>Yes</v>
      </c>
    </row>
    <row r="35" spans="1:12" x14ac:dyDescent="0.2">
      <c r="A35" s="46" t="s">
        <v>998</v>
      </c>
      <c r="B35" s="35" t="s">
        <v>213</v>
      </c>
      <c r="C35" s="36">
        <v>3841</v>
      </c>
      <c r="D35" s="44" t="str">
        <f t="shared" si="0"/>
        <v>N/A</v>
      </c>
      <c r="E35" s="36">
        <v>3829</v>
      </c>
      <c r="F35" s="44" t="str">
        <f t="shared" si="1"/>
        <v>N/A</v>
      </c>
      <c r="G35" s="36">
        <v>3770</v>
      </c>
      <c r="H35" s="44" t="str">
        <f t="shared" si="2"/>
        <v>N/A</v>
      </c>
      <c r="I35" s="12">
        <v>-0.312</v>
      </c>
      <c r="J35" s="12">
        <v>-1.54</v>
      </c>
      <c r="K35" s="45" t="s">
        <v>736</v>
      </c>
      <c r="L35" s="9" t="str">
        <f t="shared" si="3"/>
        <v>Yes</v>
      </c>
    </row>
    <row r="36" spans="1:12" x14ac:dyDescent="0.2">
      <c r="A36" s="46" t="s">
        <v>999</v>
      </c>
      <c r="B36" s="35" t="s">
        <v>213</v>
      </c>
      <c r="C36" s="36">
        <v>56663</v>
      </c>
      <c r="D36" s="44" t="str">
        <f t="shared" si="0"/>
        <v>N/A</v>
      </c>
      <c r="E36" s="36">
        <v>56525</v>
      </c>
      <c r="F36" s="44" t="str">
        <f t="shared" si="1"/>
        <v>N/A</v>
      </c>
      <c r="G36" s="36">
        <v>56256</v>
      </c>
      <c r="H36" s="44" t="str">
        <f t="shared" si="2"/>
        <v>N/A</v>
      </c>
      <c r="I36" s="12">
        <v>-0.24399999999999999</v>
      </c>
      <c r="J36" s="12">
        <v>-0.47599999999999998</v>
      </c>
      <c r="K36" s="45" t="s">
        <v>736</v>
      </c>
      <c r="L36" s="9" t="str">
        <f t="shared" si="3"/>
        <v>Yes</v>
      </c>
    </row>
    <row r="37" spans="1:12" x14ac:dyDescent="0.2">
      <c r="A37" s="46" t="s">
        <v>122</v>
      </c>
      <c r="B37" s="35" t="s">
        <v>213</v>
      </c>
      <c r="C37" s="36">
        <v>87</v>
      </c>
      <c r="D37" s="44" t="str">
        <f t="shared" si="0"/>
        <v>N/A</v>
      </c>
      <c r="E37" s="36">
        <v>83</v>
      </c>
      <c r="F37" s="44" t="str">
        <f t="shared" si="1"/>
        <v>N/A</v>
      </c>
      <c r="G37" s="36">
        <v>71</v>
      </c>
      <c r="H37" s="44" t="str">
        <f t="shared" si="2"/>
        <v>N/A</v>
      </c>
      <c r="I37" s="12">
        <v>-4.5999999999999996</v>
      </c>
      <c r="J37" s="12">
        <v>-14.5</v>
      </c>
      <c r="K37" s="45" t="s">
        <v>736</v>
      </c>
      <c r="L37" s="9" t="str">
        <f t="shared" si="3"/>
        <v>Yes</v>
      </c>
    </row>
    <row r="38" spans="1:12" x14ac:dyDescent="0.2">
      <c r="A38" s="46" t="s">
        <v>84</v>
      </c>
      <c r="B38" s="35" t="s">
        <v>213</v>
      </c>
      <c r="C38" s="47">
        <v>715440364</v>
      </c>
      <c r="D38" s="44" t="str">
        <f t="shared" si="0"/>
        <v>N/A</v>
      </c>
      <c r="E38" s="47">
        <v>748611086</v>
      </c>
      <c r="F38" s="44" t="str">
        <f t="shared" si="1"/>
        <v>N/A</v>
      </c>
      <c r="G38" s="47">
        <v>793386308</v>
      </c>
      <c r="H38" s="44" t="str">
        <f t="shared" si="2"/>
        <v>N/A</v>
      </c>
      <c r="I38" s="12">
        <v>4.6360000000000001</v>
      </c>
      <c r="J38" s="12">
        <v>5.9809999999999999</v>
      </c>
      <c r="K38" s="45" t="s">
        <v>736</v>
      </c>
      <c r="L38" s="9" t="str">
        <f t="shared" si="3"/>
        <v>Yes</v>
      </c>
    </row>
    <row r="39" spans="1:12" x14ac:dyDescent="0.2">
      <c r="A39" s="46" t="s">
        <v>1288</v>
      </c>
      <c r="B39" s="35" t="s">
        <v>213</v>
      </c>
      <c r="C39" s="47">
        <v>4622.6633671</v>
      </c>
      <c r="D39" s="44" t="str">
        <f t="shared" si="0"/>
        <v>N/A</v>
      </c>
      <c r="E39" s="47">
        <v>4826.1371232000001</v>
      </c>
      <c r="F39" s="44" t="str">
        <f t="shared" si="1"/>
        <v>N/A</v>
      </c>
      <c r="G39" s="47">
        <v>5181.2645011000004</v>
      </c>
      <c r="H39" s="44" t="str">
        <f t="shared" si="2"/>
        <v>N/A</v>
      </c>
      <c r="I39" s="12">
        <v>4.4020000000000001</v>
      </c>
      <c r="J39" s="12">
        <v>7.3579999999999997</v>
      </c>
      <c r="K39" s="45" t="s">
        <v>736</v>
      </c>
      <c r="L39" s="9" t="str">
        <f t="shared" si="3"/>
        <v>Yes</v>
      </c>
    </row>
    <row r="40" spans="1:12" x14ac:dyDescent="0.2">
      <c r="A40" s="46" t="s">
        <v>1289</v>
      </c>
      <c r="B40" s="35" t="s">
        <v>213</v>
      </c>
      <c r="C40" s="47">
        <v>5358.6623124999996</v>
      </c>
      <c r="D40" s="44" t="str">
        <f>IF($B40="N/A","N/A",IF(C40&gt;10,"No",IF(C40&lt;-10,"No","Yes")))</f>
        <v>N/A</v>
      </c>
      <c r="E40" s="47">
        <v>5574.7930594999998</v>
      </c>
      <c r="F40" s="44" t="str">
        <f>IF($B40="N/A","N/A",IF(E40&gt;10,"No",IF(E40&lt;-10,"No","Yes")))</f>
        <v>N/A</v>
      </c>
      <c r="G40" s="47">
        <v>5944.8834305999999</v>
      </c>
      <c r="H40" s="44" t="str">
        <f>IF($B40="N/A","N/A",IF(G40&gt;10,"No",IF(G40&lt;-10,"No","Yes")))</f>
        <v>N/A</v>
      </c>
      <c r="I40" s="12">
        <v>4.0330000000000004</v>
      </c>
      <c r="J40" s="12">
        <v>6.6390000000000002</v>
      </c>
      <c r="K40" s="45" t="s">
        <v>736</v>
      </c>
      <c r="L40" s="9" t="str">
        <f>IF(J40="Div by 0", "N/A", IF(K40="N/A","N/A", IF(J40&gt;VALUE(MID(K40,1,2)), "No", IF(J40&lt;-1*VALUE(MID(K40,1,2)), "No", "Yes"))))</f>
        <v>Yes</v>
      </c>
    </row>
    <row r="41" spans="1:12" x14ac:dyDescent="0.2">
      <c r="A41" s="46" t="s">
        <v>107</v>
      </c>
      <c r="B41" s="35" t="s">
        <v>213</v>
      </c>
      <c r="C41" s="47">
        <v>5978395</v>
      </c>
      <c r="D41" s="44" t="str">
        <f t="shared" ref="D41:D44" si="4">IF($B41="N/A","N/A",IF(C41&gt;10,"No",IF(C41&lt;-10,"No","Yes")))</f>
        <v>N/A</v>
      </c>
      <c r="E41" s="47">
        <v>6100110</v>
      </c>
      <c r="F41" s="44" t="str">
        <f t="shared" ref="F41:F44" si="5">IF($B41="N/A","N/A",IF(E41&gt;10,"No",IF(E41&lt;-10,"No","Yes")))</f>
        <v>N/A</v>
      </c>
      <c r="G41" s="47">
        <v>5982080</v>
      </c>
      <c r="H41" s="44" t="str">
        <f t="shared" ref="H41:H44" si="6">IF($B41="N/A","N/A",IF(G41&gt;10,"No",IF(G41&lt;-10,"No","Yes")))</f>
        <v>N/A</v>
      </c>
      <c r="I41" s="12">
        <v>2.036</v>
      </c>
      <c r="J41" s="12">
        <v>-1.93</v>
      </c>
      <c r="K41" s="45" t="s">
        <v>736</v>
      </c>
      <c r="L41" s="9" t="str">
        <f t="shared" ref="L41:L43" si="7">IF(J41="Div by 0", "N/A", IF(K41="N/A","N/A", IF(J41&gt;VALUE(MID(K41,1,2)), "No", IF(J41&lt;-1*VALUE(MID(K41,1,2)), "No", "Yes"))))</f>
        <v>Yes</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1736</v>
      </c>
      <c r="J42" s="12" t="s">
        <v>1736</v>
      </c>
      <c r="K42" s="45" t="s">
        <v>736</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1736</v>
      </c>
      <c r="J43" s="12" t="s">
        <v>1736</v>
      </c>
      <c r="K43" s="45" t="s">
        <v>736</v>
      </c>
      <c r="L43" s="9" t="str">
        <f t="shared" si="7"/>
        <v>N/A</v>
      </c>
    </row>
    <row r="44" spans="1:12" x14ac:dyDescent="0.2">
      <c r="A44" s="46" t="s">
        <v>1290</v>
      </c>
      <c r="B44" s="35" t="s">
        <v>213</v>
      </c>
      <c r="C44" s="47" t="s">
        <v>1736</v>
      </c>
      <c r="D44" s="44" t="str">
        <f t="shared" si="4"/>
        <v>N/A</v>
      </c>
      <c r="E44" s="47" t="s">
        <v>1736</v>
      </c>
      <c r="F44" s="44" t="str">
        <f t="shared" si="5"/>
        <v>N/A</v>
      </c>
      <c r="G44" s="47" t="s">
        <v>1736</v>
      </c>
      <c r="H44" s="44" t="str">
        <f t="shared" si="6"/>
        <v>N/A</v>
      </c>
      <c r="I44" s="12" t="s">
        <v>1736</v>
      </c>
      <c r="J44" s="12" t="s">
        <v>1736</v>
      </c>
      <c r="K44" s="45" t="s">
        <v>736</v>
      </c>
      <c r="L44" s="9" t="str">
        <f>IF(J44="Div by 0", "N/A", IF(OR(J44="N/A",K44="N/A"),"N/A", IF(J44&gt;VALUE(MID(K44,1,2)), "No", IF(J44&lt;-1*VALUE(MID(K44,1,2)), "No", "Yes"))))</f>
        <v>N/A</v>
      </c>
    </row>
    <row r="45" spans="1:12" x14ac:dyDescent="0.2">
      <c r="A45" s="46" t="s">
        <v>1291</v>
      </c>
      <c r="B45" s="35" t="s">
        <v>213</v>
      </c>
      <c r="C45" s="47">
        <v>12162.39738</v>
      </c>
      <c r="D45" s="44" t="str">
        <f t="shared" ref="D45:D71" si="8">IF($B45="N/A","N/A",IF(C45&gt;10,"No",IF(C45&lt;-10,"No","Yes")))</f>
        <v>N/A</v>
      </c>
      <c r="E45" s="47">
        <v>13049.023529</v>
      </c>
      <c r="F45" s="44" t="str">
        <f t="shared" ref="F45:F71" si="9">IF($B45="N/A","N/A",IF(E45&gt;10,"No",IF(E45&lt;-10,"No","Yes")))</f>
        <v>N/A</v>
      </c>
      <c r="G45" s="47">
        <v>38158.570312999997</v>
      </c>
      <c r="H45" s="44" t="str">
        <f t="shared" ref="H45:H71" si="10">IF($B45="N/A","N/A",IF(G45&gt;10,"No",IF(G45&lt;-10,"No","Yes")))</f>
        <v>N/A</v>
      </c>
      <c r="I45" s="12">
        <v>7.29</v>
      </c>
      <c r="J45" s="12">
        <v>192.4</v>
      </c>
      <c r="K45" s="45" t="s">
        <v>736</v>
      </c>
      <c r="L45" s="9" t="str">
        <f t="shared" ref="L45:L71" si="11">IF(J45="Div by 0", "N/A", IF(K45="N/A","N/A", IF(J45&gt;VALUE(MID(K45,1,2)), "No", IF(J45&lt;-1*VALUE(MID(K45,1,2)), "No", "Yes"))))</f>
        <v>No</v>
      </c>
    </row>
    <row r="46" spans="1:12" x14ac:dyDescent="0.2">
      <c r="A46" s="46" t="s">
        <v>1292</v>
      </c>
      <c r="B46" s="35" t="s">
        <v>213</v>
      </c>
      <c r="C46" s="47">
        <v>16138.533332999999</v>
      </c>
      <c r="D46" s="44" t="str">
        <f t="shared" si="8"/>
        <v>N/A</v>
      </c>
      <c r="E46" s="47">
        <v>23162.013158000002</v>
      </c>
      <c r="F46" s="44" t="str">
        <f t="shared" si="9"/>
        <v>N/A</v>
      </c>
      <c r="G46" s="47">
        <v>21021.730337000001</v>
      </c>
      <c r="H46" s="44" t="str">
        <f t="shared" si="10"/>
        <v>N/A</v>
      </c>
      <c r="I46" s="12">
        <v>43.52</v>
      </c>
      <c r="J46" s="12">
        <v>-9.24</v>
      </c>
      <c r="K46" s="45" t="s">
        <v>736</v>
      </c>
      <c r="L46" s="9" t="str">
        <f t="shared" si="11"/>
        <v>Yes</v>
      </c>
    </row>
    <row r="47" spans="1:12" x14ac:dyDescent="0.2">
      <c r="A47" s="46" t="s">
        <v>1293</v>
      </c>
      <c r="B47" s="35" t="s">
        <v>213</v>
      </c>
      <c r="C47" s="47">
        <v>5938.2592592999999</v>
      </c>
      <c r="D47" s="44" t="str">
        <f t="shared" si="8"/>
        <v>N/A</v>
      </c>
      <c r="E47" s="47">
        <v>3077.2434782999999</v>
      </c>
      <c r="F47" s="44" t="str">
        <f t="shared" si="9"/>
        <v>N/A</v>
      </c>
      <c r="G47" s="47">
        <v>4526.5543478</v>
      </c>
      <c r="H47" s="44" t="str">
        <f t="shared" si="10"/>
        <v>N/A</v>
      </c>
      <c r="I47" s="12">
        <v>-48.2</v>
      </c>
      <c r="J47" s="12">
        <v>47.1</v>
      </c>
      <c r="K47" s="45" t="s">
        <v>736</v>
      </c>
      <c r="L47" s="9" t="str">
        <f t="shared" si="11"/>
        <v>No</v>
      </c>
    </row>
    <row r="48" spans="1:12" x14ac:dyDescent="0.2">
      <c r="A48" s="46" t="s">
        <v>1294</v>
      </c>
      <c r="B48" s="35" t="s">
        <v>213</v>
      </c>
      <c r="C48" s="47">
        <v>1268</v>
      </c>
      <c r="D48" s="44" t="str">
        <f t="shared" si="8"/>
        <v>N/A</v>
      </c>
      <c r="E48" s="47">
        <v>1585</v>
      </c>
      <c r="F48" s="44" t="str">
        <f t="shared" si="9"/>
        <v>N/A</v>
      </c>
      <c r="G48" s="47" t="s">
        <v>1736</v>
      </c>
      <c r="H48" s="44" t="str">
        <f t="shared" si="10"/>
        <v>N/A</v>
      </c>
      <c r="I48" s="12">
        <v>25</v>
      </c>
      <c r="J48" s="12" t="s">
        <v>1736</v>
      </c>
      <c r="K48" s="45" t="s">
        <v>736</v>
      </c>
      <c r="L48" s="9" t="str">
        <f t="shared" si="11"/>
        <v>N/A</v>
      </c>
    </row>
    <row r="49" spans="1:12" x14ac:dyDescent="0.2">
      <c r="A49" s="46" t="s">
        <v>1295</v>
      </c>
      <c r="B49" s="35" t="s">
        <v>213</v>
      </c>
      <c r="C49" s="47">
        <v>37601.068965999999</v>
      </c>
      <c r="D49" s="44" t="str">
        <f t="shared" si="8"/>
        <v>N/A</v>
      </c>
      <c r="E49" s="47">
        <v>41403.275862000002</v>
      </c>
      <c r="F49" s="44" t="str">
        <f t="shared" si="9"/>
        <v>N/A</v>
      </c>
      <c r="G49" s="47">
        <v>219425.67647000001</v>
      </c>
      <c r="H49" s="44" t="str">
        <f t="shared" si="10"/>
        <v>N/A</v>
      </c>
      <c r="I49" s="12">
        <v>10.11</v>
      </c>
      <c r="J49" s="12">
        <v>430</v>
      </c>
      <c r="K49" s="45" t="s">
        <v>736</v>
      </c>
      <c r="L49" s="9" t="str">
        <f t="shared" si="11"/>
        <v>No</v>
      </c>
    </row>
    <row r="50" spans="1:12" x14ac:dyDescent="0.2">
      <c r="A50" s="46" t="s">
        <v>1296</v>
      </c>
      <c r="B50" s="35" t="s">
        <v>213</v>
      </c>
      <c r="C50" s="47">
        <v>2704.7096774000001</v>
      </c>
      <c r="D50" s="44" t="str">
        <f t="shared" si="8"/>
        <v>N/A</v>
      </c>
      <c r="E50" s="47">
        <v>324.26470588000001</v>
      </c>
      <c r="F50" s="44" t="str">
        <f t="shared" si="9"/>
        <v>N/A</v>
      </c>
      <c r="G50" s="47">
        <v>505.95121950999999</v>
      </c>
      <c r="H50" s="44" t="str">
        <f t="shared" si="10"/>
        <v>N/A</v>
      </c>
      <c r="I50" s="12">
        <v>-88</v>
      </c>
      <c r="J50" s="12">
        <v>56.03</v>
      </c>
      <c r="K50" s="45" t="s">
        <v>736</v>
      </c>
      <c r="L50" s="9" t="str">
        <f t="shared" si="11"/>
        <v>No</v>
      </c>
    </row>
    <row r="51" spans="1:12" x14ac:dyDescent="0.2">
      <c r="A51" s="46" t="s">
        <v>1297</v>
      </c>
      <c r="B51" s="35" t="s">
        <v>213</v>
      </c>
      <c r="C51" s="47">
        <v>22171.266371999998</v>
      </c>
      <c r="D51" s="44" t="str">
        <f t="shared" si="8"/>
        <v>N/A</v>
      </c>
      <c r="E51" s="47">
        <v>23032.506884999999</v>
      </c>
      <c r="F51" s="44" t="str">
        <f t="shared" si="9"/>
        <v>N/A</v>
      </c>
      <c r="G51" s="47">
        <v>24409.335316000001</v>
      </c>
      <c r="H51" s="44" t="str">
        <f t="shared" si="10"/>
        <v>N/A</v>
      </c>
      <c r="I51" s="12">
        <v>3.8839999999999999</v>
      </c>
      <c r="J51" s="12">
        <v>5.9779999999999998</v>
      </c>
      <c r="K51" s="45" t="s">
        <v>736</v>
      </c>
      <c r="L51" s="9" t="str">
        <f t="shared" si="11"/>
        <v>Yes</v>
      </c>
    </row>
    <row r="52" spans="1:12" x14ac:dyDescent="0.2">
      <c r="A52" s="46" t="s">
        <v>1298</v>
      </c>
      <c r="B52" s="35" t="s">
        <v>213</v>
      </c>
      <c r="C52" s="47">
        <v>21316.340109000001</v>
      </c>
      <c r="D52" s="44" t="str">
        <f t="shared" si="8"/>
        <v>N/A</v>
      </c>
      <c r="E52" s="47">
        <v>22282.987057999999</v>
      </c>
      <c r="F52" s="44" t="str">
        <f t="shared" si="9"/>
        <v>N/A</v>
      </c>
      <c r="G52" s="47">
        <v>23473.623099</v>
      </c>
      <c r="H52" s="44" t="str">
        <f t="shared" si="10"/>
        <v>N/A</v>
      </c>
      <c r="I52" s="12">
        <v>4.5350000000000001</v>
      </c>
      <c r="J52" s="12">
        <v>5.343</v>
      </c>
      <c r="K52" s="45" t="s">
        <v>736</v>
      </c>
      <c r="L52" s="9" t="str">
        <f t="shared" si="11"/>
        <v>Yes</v>
      </c>
    </row>
    <row r="53" spans="1:12" x14ac:dyDescent="0.2">
      <c r="A53" s="46" t="s">
        <v>1299</v>
      </c>
      <c r="B53" s="35" t="s">
        <v>213</v>
      </c>
      <c r="C53" s="47">
        <v>15449.954110999999</v>
      </c>
      <c r="D53" s="44" t="str">
        <f t="shared" si="8"/>
        <v>N/A</v>
      </c>
      <c r="E53" s="47">
        <v>15670.680555999999</v>
      </c>
      <c r="F53" s="44" t="str">
        <f t="shared" si="9"/>
        <v>N/A</v>
      </c>
      <c r="G53" s="47">
        <v>14249.142857000001</v>
      </c>
      <c r="H53" s="44" t="str">
        <f t="shared" si="10"/>
        <v>N/A</v>
      </c>
      <c r="I53" s="12">
        <v>1.429</v>
      </c>
      <c r="J53" s="12">
        <v>-9.07</v>
      </c>
      <c r="K53" s="45" t="s">
        <v>736</v>
      </c>
      <c r="L53" s="9" t="str">
        <f t="shared" si="11"/>
        <v>Yes</v>
      </c>
    </row>
    <row r="54" spans="1:12" x14ac:dyDescent="0.2">
      <c r="A54" s="46" t="s">
        <v>1300</v>
      </c>
      <c r="B54" s="35" t="s">
        <v>213</v>
      </c>
      <c r="C54" s="47">
        <v>15248.209876999999</v>
      </c>
      <c r="D54" s="44" t="str">
        <f t="shared" si="8"/>
        <v>N/A</v>
      </c>
      <c r="E54" s="47">
        <v>19541.323529000001</v>
      </c>
      <c r="F54" s="44" t="str">
        <f t="shared" si="9"/>
        <v>N/A</v>
      </c>
      <c r="G54" s="47">
        <v>27371.836066</v>
      </c>
      <c r="H54" s="44" t="str">
        <f t="shared" si="10"/>
        <v>N/A</v>
      </c>
      <c r="I54" s="12">
        <v>28.15</v>
      </c>
      <c r="J54" s="12">
        <v>40.07</v>
      </c>
      <c r="K54" s="45" t="s">
        <v>736</v>
      </c>
      <c r="L54" s="9" t="str">
        <f t="shared" si="11"/>
        <v>No</v>
      </c>
    </row>
    <row r="55" spans="1:12" x14ac:dyDescent="0.2">
      <c r="A55" s="46" t="s">
        <v>1677</v>
      </c>
      <c r="B55" s="35" t="s">
        <v>213</v>
      </c>
      <c r="C55" s="47">
        <v>35614.400221999997</v>
      </c>
      <c r="D55" s="44" t="str">
        <f t="shared" si="8"/>
        <v>N/A</v>
      </c>
      <c r="E55" s="47">
        <v>36003.392</v>
      </c>
      <c r="F55" s="44" t="str">
        <f t="shared" si="9"/>
        <v>N/A</v>
      </c>
      <c r="G55" s="47">
        <v>39895.339817</v>
      </c>
      <c r="H55" s="44" t="str">
        <f t="shared" si="10"/>
        <v>N/A</v>
      </c>
      <c r="I55" s="12">
        <v>1.0920000000000001</v>
      </c>
      <c r="J55" s="12">
        <v>10.81</v>
      </c>
      <c r="K55" s="45" t="s">
        <v>736</v>
      </c>
      <c r="L55" s="9" t="str">
        <f t="shared" si="11"/>
        <v>Yes</v>
      </c>
    </row>
    <row r="56" spans="1:12" x14ac:dyDescent="0.2">
      <c r="A56" s="46" t="s">
        <v>1301</v>
      </c>
      <c r="B56" s="35" t="s">
        <v>213</v>
      </c>
      <c r="C56" s="47">
        <v>7497</v>
      </c>
      <c r="D56" s="44" t="str">
        <f t="shared" si="8"/>
        <v>N/A</v>
      </c>
      <c r="E56" s="47">
        <v>971.1</v>
      </c>
      <c r="F56" s="44" t="str">
        <f t="shared" si="9"/>
        <v>N/A</v>
      </c>
      <c r="G56" s="47">
        <v>2266.6363636000001</v>
      </c>
      <c r="H56" s="44" t="str">
        <f t="shared" si="10"/>
        <v>N/A</v>
      </c>
      <c r="I56" s="12">
        <v>-87</v>
      </c>
      <c r="J56" s="12">
        <v>133.4</v>
      </c>
      <c r="K56" s="45" t="s">
        <v>736</v>
      </c>
      <c r="L56" s="9" t="str">
        <f t="shared" si="11"/>
        <v>No</v>
      </c>
    </row>
    <row r="57" spans="1:12" x14ac:dyDescent="0.2">
      <c r="A57" s="46" t="s">
        <v>1678</v>
      </c>
      <c r="B57" s="35" t="s">
        <v>213</v>
      </c>
      <c r="C57" s="47">
        <v>3203.7729076999999</v>
      </c>
      <c r="D57" s="44" t="str">
        <f t="shared" si="8"/>
        <v>N/A</v>
      </c>
      <c r="E57" s="47">
        <v>3298.4440595999999</v>
      </c>
      <c r="F57" s="44" t="str">
        <f t="shared" si="9"/>
        <v>N/A</v>
      </c>
      <c r="G57" s="47">
        <v>3550.0491794</v>
      </c>
      <c r="H57" s="44" t="str">
        <f t="shared" si="10"/>
        <v>N/A</v>
      </c>
      <c r="I57" s="12">
        <v>2.9550000000000001</v>
      </c>
      <c r="J57" s="12">
        <v>7.6280000000000001</v>
      </c>
      <c r="K57" s="45" t="s">
        <v>736</v>
      </c>
      <c r="L57" s="9" t="str">
        <f t="shared" si="11"/>
        <v>Yes</v>
      </c>
    </row>
    <row r="58" spans="1:12" x14ac:dyDescent="0.2">
      <c r="A58" s="46" t="s">
        <v>1302</v>
      </c>
      <c r="B58" s="35" t="s">
        <v>213</v>
      </c>
      <c r="C58" s="47">
        <v>3916.5118048999998</v>
      </c>
      <c r="D58" s="44" t="str">
        <f t="shared" si="8"/>
        <v>N/A</v>
      </c>
      <c r="E58" s="47">
        <v>4060.5519450000002</v>
      </c>
      <c r="F58" s="44" t="str">
        <f t="shared" si="9"/>
        <v>N/A</v>
      </c>
      <c r="G58" s="47">
        <v>4655.2018184999997</v>
      </c>
      <c r="H58" s="44" t="str">
        <f t="shared" si="10"/>
        <v>N/A</v>
      </c>
      <c r="I58" s="12">
        <v>3.6779999999999999</v>
      </c>
      <c r="J58" s="12">
        <v>14.64</v>
      </c>
      <c r="K58" s="45" t="s">
        <v>736</v>
      </c>
      <c r="L58" s="9" t="str">
        <f t="shared" si="11"/>
        <v>Yes</v>
      </c>
    </row>
    <row r="59" spans="1:12" ht="12" customHeight="1" x14ac:dyDescent="0.2">
      <c r="A59" s="46" t="s">
        <v>1679</v>
      </c>
      <c r="B59" s="35" t="s">
        <v>213</v>
      </c>
      <c r="C59" s="47" t="s">
        <v>1736</v>
      </c>
      <c r="D59" s="44" t="str">
        <f t="shared" si="8"/>
        <v>N/A</v>
      </c>
      <c r="E59" s="47" t="s">
        <v>1736</v>
      </c>
      <c r="F59" s="44" t="str">
        <f t="shared" si="9"/>
        <v>N/A</v>
      </c>
      <c r="G59" s="47" t="s">
        <v>1736</v>
      </c>
      <c r="H59" s="44" t="str">
        <f t="shared" si="10"/>
        <v>N/A</v>
      </c>
      <c r="I59" s="12" t="s">
        <v>1736</v>
      </c>
      <c r="J59" s="12" t="s">
        <v>1736</v>
      </c>
      <c r="K59" s="45" t="s">
        <v>736</v>
      </c>
      <c r="L59" s="9" t="str">
        <f t="shared" si="11"/>
        <v>N/A</v>
      </c>
    </row>
    <row r="60" spans="1:12" x14ac:dyDescent="0.2">
      <c r="A60" s="46" t="s">
        <v>1680</v>
      </c>
      <c r="B60" s="35" t="s">
        <v>213</v>
      </c>
      <c r="C60" s="47">
        <v>4824.9857801999997</v>
      </c>
      <c r="D60" s="44" t="str">
        <f t="shared" si="8"/>
        <v>N/A</v>
      </c>
      <c r="E60" s="47">
        <v>4391.7183863</v>
      </c>
      <c r="F60" s="44" t="str">
        <f t="shared" si="9"/>
        <v>N/A</v>
      </c>
      <c r="G60" s="47">
        <v>5179.4447581000004</v>
      </c>
      <c r="H60" s="44" t="str">
        <f t="shared" si="10"/>
        <v>N/A</v>
      </c>
      <c r="I60" s="12">
        <v>-8.98</v>
      </c>
      <c r="J60" s="12">
        <v>17.940000000000001</v>
      </c>
      <c r="K60" s="45" t="s">
        <v>736</v>
      </c>
      <c r="L60" s="9" t="str">
        <f t="shared" si="11"/>
        <v>Yes</v>
      </c>
    </row>
    <row r="61" spans="1:12" x14ac:dyDescent="0.2">
      <c r="A61" s="3" t="s">
        <v>1681</v>
      </c>
      <c r="B61" s="35" t="s">
        <v>213</v>
      </c>
      <c r="C61" s="47">
        <v>2192.3325263000002</v>
      </c>
      <c r="D61" s="44" t="str">
        <f t="shared" si="8"/>
        <v>N/A</v>
      </c>
      <c r="E61" s="47">
        <v>2280.6788594</v>
      </c>
      <c r="F61" s="44" t="str">
        <f t="shared" si="9"/>
        <v>N/A</v>
      </c>
      <c r="G61" s="47">
        <v>2477.3900036999999</v>
      </c>
      <c r="H61" s="44" t="str">
        <f t="shared" si="10"/>
        <v>N/A</v>
      </c>
      <c r="I61" s="12">
        <v>4.03</v>
      </c>
      <c r="J61" s="12">
        <v>8.625</v>
      </c>
      <c r="K61" s="45" t="s">
        <v>736</v>
      </c>
      <c r="L61" s="9" t="str">
        <f t="shared" si="11"/>
        <v>Yes</v>
      </c>
    </row>
    <row r="62" spans="1:12" x14ac:dyDescent="0.2">
      <c r="A62" s="3" t="s">
        <v>1682</v>
      </c>
      <c r="B62" s="35" t="s">
        <v>213</v>
      </c>
      <c r="C62" s="47">
        <v>2647.8335430000002</v>
      </c>
      <c r="D62" s="44" t="str">
        <f t="shared" si="8"/>
        <v>N/A</v>
      </c>
      <c r="E62" s="47">
        <v>2810.4060230999999</v>
      </c>
      <c r="F62" s="44" t="str">
        <f t="shared" si="9"/>
        <v>N/A</v>
      </c>
      <c r="G62" s="47">
        <v>3071.6311747999998</v>
      </c>
      <c r="H62" s="44" t="str">
        <f t="shared" si="10"/>
        <v>N/A</v>
      </c>
      <c r="I62" s="12">
        <v>6.14</v>
      </c>
      <c r="J62" s="12">
        <v>9.2949999999999999</v>
      </c>
      <c r="K62" s="45" t="s">
        <v>736</v>
      </c>
      <c r="L62" s="9" t="str">
        <f t="shared" si="11"/>
        <v>Yes</v>
      </c>
    </row>
    <row r="63" spans="1:12" x14ac:dyDescent="0.2">
      <c r="A63" s="3" t="s">
        <v>1683</v>
      </c>
      <c r="B63" s="35" t="s">
        <v>213</v>
      </c>
      <c r="C63" s="47">
        <v>19927.049660000001</v>
      </c>
      <c r="D63" s="44" t="str">
        <f t="shared" si="8"/>
        <v>N/A</v>
      </c>
      <c r="E63" s="47">
        <v>19537.305456999999</v>
      </c>
      <c r="F63" s="44" t="str">
        <f t="shared" si="9"/>
        <v>N/A</v>
      </c>
      <c r="G63" s="47">
        <v>18099.347473999998</v>
      </c>
      <c r="H63" s="44" t="str">
        <f t="shared" si="10"/>
        <v>N/A</v>
      </c>
      <c r="I63" s="12">
        <v>-1.96</v>
      </c>
      <c r="J63" s="12">
        <v>-7.36</v>
      </c>
      <c r="K63" s="45" t="s">
        <v>736</v>
      </c>
      <c r="L63" s="9" t="str">
        <f t="shared" si="11"/>
        <v>Yes</v>
      </c>
    </row>
    <row r="64" spans="1:12" x14ac:dyDescent="0.2">
      <c r="A64" s="3" t="s">
        <v>1684</v>
      </c>
      <c r="B64" s="35" t="s">
        <v>213</v>
      </c>
      <c r="C64" s="47">
        <v>1276.0089859</v>
      </c>
      <c r="D64" s="44" t="str">
        <f t="shared" si="8"/>
        <v>N/A</v>
      </c>
      <c r="E64" s="47">
        <v>1686.6322901999999</v>
      </c>
      <c r="F64" s="44" t="str">
        <f t="shared" si="9"/>
        <v>N/A</v>
      </c>
      <c r="G64" s="47">
        <v>1796.2077494</v>
      </c>
      <c r="H64" s="44" t="str">
        <f t="shared" si="10"/>
        <v>N/A</v>
      </c>
      <c r="I64" s="12">
        <v>32.18</v>
      </c>
      <c r="J64" s="12">
        <v>6.4969999999999999</v>
      </c>
      <c r="K64" s="45" t="s">
        <v>736</v>
      </c>
      <c r="L64" s="9" t="str">
        <f t="shared" si="11"/>
        <v>Yes</v>
      </c>
    </row>
    <row r="65" spans="1:12" x14ac:dyDescent="0.2">
      <c r="A65" s="3" t="s">
        <v>1685</v>
      </c>
      <c r="B65" s="35" t="s">
        <v>213</v>
      </c>
      <c r="C65" s="47">
        <v>3358.8410107</v>
      </c>
      <c r="D65" s="44" t="str">
        <f t="shared" si="8"/>
        <v>N/A</v>
      </c>
      <c r="E65" s="47">
        <v>3520.2430132999998</v>
      </c>
      <c r="F65" s="44" t="str">
        <f t="shared" si="9"/>
        <v>N/A</v>
      </c>
      <c r="G65" s="47">
        <v>3724.7375965000001</v>
      </c>
      <c r="H65" s="44" t="str">
        <f t="shared" si="10"/>
        <v>N/A</v>
      </c>
      <c r="I65" s="12">
        <v>4.8049999999999997</v>
      </c>
      <c r="J65" s="12">
        <v>5.8090000000000002</v>
      </c>
      <c r="K65" s="45" t="s">
        <v>736</v>
      </c>
      <c r="L65" s="9" t="str">
        <f t="shared" si="11"/>
        <v>Yes</v>
      </c>
    </row>
    <row r="66" spans="1:12" x14ac:dyDescent="0.2">
      <c r="A66" s="3" t="s">
        <v>1686</v>
      </c>
      <c r="B66" s="35" t="s">
        <v>213</v>
      </c>
      <c r="C66" s="47">
        <v>6320.5558572999998</v>
      </c>
      <c r="D66" s="44" t="str">
        <f t="shared" si="8"/>
        <v>N/A</v>
      </c>
      <c r="E66" s="47">
        <v>6363.3665241999997</v>
      </c>
      <c r="F66" s="44" t="str">
        <f t="shared" si="9"/>
        <v>N/A</v>
      </c>
      <c r="G66" s="47">
        <v>6857.4099115999998</v>
      </c>
      <c r="H66" s="44" t="str">
        <f t="shared" si="10"/>
        <v>N/A</v>
      </c>
      <c r="I66" s="12">
        <v>0.67730000000000001</v>
      </c>
      <c r="J66" s="12">
        <v>7.7640000000000002</v>
      </c>
      <c r="K66" s="45" t="s">
        <v>736</v>
      </c>
      <c r="L66" s="9" t="str">
        <f t="shared" si="11"/>
        <v>Yes</v>
      </c>
    </row>
    <row r="67" spans="1:12" x14ac:dyDescent="0.2">
      <c r="A67" s="3" t="s">
        <v>1687</v>
      </c>
      <c r="B67" s="35" t="s">
        <v>213</v>
      </c>
      <c r="C67" s="47" t="s">
        <v>1736</v>
      </c>
      <c r="D67" s="44" t="str">
        <f t="shared" si="8"/>
        <v>N/A</v>
      </c>
      <c r="E67" s="47" t="s">
        <v>1736</v>
      </c>
      <c r="F67" s="44" t="str">
        <f t="shared" si="9"/>
        <v>N/A</v>
      </c>
      <c r="G67" s="47" t="s">
        <v>1736</v>
      </c>
      <c r="H67" s="44" t="str">
        <f t="shared" si="10"/>
        <v>N/A</v>
      </c>
      <c r="I67" s="12" t="s">
        <v>1736</v>
      </c>
      <c r="J67" s="12" t="s">
        <v>1736</v>
      </c>
      <c r="K67" s="45" t="s">
        <v>736</v>
      </c>
      <c r="L67" s="9" t="str">
        <f t="shared" si="11"/>
        <v>N/A</v>
      </c>
    </row>
    <row r="68" spans="1:12" x14ac:dyDescent="0.2">
      <c r="A68" s="2" t="s">
        <v>1688</v>
      </c>
      <c r="B68" s="35" t="s">
        <v>213</v>
      </c>
      <c r="C68" s="47">
        <v>3612.8702601</v>
      </c>
      <c r="D68" s="44" t="str">
        <f t="shared" si="8"/>
        <v>N/A</v>
      </c>
      <c r="E68" s="47">
        <v>3629.5921463</v>
      </c>
      <c r="F68" s="44" t="str">
        <f t="shared" si="9"/>
        <v>N/A</v>
      </c>
      <c r="G68" s="47">
        <v>3761.2137831999999</v>
      </c>
      <c r="H68" s="44" t="str">
        <f t="shared" si="10"/>
        <v>N/A</v>
      </c>
      <c r="I68" s="12">
        <v>0.46279999999999999</v>
      </c>
      <c r="J68" s="12">
        <v>3.6259999999999999</v>
      </c>
      <c r="K68" s="45" t="s">
        <v>736</v>
      </c>
      <c r="L68" s="9" t="str">
        <f t="shared" si="11"/>
        <v>Yes</v>
      </c>
    </row>
    <row r="69" spans="1:12" x14ac:dyDescent="0.2">
      <c r="A69" s="2" t="s">
        <v>1689</v>
      </c>
      <c r="B69" s="35" t="s">
        <v>213</v>
      </c>
      <c r="C69" s="47">
        <v>5173.6133109000002</v>
      </c>
      <c r="D69" s="44" t="str">
        <f t="shared" si="8"/>
        <v>N/A</v>
      </c>
      <c r="E69" s="47">
        <v>5392.1813472000003</v>
      </c>
      <c r="F69" s="44" t="str">
        <f t="shared" si="9"/>
        <v>N/A</v>
      </c>
      <c r="G69" s="47">
        <v>6006.6678916000001</v>
      </c>
      <c r="H69" s="44" t="str">
        <f t="shared" si="10"/>
        <v>N/A</v>
      </c>
      <c r="I69" s="12">
        <v>4.2249999999999996</v>
      </c>
      <c r="J69" s="12">
        <v>11.4</v>
      </c>
      <c r="K69" s="45" t="s">
        <v>736</v>
      </c>
      <c r="L69" s="9" t="str">
        <f t="shared" si="11"/>
        <v>Yes</v>
      </c>
    </row>
    <row r="70" spans="1:12" x14ac:dyDescent="0.2">
      <c r="A70" s="46" t="s">
        <v>1690</v>
      </c>
      <c r="B70" s="35" t="s">
        <v>213</v>
      </c>
      <c r="C70" s="47">
        <v>3534.2405623999998</v>
      </c>
      <c r="D70" s="44" t="str">
        <f t="shared" si="8"/>
        <v>N/A</v>
      </c>
      <c r="E70" s="47">
        <v>3477.8169235</v>
      </c>
      <c r="F70" s="44" t="str">
        <f t="shared" si="9"/>
        <v>N/A</v>
      </c>
      <c r="G70" s="47">
        <v>3750.8437666</v>
      </c>
      <c r="H70" s="44" t="str">
        <f t="shared" si="10"/>
        <v>N/A</v>
      </c>
      <c r="I70" s="12">
        <v>-1.6</v>
      </c>
      <c r="J70" s="12">
        <v>7.851</v>
      </c>
      <c r="K70" s="45" t="s">
        <v>736</v>
      </c>
      <c r="L70" s="9" t="str">
        <f t="shared" si="11"/>
        <v>Yes</v>
      </c>
    </row>
    <row r="71" spans="1:12" x14ac:dyDescent="0.2">
      <c r="A71" s="46" t="s">
        <v>1691</v>
      </c>
      <c r="B71" s="35" t="s">
        <v>213</v>
      </c>
      <c r="C71" s="47">
        <v>2970.5618128000001</v>
      </c>
      <c r="D71" s="44" t="str">
        <f t="shared" si="8"/>
        <v>N/A</v>
      </c>
      <c r="E71" s="47">
        <v>3162.0149314</v>
      </c>
      <c r="F71" s="44" t="str">
        <f t="shared" si="9"/>
        <v>N/A</v>
      </c>
      <c r="G71" s="47">
        <v>3340.2642740000001</v>
      </c>
      <c r="H71" s="44" t="str">
        <f t="shared" si="10"/>
        <v>N/A</v>
      </c>
      <c r="I71" s="12">
        <v>6.4450000000000003</v>
      </c>
      <c r="J71" s="12">
        <v>5.6369999999999996</v>
      </c>
      <c r="K71" s="45" t="s">
        <v>736</v>
      </c>
      <c r="L71" s="9" t="str">
        <f t="shared" si="11"/>
        <v>Yes</v>
      </c>
    </row>
    <row r="72" spans="1:12" x14ac:dyDescent="0.2">
      <c r="A72" s="46" t="s">
        <v>1609</v>
      </c>
      <c r="B72" s="35" t="s">
        <v>213</v>
      </c>
      <c r="C72" s="47">
        <v>113001382</v>
      </c>
      <c r="D72" s="44" t="str">
        <f t="shared" ref="D72:D135" si="12">IF($B72="N/A","N/A",IF(C72&gt;10,"No",IF(C72&lt;-10,"No","Yes")))</f>
        <v>N/A</v>
      </c>
      <c r="E72" s="47">
        <v>111100785</v>
      </c>
      <c r="F72" s="44" t="str">
        <f t="shared" ref="F72:F135" si="13">IF($B72="N/A","N/A",IF(E72&gt;10,"No",IF(E72&lt;-10,"No","Yes")))</f>
        <v>N/A</v>
      </c>
      <c r="G72" s="47">
        <v>121952182</v>
      </c>
      <c r="H72" s="44" t="str">
        <f t="shared" ref="H72:H135" si="14">IF($B72="N/A","N/A",IF(G72&gt;10,"No",IF(G72&lt;-10,"No","Yes")))</f>
        <v>N/A</v>
      </c>
      <c r="I72" s="12">
        <v>-1.68</v>
      </c>
      <c r="J72" s="12">
        <v>9.7669999999999995</v>
      </c>
      <c r="K72" s="45" t="s">
        <v>736</v>
      </c>
      <c r="L72" s="9" t="str">
        <f t="shared" ref="L72:L132" si="15">IF(J72="Div by 0", "N/A", IF(K72="N/A","N/A", IF(J72&gt;VALUE(MID(K72,1,2)), "No", IF(J72&lt;-1*VALUE(MID(K72,1,2)), "No", "Yes"))))</f>
        <v>Yes</v>
      </c>
    </row>
    <row r="73" spans="1:12" x14ac:dyDescent="0.2">
      <c r="A73" s="46" t="s">
        <v>1610</v>
      </c>
      <c r="B73" s="35" t="s">
        <v>213</v>
      </c>
      <c r="C73" s="36">
        <v>8937</v>
      </c>
      <c r="D73" s="44" t="str">
        <f t="shared" si="12"/>
        <v>N/A</v>
      </c>
      <c r="E73" s="36">
        <v>8867</v>
      </c>
      <c r="F73" s="44" t="str">
        <f t="shared" si="13"/>
        <v>N/A</v>
      </c>
      <c r="G73" s="36">
        <v>9004</v>
      </c>
      <c r="H73" s="44" t="str">
        <f t="shared" si="14"/>
        <v>N/A</v>
      </c>
      <c r="I73" s="12">
        <v>-0.78300000000000003</v>
      </c>
      <c r="J73" s="12">
        <v>1.5449999999999999</v>
      </c>
      <c r="K73" s="45" t="s">
        <v>736</v>
      </c>
      <c r="L73" s="9" t="str">
        <f t="shared" si="15"/>
        <v>Yes</v>
      </c>
    </row>
    <row r="74" spans="1:12" x14ac:dyDescent="0.2">
      <c r="A74" s="46" t="s">
        <v>1303</v>
      </c>
      <c r="B74" s="35" t="s">
        <v>213</v>
      </c>
      <c r="C74" s="47">
        <v>12644.218642</v>
      </c>
      <c r="D74" s="44" t="str">
        <f t="shared" si="12"/>
        <v>N/A</v>
      </c>
      <c r="E74" s="47">
        <v>12529.692681</v>
      </c>
      <c r="F74" s="44" t="str">
        <f t="shared" si="13"/>
        <v>N/A</v>
      </c>
      <c r="G74" s="47">
        <v>13544.22279</v>
      </c>
      <c r="H74" s="44" t="str">
        <f t="shared" si="14"/>
        <v>N/A</v>
      </c>
      <c r="I74" s="12">
        <v>-0.90600000000000003</v>
      </c>
      <c r="J74" s="12">
        <v>8.0969999999999995</v>
      </c>
      <c r="K74" s="45" t="s">
        <v>736</v>
      </c>
      <c r="L74" s="9" t="str">
        <f t="shared" si="15"/>
        <v>Yes</v>
      </c>
    </row>
    <row r="75" spans="1:12" ht="25.5" x14ac:dyDescent="0.2">
      <c r="A75" s="46" t="s">
        <v>1304</v>
      </c>
      <c r="B75" s="35" t="s">
        <v>213</v>
      </c>
      <c r="C75" s="36">
        <v>14.612509791000001</v>
      </c>
      <c r="D75" s="44" t="str">
        <f t="shared" si="12"/>
        <v>N/A</v>
      </c>
      <c r="E75" s="36">
        <v>13.952746137</v>
      </c>
      <c r="F75" s="44" t="str">
        <f t="shared" si="13"/>
        <v>N/A</v>
      </c>
      <c r="G75" s="36">
        <v>13.286761438999999</v>
      </c>
      <c r="H75" s="44" t="str">
        <f t="shared" si="14"/>
        <v>N/A</v>
      </c>
      <c r="I75" s="12">
        <v>-4.5199999999999996</v>
      </c>
      <c r="J75" s="12">
        <v>-4.7699999999999996</v>
      </c>
      <c r="K75" s="45" t="s">
        <v>736</v>
      </c>
      <c r="L75" s="9" t="str">
        <f t="shared" si="15"/>
        <v>Yes</v>
      </c>
    </row>
    <row r="76" spans="1:12" ht="25.5" x14ac:dyDescent="0.2">
      <c r="A76" s="46" t="s">
        <v>546</v>
      </c>
      <c r="B76" s="35" t="s">
        <v>213</v>
      </c>
      <c r="C76" s="47">
        <v>0</v>
      </c>
      <c r="D76" s="44" t="str">
        <f t="shared" si="12"/>
        <v>N/A</v>
      </c>
      <c r="E76" s="47">
        <v>549</v>
      </c>
      <c r="F76" s="44" t="str">
        <f t="shared" si="13"/>
        <v>N/A</v>
      </c>
      <c r="G76" s="47">
        <v>1184</v>
      </c>
      <c r="H76" s="44" t="str">
        <f t="shared" si="14"/>
        <v>N/A</v>
      </c>
      <c r="I76" s="12" t="s">
        <v>1736</v>
      </c>
      <c r="J76" s="12">
        <v>115.7</v>
      </c>
      <c r="K76" s="45" t="s">
        <v>736</v>
      </c>
      <c r="L76" s="9" t="str">
        <f t="shared" si="15"/>
        <v>No</v>
      </c>
    </row>
    <row r="77" spans="1:12" x14ac:dyDescent="0.2">
      <c r="A77" s="46" t="s">
        <v>547</v>
      </c>
      <c r="B77" s="35" t="s">
        <v>213</v>
      </c>
      <c r="C77" s="36">
        <v>0</v>
      </c>
      <c r="D77" s="44" t="str">
        <f t="shared" si="12"/>
        <v>N/A</v>
      </c>
      <c r="E77" s="36">
        <v>11</v>
      </c>
      <c r="F77" s="44" t="str">
        <f t="shared" si="13"/>
        <v>N/A</v>
      </c>
      <c r="G77" s="36">
        <v>11</v>
      </c>
      <c r="H77" s="44" t="str">
        <f t="shared" si="14"/>
        <v>N/A</v>
      </c>
      <c r="I77" s="12" t="s">
        <v>1736</v>
      </c>
      <c r="J77" s="12">
        <v>0</v>
      </c>
      <c r="K77" s="45" t="s">
        <v>736</v>
      </c>
      <c r="L77" s="9" t="str">
        <f t="shared" si="15"/>
        <v>Yes</v>
      </c>
    </row>
    <row r="78" spans="1:12" x14ac:dyDescent="0.2">
      <c r="A78" s="46" t="s">
        <v>1305</v>
      </c>
      <c r="B78" s="35" t="s">
        <v>213</v>
      </c>
      <c r="C78" s="47" t="s">
        <v>1736</v>
      </c>
      <c r="D78" s="44" t="str">
        <f t="shared" si="12"/>
        <v>N/A</v>
      </c>
      <c r="E78" s="47">
        <v>549</v>
      </c>
      <c r="F78" s="44" t="str">
        <f t="shared" si="13"/>
        <v>N/A</v>
      </c>
      <c r="G78" s="47">
        <v>1184</v>
      </c>
      <c r="H78" s="44" t="str">
        <f t="shared" si="14"/>
        <v>N/A</v>
      </c>
      <c r="I78" s="12" t="s">
        <v>1736</v>
      </c>
      <c r="J78" s="12">
        <v>115.7</v>
      </c>
      <c r="K78" s="45" t="s">
        <v>736</v>
      </c>
      <c r="L78" s="9" t="str">
        <f t="shared" si="15"/>
        <v>No</v>
      </c>
    </row>
    <row r="79" spans="1:12" ht="25.5" x14ac:dyDescent="0.2">
      <c r="A79" s="46" t="s">
        <v>548</v>
      </c>
      <c r="B79" s="35" t="s">
        <v>213</v>
      </c>
      <c r="C79" s="47">
        <v>0</v>
      </c>
      <c r="D79" s="44" t="str">
        <f t="shared" si="12"/>
        <v>N/A</v>
      </c>
      <c r="E79" s="47">
        <v>0</v>
      </c>
      <c r="F79" s="44" t="str">
        <f t="shared" si="13"/>
        <v>N/A</v>
      </c>
      <c r="G79" s="47">
        <v>0</v>
      </c>
      <c r="H79" s="44" t="str">
        <f t="shared" si="14"/>
        <v>N/A</v>
      </c>
      <c r="I79" s="12" t="s">
        <v>1736</v>
      </c>
      <c r="J79" s="12" t="s">
        <v>1736</v>
      </c>
      <c r="K79" s="45" t="s">
        <v>736</v>
      </c>
      <c r="L79" s="9" t="str">
        <f t="shared" si="15"/>
        <v>N/A</v>
      </c>
    </row>
    <row r="80" spans="1:12" x14ac:dyDescent="0.2">
      <c r="A80" s="46" t="s">
        <v>549</v>
      </c>
      <c r="B80" s="35" t="s">
        <v>213</v>
      </c>
      <c r="C80" s="36">
        <v>0</v>
      </c>
      <c r="D80" s="44" t="str">
        <f t="shared" si="12"/>
        <v>N/A</v>
      </c>
      <c r="E80" s="36">
        <v>0</v>
      </c>
      <c r="F80" s="44" t="str">
        <f t="shared" si="13"/>
        <v>N/A</v>
      </c>
      <c r="G80" s="36">
        <v>0</v>
      </c>
      <c r="H80" s="44" t="str">
        <f t="shared" si="14"/>
        <v>N/A</v>
      </c>
      <c r="I80" s="12" t="s">
        <v>1736</v>
      </c>
      <c r="J80" s="12" t="s">
        <v>1736</v>
      </c>
      <c r="K80" s="45" t="s">
        <v>736</v>
      </c>
      <c r="L80" s="9" t="str">
        <f t="shared" si="15"/>
        <v>N/A</v>
      </c>
    </row>
    <row r="81" spans="1:12" ht="25.5" x14ac:dyDescent="0.2">
      <c r="A81" s="46" t="s">
        <v>1306</v>
      </c>
      <c r="B81" s="35" t="s">
        <v>213</v>
      </c>
      <c r="C81" s="47" t="s">
        <v>1736</v>
      </c>
      <c r="D81" s="44" t="str">
        <f t="shared" si="12"/>
        <v>N/A</v>
      </c>
      <c r="E81" s="47" t="s">
        <v>1736</v>
      </c>
      <c r="F81" s="44" t="str">
        <f t="shared" si="13"/>
        <v>N/A</v>
      </c>
      <c r="G81" s="47" t="s">
        <v>1736</v>
      </c>
      <c r="H81" s="44" t="str">
        <f t="shared" si="14"/>
        <v>N/A</v>
      </c>
      <c r="I81" s="12" t="s">
        <v>1736</v>
      </c>
      <c r="J81" s="12" t="s">
        <v>1736</v>
      </c>
      <c r="K81" s="45" t="s">
        <v>736</v>
      </c>
      <c r="L81" s="9" t="str">
        <f t="shared" si="15"/>
        <v>N/A</v>
      </c>
    </row>
    <row r="82" spans="1:12" ht="25.5" x14ac:dyDescent="0.2">
      <c r="A82" s="46" t="s">
        <v>550</v>
      </c>
      <c r="B82" s="35" t="s">
        <v>213</v>
      </c>
      <c r="C82" s="47">
        <v>394205</v>
      </c>
      <c r="D82" s="44" t="str">
        <f t="shared" si="12"/>
        <v>N/A</v>
      </c>
      <c r="E82" s="47">
        <v>413871</v>
      </c>
      <c r="F82" s="44" t="str">
        <f t="shared" si="13"/>
        <v>N/A</v>
      </c>
      <c r="G82" s="47">
        <v>211035</v>
      </c>
      <c r="H82" s="44" t="str">
        <f t="shared" si="14"/>
        <v>N/A</v>
      </c>
      <c r="I82" s="12">
        <v>4.9889999999999999</v>
      </c>
      <c r="J82" s="12">
        <v>-49</v>
      </c>
      <c r="K82" s="45" t="s">
        <v>736</v>
      </c>
      <c r="L82" s="9" t="str">
        <f t="shared" si="15"/>
        <v>No</v>
      </c>
    </row>
    <row r="83" spans="1:12" x14ac:dyDescent="0.2">
      <c r="A83" s="46" t="s">
        <v>551</v>
      </c>
      <c r="B83" s="35" t="s">
        <v>213</v>
      </c>
      <c r="C83" s="36">
        <v>11</v>
      </c>
      <c r="D83" s="44" t="str">
        <f t="shared" si="12"/>
        <v>N/A</v>
      </c>
      <c r="E83" s="36">
        <v>11</v>
      </c>
      <c r="F83" s="44" t="str">
        <f t="shared" si="13"/>
        <v>N/A</v>
      </c>
      <c r="G83" s="36">
        <v>11</v>
      </c>
      <c r="H83" s="44" t="str">
        <f t="shared" si="14"/>
        <v>N/A</v>
      </c>
      <c r="I83" s="12">
        <v>0</v>
      </c>
      <c r="J83" s="12">
        <v>-50</v>
      </c>
      <c r="K83" s="45" t="s">
        <v>736</v>
      </c>
      <c r="L83" s="9" t="str">
        <f t="shared" si="15"/>
        <v>No</v>
      </c>
    </row>
    <row r="84" spans="1:12" x14ac:dyDescent="0.2">
      <c r="A84" s="46" t="s">
        <v>1307</v>
      </c>
      <c r="B84" s="35" t="s">
        <v>213</v>
      </c>
      <c r="C84" s="47">
        <v>197102.5</v>
      </c>
      <c r="D84" s="44" t="str">
        <f t="shared" si="12"/>
        <v>N/A</v>
      </c>
      <c r="E84" s="47">
        <v>206935.5</v>
      </c>
      <c r="F84" s="44" t="str">
        <f t="shared" si="13"/>
        <v>N/A</v>
      </c>
      <c r="G84" s="47">
        <v>211035</v>
      </c>
      <c r="H84" s="44" t="str">
        <f t="shared" si="14"/>
        <v>N/A</v>
      </c>
      <c r="I84" s="12">
        <v>4.9889999999999999</v>
      </c>
      <c r="J84" s="12">
        <v>1.9810000000000001</v>
      </c>
      <c r="K84" s="45" t="s">
        <v>736</v>
      </c>
      <c r="L84" s="9" t="str">
        <f t="shared" si="15"/>
        <v>Yes</v>
      </c>
    </row>
    <row r="85" spans="1:12" x14ac:dyDescent="0.2">
      <c r="A85" s="46" t="s">
        <v>552</v>
      </c>
      <c r="B85" s="35" t="s">
        <v>213</v>
      </c>
      <c r="C85" s="47">
        <v>5053106</v>
      </c>
      <c r="D85" s="44" t="str">
        <f t="shared" si="12"/>
        <v>N/A</v>
      </c>
      <c r="E85" s="47">
        <v>4705824</v>
      </c>
      <c r="F85" s="44" t="str">
        <f t="shared" si="13"/>
        <v>N/A</v>
      </c>
      <c r="G85" s="47">
        <v>4667006</v>
      </c>
      <c r="H85" s="44" t="str">
        <f t="shared" si="14"/>
        <v>N/A</v>
      </c>
      <c r="I85" s="12">
        <v>-6.87</v>
      </c>
      <c r="J85" s="12">
        <v>-0.82499999999999996</v>
      </c>
      <c r="K85" s="45" t="s">
        <v>736</v>
      </c>
      <c r="L85" s="9" t="str">
        <f t="shared" si="15"/>
        <v>Yes</v>
      </c>
    </row>
    <row r="86" spans="1:12" x14ac:dyDescent="0.2">
      <c r="A86" s="46" t="s">
        <v>553</v>
      </c>
      <c r="B86" s="35" t="s">
        <v>213</v>
      </c>
      <c r="C86" s="36">
        <v>227</v>
      </c>
      <c r="D86" s="44" t="str">
        <f t="shared" si="12"/>
        <v>N/A</v>
      </c>
      <c r="E86" s="36">
        <v>229</v>
      </c>
      <c r="F86" s="44" t="str">
        <f t="shared" si="13"/>
        <v>N/A</v>
      </c>
      <c r="G86" s="36">
        <v>196</v>
      </c>
      <c r="H86" s="44" t="str">
        <f t="shared" si="14"/>
        <v>N/A</v>
      </c>
      <c r="I86" s="12">
        <v>0.88109999999999999</v>
      </c>
      <c r="J86" s="12">
        <v>-14.4</v>
      </c>
      <c r="K86" s="45" t="s">
        <v>736</v>
      </c>
      <c r="L86" s="9" t="str">
        <f t="shared" si="15"/>
        <v>Yes</v>
      </c>
    </row>
    <row r="87" spans="1:12" x14ac:dyDescent="0.2">
      <c r="A87" s="46" t="s">
        <v>1308</v>
      </c>
      <c r="B87" s="35" t="s">
        <v>213</v>
      </c>
      <c r="C87" s="47">
        <v>22260.378854999999</v>
      </c>
      <c r="D87" s="44" t="str">
        <f t="shared" si="12"/>
        <v>N/A</v>
      </c>
      <c r="E87" s="47">
        <v>20549.449782</v>
      </c>
      <c r="F87" s="44" t="str">
        <f t="shared" si="13"/>
        <v>N/A</v>
      </c>
      <c r="G87" s="47">
        <v>23811.255101999999</v>
      </c>
      <c r="H87" s="44" t="str">
        <f t="shared" si="14"/>
        <v>N/A</v>
      </c>
      <c r="I87" s="12">
        <v>-7.69</v>
      </c>
      <c r="J87" s="12">
        <v>15.87</v>
      </c>
      <c r="K87" s="45" t="s">
        <v>736</v>
      </c>
      <c r="L87" s="9" t="str">
        <f t="shared" si="15"/>
        <v>Yes</v>
      </c>
    </row>
    <row r="88" spans="1:12" ht="25.5" x14ac:dyDescent="0.2">
      <c r="A88" s="46" t="s">
        <v>554</v>
      </c>
      <c r="B88" s="35" t="s">
        <v>213</v>
      </c>
      <c r="C88" s="47">
        <v>59961014</v>
      </c>
      <c r="D88" s="44" t="str">
        <f t="shared" si="12"/>
        <v>N/A</v>
      </c>
      <c r="E88" s="47">
        <v>59739641</v>
      </c>
      <c r="F88" s="44" t="str">
        <f t="shared" si="13"/>
        <v>N/A</v>
      </c>
      <c r="G88" s="47">
        <v>68288192</v>
      </c>
      <c r="H88" s="44" t="str">
        <f t="shared" si="14"/>
        <v>N/A</v>
      </c>
      <c r="I88" s="12">
        <v>-0.36899999999999999</v>
      </c>
      <c r="J88" s="12">
        <v>14.31</v>
      </c>
      <c r="K88" s="45" t="s">
        <v>736</v>
      </c>
      <c r="L88" s="9" t="str">
        <f t="shared" si="15"/>
        <v>Yes</v>
      </c>
    </row>
    <row r="89" spans="1:12" x14ac:dyDescent="0.2">
      <c r="A89" s="46" t="s">
        <v>555</v>
      </c>
      <c r="B89" s="35" t="s">
        <v>213</v>
      </c>
      <c r="C89" s="36">
        <v>109045</v>
      </c>
      <c r="D89" s="44" t="str">
        <f t="shared" si="12"/>
        <v>N/A</v>
      </c>
      <c r="E89" s="36">
        <v>108801</v>
      </c>
      <c r="F89" s="44" t="str">
        <f t="shared" si="13"/>
        <v>N/A</v>
      </c>
      <c r="G89" s="36">
        <v>108694</v>
      </c>
      <c r="H89" s="44" t="str">
        <f t="shared" si="14"/>
        <v>N/A</v>
      </c>
      <c r="I89" s="12">
        <v>-0.224</v>
      </c>
      <c r="J89" s="12">
        <v>-9.8000000000000004E-2</v>
      </c>
      <c r="K89" s="45" t="s">
        <v>736</v>
      </c>
      <c r="L89" s="9" t="str">
        <f t="shared" si="15"/>
        <v>Yes</v>
      </c>
    </row>
    <row r="90" spans="1:12" x14ac:dyDescent="0.2">
      <c r="A90" s="46" t="s">
        <v>1309</v>
      </c>
      <c r="B90" s="35" t="s">
        <v>213</v>
      </c>
      <c r="C90" s="47">
        <v>549.87403366000001</v>
      </c>
      <c r="D90" s="44" t="str">
        <f t="shared" si="12"/>
        <v>N/A</v>
      </c>
      <c r="E90" s="47">
        <v>549.07253609999998</v>
      </c>
      <c r="F90" s="44" t="str">
        <f t="shared" si="13"/>
        <v>N/A</v>
      </c>
      <c r="G90" s="47">
        <v>628.26091597000004</v>
      </c>
      <c r="H90" s="44" t="str">
        <f t="shared" si="14"/>
        <v>N/A</v>
      </c>
      <c r="I90" s="12">
        <v>-0.14599999999999999</v>
      </c>
      <c r="J90" s="12">
        <v>14.42</v>
      </c>
      <c r="K90" s="45" t="s">
        <v>736</v>
      </c>
      <c r="L90" s="9" t="str">
        <f t="shared" si="15"/>
        <v>Yes</v>
      </c>
    </row>
    <row r="91" spans="1:12" x14ac:dyDescent="0.2">
      <c r="A91" s="46" t="s">
        <v>556</v>
      </c>
      <c r="B91" s="35" t="s">
        <v>213</v>
      </c>
      <c r="C91" s="47">
        <v>16260687</v>
      </c>
      <c r="D91" s="44" t="str">
        <f t="shared" si="12"/>
        <v>N/A</v>
      </c>
      <c r="E91" s="47">
        <v>15894845</v>
      </c>
      <c r="F91" s="44" t="str">
        <f t="shared" si="13"/>
        <v>N/A</v>
      </c>
      <c r="G91" s="47">
        <v>16570429</v>
      </c>
      <c r="H91" s="44" t="str">
        <f t="shared" si="14"/>
        <v>N/A</v>
      </c>
      <c r="I91" s="12">
        <v>-2.25</v>
      </c>
      <c r="J91" s="12">
        <v>4.25</v>
      </c>
      <c r="K91" s="45" t="s">
        <v>736</v>
      </c>
      <c r="L91" s="9" t="str">
        <f t="shared" si="15"/>
        <v>Yes</v>
      </c>
    </row>
    <row r="92" spans="1:12" x14ac:dyDescent="0.2">
      <c r="A92" s="46" t="s">
        <v>557</v>
      </c>
      <c r="B92" s="35" t="s">
        <v>213</v>
      </c>
      <c r="C92" s="36">
        <v>47401</v>
      </c>
      <c r="D92" s="44" t="str">
        <f t="shared" si="12"/>
        <v>N/A</v>
      </c>
      <c r="E92" s="36">
        <v>47428</v>
      </c>
      <c r="F92" s="44" t="str">
        <f t="shared" si="13"/>
        <v>N/A</v>
      </c>
      <c r="G92" s="36">
        <v>47123</v>
      </c>
      <c r="H92" s="44" t="str">
        <f t="shared" si="14"/>
        <v>N/A</v>
      </c>
      <c r="I92" s="12">
        <v>5.7000000000000002E-2</v>
      </c>
      <c r="J92" s="12">
        <v>-0.64300000000000002</v>
      </c>
      <c r="K92" s="45" t="s">
        <v>736</v>
      </c>
      <c r="L92" s="9" t="str">
        <f t="shared" si="15"/>
        <v>Yes</v>
      </c>
    </row>
    <row r="93" spans="1:12" x14ac:dyDescent="0.2">
      <c r="A93" s="46" t="s">
        <v>1310</v>
      </c>
      <c r="B93" s="35" t="s">
        <v>213</v>
      </c>
      <c r="C93" s="47">
        <v>343.04523110999997</v>
      </c>
      <c r="D93" s="44" t="str">
        <f t="shared" si="12"/>
        <v>N/A</v>
      </c>
      <c r="E93" s="47">
        <v>335.13631187999999</v>
      </c>
      <c r="F93" s="44" t="str">
        <f t="shared" si="13"/>
        <v>N/A</v>
      </c>
      <c r="G93" s="47">
        <v>351.64206438000002</v>
      </c>
      <c r="H93" s="44" t="str">
        <f t="shared" si="14"/>
        <v>N/A</v>
      </c>
      <c r="I93" s="12">
        <v>-2.31</v>
      </c>
      <c r="J93" s="12">
        <v>4.9249999999999998</v>
      </c>
      <c r="K93" s="45" t="s">
        <v>736</v>
      </c>
      <c r="L93" s="9" t="str">
        <f t="shared" si="15"/>
        <v>Yes</v>
      </c>
    </row>
    <row r="94" spans="1:12" ht="25.5" x14ac:dyDescent="0.2">
      <c r="A94" s="46" t="s">
        <v>558</v>
      </c>
      <c r="B94" s="35" t="s">
        <v>213</v>
      </c>
      <c r="C94" s="47">
        <v>4470195</v>
      </c>
      <c r="D94" s="44" t="str">
        <f t="shared" si="12"/>
        <v>N/A</v>
      </c>
      <c r="E94" s="47">
        <v>4284141</v>
      </c>
      <c r="F94" s="44" t="str">
        <f t="shared" si="13"/>
        <v>N/A</v>
      </c>
      <c r="G94" s="47">
        <v>5117119</v>
      </c>
      <c r="H94" s="44" t="str">
        <f t="shared" si="14"/>
        <v>N/A</v>
      </c>
      <c r="I94" s="12">
        <v>-4.16</v>
      </c>
      <c r="J94" s="12">
        <v>19.440000000000001</v>
      </c>
      <c r="K94" s="45" t="s">
        <v>736</v>
      </c>
      <c r="L94" s="9" t="str">
        <f t="shared" si="15"/>
        <v>Yes</v>
      </c>
    </row>
    <row r="95" spans="1:12" x14ac:dyDescent="0.2">
      <c r="A95" s="46" t="s">
        <v>559</v>
      </c>
      <c r="B95" s="35" t="s">
        <v>213</v>
      </c>
      <c r="C95" s="36">
        <v>15922</v>
      </c>
      <c r="D95" s="44" t="str">
        <f t="shared" si="12"/>
        <v>N/A</v>
      </c>
      <c r="E95" s="36">
        <v>16531</v>
      </c>
      <c r="F95" s="44" t="str">
        <f t="shared" si="13"/>
        <v>N/A</v>
      </c>
      <c r="G95" s="36">
        <v>18518</v>
      </c>
      <c r="H95" s="44" t="str">
        <f t="shared" si="14"/>
        <v>N/A</v>
      </c>
      <c r="I95" s="12">
        <v>3.8250000000000002</v>
      </c>
      <c r="J95" s="12">
        <v>12.02</v>
      </c>
      <c r="K95" s="45" t="s">
        <v>736</v>
      </c>
      <c r="L95" s="9" t="str">
        <f t="shared" si="15"/>
        <v>Yes</v>
      </c>
    </row>
    <row r="96" spans="1:12" ht="25.5" x14ac:dyDescent="0.2">
      <c r="A96" s="46" t="s">
        <v>1311</v>
      </c>
      <c r="B96" s="35" t="s">
        <v>213</v>
      </c>
      <c r="C96" s="47">
        <v>280.75587238000003</v>
      </c>
      <c r="D96" s="44" t="str">
        <f t="shared" si="12"/>
        <v>N/A</v>
      </c>
      <c r="E96" s="47">
        <v>259.15800617000002</v>
      </c>
      <c r="F96" s="44" t="str">
        <f t="shared" si="13"/>
        <v>N/A</v>
      </c>
      <c r="G96" s="47">
        <v>276.33216329999999</v>
      </c>
      <c r="H96" s="44" t="str">
        <f t="shared" si="14"/>
        <v>N/A</v>
      </c>
      <c r="I96" s="12">
        <v>-7.69</v>
      </c>
      <c r="J96" s="12">
        <v>6.6269999999999998</v>
      </c>
      <c r="K96" s="45" t="s">
        <v>736</v>
      </c>
      <c r="L96" s="9" t="str">
        <f t="shared" si="15"/>
        <v>Yes</v>
      </c>
    </row>
    <row r="97" spans="1:12" ht="25.5" x14ac:dyDescent="0.2">
      <c r="A97" s="46" t="s">
        <v>560</v>
      </c>
      <c r="B97" s="35" t="s">
        <v>213</v>
      </c>
      <c r="C97" s="47">
        <v>52384922</v>
      </c>
      <c r="D97" s="44" t="str">
        <f t="shared" si="12"/>
        <v>N/A</v>
      </c>
      <c r="E97" s="47">
        <v>57730041</v>
      </c>
      <c r="F97" s="44" t="str">
        <f t="shared" si="13"/>
        <v>N/A</v>
      </c>
      <c r="G97" s="47">
        <v>58262865</v>
      </c>
      <c r="H97" s="44" t="str">
        <f t="shared" si="14"/>
        <v>N/A</v>
      </c>
      <c r="I97" s="12">
        <v>10.199999999999999</v>
      </c>
      <c r="J97" s="12">
        <v>0.92300000000000004</v>
      </c>
      <c r="K97" s="45" t="s">
        <v>736</v>
      </c>
      <c r="L97" s="9" t="str">
        <f t="shared" si="15"/>
        <v>Yes</v>
      </c>
    </row>
    <row r="98" spans="1:12" x14ac:dyDescent="0.2">
      <c r="A98" s="46" t="s">
        <v>561</v>
      </c>
      <c r="B98" s="35" t="s">
        <v>213</v>
      </c>
      <c r="C98" s="36">
        <v>54788</v>
      </c>
      <c r="D98" s="44" t="str">
        <f t="shared" si="12"/>
        <v>N/A</v>
      </c>
      <c r="E98" s="36">
        <v>60620</v>
      </c>
      <c r="F98" s="44" t="str">
        <f t="shared" si="13"/>
        <v>N/A</v>
      </c>
      <c r="G98" s="36">
        <v>61994</v>
      </c>
      <c r="H98" s="44" t="str">
        <f t="shared" si="14"/>
        <v>N/A</v>
      </c>
      <c r="I98" s="12">
        <v>10.64</v>
      </c>
      <c r="J98" s="12">
        <v>2.2669999999999999</v>
      </c>
      <c r="K98" s="45" t="s">
        <v>736</v>
      </c>
      <c r="L98" s="9" t="str">
        <f t="shared" si="15"/>
        <v>Yes</v>
      </c>
    </row>
    <row r="99" spans="1:12" x14ac:dyDescent="0.2">
      <c r="A99" s="46" t="s">
        <v>1312</v>
      </c>
      <c r="B99" s="35" t="s">
        <v>213</v>
      </c>
      <c r="C99" s="47">
        <v>956.13860698999997</v>
      </c>
      <c r="D99" s="44" t="str">
        <f t="shared" si="12"/>
        <v>N/A</v>
      </c>
      <c r="E99" s="47">
        <v>952.32664136999995</v>
      </c>
      <c r="F99" s="44" t="str">
        <f t="shared" si="13"/>
        <v>N/A</v>
      </c>
      <c r="G99" s="47">
        <v>939.81457882999996</v>
      </c>
      <c r="H99" s="44" t="str">
        <f t="shared" si="14"/>
        <v>N/A</v>
      </c>
      <c r="I99" s="12">
        <v>-0.39900000000000002</v>
      </c>
      <c r="J99" s="12">
        <v>-1.31</v>
      </c>
      <c r="K99" s="45" t="s">
        <v>736</v>
      </c>
      <c r="L99" s="9" t="str">
        <f t="shared" si="15"/>
        <v>Yes</v>
      </c>
    </row>
    <row r="100" spans="1:12" x14ac:dyDescent="0.2">
      <c r="A100" s="46" t="s">
        <v>562</v>
      </c>
      <c r="B100" s="35" t="s">
        <v>213</v>
      </c>
      <c r="C100" s="47">
        <v>21629329</v>
      </c>
      <c r="D100" s="44" t="str">
        <f t="shared" si="12"/>
        <v>N/A</v>
      </c>
      <c r="E100" s="47">
        <v>25152814</v>
      </c>
      <c r="F100" s="44" t="str">
        <f t="shared" si="13"/>
        <v>N/A</v>
      </c>
      <c r="G100" s="47">
        <v>27890582</v>
      </c>
      <c r="H100" s="44" t="str">
        <f t="shared" si="14"/>
        <v>N/A</v>
      </c>
      <c r="I100" s="12">
        <v>16.29</v>
      </c>
      <c r="J100" s="12">
        <v>10.88</v>
      </c>
      <c r="K100" s="45" t="s">
        <v>736</v>
      </c>
      <c r="L100" s="9" t="str">
        <f t="shared" si="15"/>
        <v>Yes</v>
      </c>
    </row>
    <row r="101" spans="1:12" x14ac:dyDescent="0.2">
      <c r="A101" s="46" t="s">
        <v>563</v>
      </c>
      <c r="B101" s="35" t="s">
        <v>213</v>
      </c>
      <c r="C101" s="36">
        <v>39525</v>
      </c>
      <c r="D101" s="44" t="str">
        <f t="shared" si="12"/>
        <v>N/A</v>
      </c>
      <c r="E101" s="36">
        <v>42907</v>
      </c>
      <c r="F101" s="44" t="str">
        <f t="shared" si="13"/>
        <v>N/A</v>
      </c>
      <c r="G101" s="36">
        <v>43222</v>
      </c>
      <c r="H101" s="44" t="str">
        <f t="shared" si="14"/>
        <v>N/A</v>
      </c>
      <c r="I101" s="12">
        <v>8.5570000000000004</v>
      </c>
      <c r="J101" s="12">
        <v>0.73409999999999997</v>
      </c>
      <c r="K101" s="45" t="s">
        <v>736</v>
      </c>
      <c r="L101" s="9" t="str">
        <f t="shared" si="15"/>
        <v>Yes</v>
      </c>
    </row>
    <row r="102" spans="1:12" x14ac:dyDescent="0.2">
      <c r="A102" s="46" t="s">
        <v>1313</v>
      </c>
      <c r="B102" s="35" t="s">
        <v>213</v>
      </c>
      <c r="C102" s="47">
        <v>547.23160025000004</v>
      </c>
      <c r="D102" s="44" t="str">
        <f t="shared" si="12"/>
        <v>N/A</v>
      </c>
      <c r="E102" s="47">
        <v>586.21702751999999</v>
      </c>
      <c r="F102" s="44" t="str">
        <f t="shared" si="13"/>
        <v>N/A</v>
      </c>
      <c r="G102" s="47">
        <v>645.28670583999997</v>
      </c>
      <c r="H102" s="44" t="str">
        <f t="shared" si="14"/>
        <v>N/A</v>
      </c>
      <c r="I102" s="12">
        <v>7.1239999999999997</v>
      </c>
      <c r="J102" s="12">
        <v>10.08</v>
      </c>
      <c r="K102" s="45" t="s">
        <v>736</v>
      </c>
      <c r="L102" s="9" t="str">
        <f t="shared" si="15"/>
        <v>Yes</v>
      </c>
    </row>
    <row r="103" spans="1:12" ht="25.5" x14ac:dyDescent="0.2">
      <c r="A103" s="46" t="s">
        <v>564</v>
      </c>
      <c r="B103" s="35" t="s">
        <v>213</v>
      </c>
      <c r="C103" s="47">
        <v>4740945</v>
      </c>
      <c r="D103" s="44" t="str">
        <f t="shared" si="12"/>
        <v>N/A</v>
      </c>
      <c r="E103" s="47">
        <v>4814560</v>
      </c>
      <c r="F103" s="44" t="str">
        <f t="shared" si="13"/>
        <v>N/A</v>
      </c>
      <c r="G103" s="47">
        <v>4883417</v>
      </c>
      <c r="H103" s="44" t="str">
        <f t="shared" si="14"/>
        <v>N/A</v>
      </c>
      <c r="I103" s="12">
        <v>1.5529999999999999</v>
      </c>
      <c r="J103" s="12">
        <v>1.43</v>
      </c>
      <c r="K103" s="45" t="s">
        <v>736</v>
      </c>
      <c r="L103" s="9" t="str">
        <f t="shared" si="15"/>
        <v>Yes</v>
      </c>
    </row>
    <row r="104" spans="1:12" x14ac:dyDescent="0.2">
      <c r="A104" s="46" t="s">
        <v>565</v>
      </c>
      <c r="B104" s="35" t="s">
        <v>213</v>
      </c>
      <c r="C104" s="36">
        <v>2450</v>
      </c>
      <c r="D104" s="44" t="str">
        <f t="shared" si="12"/>
        <v>N/A</v>
      </c>
      <c r="E104" s="36">
        <v>2457</v>
      </c>
      <c r="F104" s="44" t="str">
        <f t="shared" si="13"/>
        <v>N/A</v>
      </c>
      <c r="G104" s="36">
        <v>2524</v>
      </c>
      <c r="H104" s="44" t="str">
        <f t="shared" si="14"/>
        <v>N/A</v>
      </c>
      <c r="I104" s="12">
        <v>0.28570000000000001</v>
      </c>
      <c r="J104" s="12">
        <v>2.7269999999999999</v>
      </c>
      <c r="K104" s="45" t="s">
        <v>736</v>
      </c>
      <c r="L104" s="9" t="str">
        <f t="shared" si="15"/>
        <v>Yes</v>
      </c>
    </row>
    <row r="105" spans="1:12" ht="25.5" x14ac:dyDescent="0.2">
      <c r="A105" s="46" t="s">
        <v>1314</v>
      </c>
      <c r="B105" s="35" t="s">
        <v>213</v>
      </c>
      <c r="C105" s="47">
        <v>1935.0795917999999</v>
      </c>
      <c r="D105" s="44" t="str">
        <f t="shared" si="12"/>
        <v>N/A</v>
      </c>
      <c r="E105" s="47">
        <v>1959.5278794999999</v>
      </c>
      <c r="F105" s="44" t="str">
        <f t="shared" si="13"/>
        <v>N/A</v>
      </c>
      <c r="G105" s="47">
        <v>1934.7927892</v>
      </c>
      <c r="H105" s="44" t="str">
        <f t="shared" si="14"/>
        <v>N/A</v>
      </c>
      <c r="I105" s="12">
        <v>1.2629999999999999</v>
      </c>
      <c r="J105" s="12">
        <v>-1.26</v>
      </c>
      <c r="K105" s="45" t="s">
        <v>736</v>
      </c>
      <c r="L105" s="9" t="str">
        <f t="shared" si="15"/>
        <v>Yes</v>
      </c>
    </row>
    <row r="106" spans="1:12" ht="25.5" x14ac:dyDescent="0.2">
      <c r="A106" s="46" t="s">
        <v>566</v>
      </c>
      <c r="B106" s="35" t="s">
        <v>213</v>
      </c>
      <c r="C106" s="47">
        <v>36196686</v>
      </c>
      <c r="D106" s="44" t="str">
        <f t="shared" si="12"/>
        <v>N/A</v>
      </c>
      <c r="E106" s="47">
        <v>40834954</v>
      </c>
      <c r="F106" s="44" t="str">
        <f t="shared" si="13"/>
        <v>N/A</v>
      </c>
      <c r="G106" s="47">
        <v>38086537</v>
      </c>
      <c r="H106" s="44" t="str">
        <f t="shared" si="14"/>
        <v>N/A</v>
      </c>
      <c r="I106" s="12">
        <v>12.81</v>
      </c>
      <c r="J106" s="12">
        <v>-6.73</v>
      </c>
      <c r="K106" s="45" t="s">
        <v>736</v>
      </c>
      <c r="L106" s="9" t="str">
        <f t="shared" si="15"/>
        <v>Yes</v>
      </c>
    </row>
    <row r="107" spans="1:12" x14ac:dyDescent="0.2">
      <c r="A107" s="46" t="s">
        <v>567</v>
      </c>
      <c r="B107" s="35" t="s">
        <v>213</v>
      </c>
      <c r="C107" s="36">
        <v>87322</v>
      </c>
      <c r="D107" s="44" t="str">
        <f t="shared" si="12"/>
        <v>N/A</v>
      </c>
      <c r="E107" s="36">
        <v>88593</v>
      </c>
      <c r="F107" s="44" t="str">
        <f t="shared" si="13"/>
        <v>N/A</v>
      </c>
      <c r="G107" s="36">
        <v>87933</v>
      </c>
      <c r="H107" s="44" t="str">
        <f t="shared" si="14"/>
        <v>N/A</v>
      </c>
      <c r="I107" s="12">
        <v>1.456</v>
      </c>
      <c r="J107" s="12">
        <v>-0.745</v>
      </c>
      <c r="K107" s="45" t="s">
        <v>736</v>
      </c>
      <c r="L107" s="9" t="str">
        <f t="shared" si="15"/>
        <v>Yes</v>
      </c>
    </row>
    <row r="108" spans="1:12" x14ac:dyDescent="0.2">
      <c r="A108" s="46" t="s">
        <v>1315</v>
      </c>
      <c r="B108" s="35" t="s">
        <v>213</v>
      </c>
      <c r="C108" s="47">
        <v>414.51966285999998</v>
      </c>
      <c r="D108" s="44" t="str">
        <f t="shared" si="12"/>
        <v>N/A</v>
      </c>
      <c r="E108" s="47">
        <v>460.92754507000001</v>
      </c>
      <c r="F108" s="44" t="str">
        <f t="shared" si="13"/>
        <v>N/A</v>
      </c>
      <c r="G108" s="47">
        <v>433.13132725999998</v>
      </c>
      <c r="H108" s="44" t="str">
        <f t="shared" si="14"/>
        <v>N/A</v>
      </c>
      <c r="I108" s="12">
        <v>11.2</v>
      </c>
      <c r="J108" s="12">
        <v>-6.03</v>
      </c>
      <c r="K108" s="45" t="s">
        <v>736</v>
      </c>
      <c r="L108" s="9" t="str">
        <f t="shared" si="15"/>
        <v>Yes</v>
      </c>
    </row>
    <row r="109" spans="1:12" x14ac:dyDescent="0.2">
      <c r="A109" s="46" t="s">
        <v>568</v>
      </c>
      <c r="B109" s="35" t="s">
        <v>213</v>
      </c>
      <c r="C109" s="47">
        <v>121611460</v>
      </c>
      <c r="D109" s="44" t="str">
        <f t="shared" si="12"/>
        <v>N/A</v>
      </c>
      <c r="E109" s="47">
        <v>127642333</v>
      </c>
      <c r="F109" s="44" t="str">
        <f t="shared" si="13"/>
        <v>N/A</v>
      </c>
      <c r="G109" s="47">
        <v>134418650</v>
      </c>
      <c r="H109" s="44" t="str">
        <f t="shared" si="14"/>
        <v>N/A</v>
      </c>
      <c r="I109" s="12">
        <v>4.9589999999999996</v>
      </c>
      <c r="J109" s="12">
        <v>5.3090000000000002</v>
      </c>
      <c r="K109" s="45" t="s">
        <v>736</v>
      </c>
      <c r="L109" s="9" t="str">
        <f t="shared" si="15"/>
        <v>Yes</v>
      </c>
    </row>
    <row r="110" spans="1:12" x14ac:dyDescent="0.2">
      <c r="A110" s="46" t="s">
        <v>569</v>
      </c>
      <c r="B110" s="35" t="s">
        <v>213</v>
      </c>
      <c r="C110" s="36">
        <v>103828</v>
      </c>
      <c r="D110" s="44" t="str">
        <f t="shared" si="12"/>
        <v>N/A</v>
      </c>
      <c r="E110" s="36">
        <v>104056</v>
      </c>
      <c r="F110" s="44" t="str">
        <f t="shared" si="13"/>
        <v>N/A</v>
      </c>
      <c r="G110" s="36">
        <v>102437</v>
      </c>
      <c r="H110" s="44" t="str">
        <f t="shared" si="14"/>
        <v>N/A</v>
      </c>
      <c r="I110" s="12">
        <v>0.21959999999999999</v>
      </c>
      <c r="J110" s="12">
        <v>-1.56</v>
      </c>
      <c r="K110" s="45" t="s">
        <v>736</v>
      </c>
      <c r="L110" s="9" t="str">
        <f t="shared" si="15"/>
        <v>Yes</v>
      </c>
    </row>
    <row r="111" spans="1:12" x14ac:dyDescent="0.2">
      <c r="A111" s="46" t="s">
        <v>1316</v>
      </c>
      <c r="B111" s="35" t="s">
        <v>213</v>
      </c>
      <c r="C111" s="47">
        <v>1171.2780753</v>
      </c>
      <c r="D111" s="44" t="str">
        <f t="shared" si="12"/>
        <v>N/A</v>
      </c>
      <c r="E111" s="47">
        <v>1226.6696105999999</v>
      </c>
      <c r="F111" s="44" t="str">
        <f t="shared" si="13"/>
        <v>N/A</v>
      </c>
      <c r="G111" s="47">
        <v>1312.2079913</v>
      </c>
      <c r="H111" s="44" t="str">
        <f t="shared" si="14"/>
        <v>N/A</v>
      </c>
      <c r="I111" s="12">
        <v>4.7290000000000001</v>
      </c>
      <c r="J111" s="12">
        <v>6.9729999999999999</v>
      </c>
      <c r="K111" s="45" t="s">
        <v>736</v>
      </c>
      <c r="L111" s="9" t="str">
        <f t="shared" si="15"/>
        <v>Yes</v>
      </c>
    </row>
    <row r="112" spans="1:12" ht="25.5" x14ac:dyDescent="0.2">
      <c r="A112" s="46" t="s">
        <v>570</v>
      </c>
      <c r="B112" s="35" t="s">
        <v>213</v>
      </c>
      <c r="C112" s="47">
        <v>67289863</v>
      </c>
      <c r="D112" s="44" t="str">
        <f t="shared" si="12"/>
        <v>N/A</v>
      </c>
      <c r="E112" s="47">
        <v>76691003</v>
      </c>
      <c r="F112" s="44" t="str">
        <f t="shared" si="13"/>
        <v>N/A</v>
      </c>
      <c r="G112" s="47">
        <v>85675979</v>
      </c>
      <c r="H112" s="44" t="str">
        <f t="shared" si="14"/>
        <v>N/A</v>
      </c>
      <c r="I112" s="12">
        <v>13.97</v>
      </c>
      <c r="J112" s="12">
        <v>11.72</v>
      </c>
      <c r="K112" s="45" t="s">
        <v>736</v>
      </c>
      <c r="L112" s="9" t="str">
        <f t="shared" si="15"/>
        <v>Yes</v>
      </c>
    </row>
    <row r="113" spans="1:12" x14ac:dyDescent="0.2">
      <c r="A113" s="46" t="s">
        <v>571</v>
      </c>
      <c r="B113" s="35" t="s">
        <v>213</v>
      </c>
      <c r="C113" s="36">
        <v>19182</v>
      </c>
      <c r="D113" s="44" t="str">
        <f t="shared" si="12"/>
        <v>N/A</v>
      </c>
      <c r="E113" s="36">
        <v>20054</v>
      </c>
      <c r="F113" s="44" t="str">
        <f t="shared" si="13"/>
        <v>N/A</v>
      </c>
      <c r="G113" s="36">
        <v>20532</v>
      </c>
      <c r="H113" s="44" t="str">
        <f t="shared" si="14"/>
        <v>N/A</v>
      </c>
      <c r="I113" s="12">
        <v>4.5460000000000003</v>
      </c>
      <c r="J113" s="12">
        <v>2.3839999999999999</v>
      </c>
      <c r="K113" s="45" t="s">
        <v>736</v>
      </c>
      <c r="L113" s="9" t="str">
        <f t="shared" si="15"/>
        <v>Yes</v>
      </c>
    </row>
    <row r="114" spans="1:12" ht="25.5" x14ac:dyDescent="0.2">
      <c r="A114" s="46" t="s">
        <v>1317</v>
      </c>
      <c r="B114" s="35" t="s">
        <v>213</v>
      </c>
      <c r="C114" s="47">
        <v>3507.9690856000002</v>
      </c>
      <c r="D114" s="44" t="str">
        <f t="shared" si="12"/>
        <v>N/A</v>
      </c>
      <c r="E114" s="47">
        <v>3824.2247431999999</v>
      </c>
      <c r="F114" s="44" t="str">
        <f t="shared" si="13"/>
        <v>N/A</v>
      </c>
      <c r="G114" s="47">
        <v>4172.8024059999998</v>
      </c>
      <c r="H114" s="44" t="str">
        <f t="shared" si="14"/>
        <v>N/A</v>
      </c>
      <c r="I114" s="12">
        <v>9.0150000000000006</v>
      </c>
      <c r="J114" s="12">
        <v>9.1150000000000002</v>
      </c>
      <c r="K114" s="45" t="s">
        <v>736</v>
      </c>
      <c r="L114" s="9" t="str">
        <f t="shared" si="15"/>
        <v>Yes</v>
      </c>
    </row>
    <row r="115" spans="1:12" ht="25.5" x14ac:dyDescent="0.2">
      <c r="A115" s="46" t="s">
        <v>572</v>
      </c>
      <c r="B115" s="35" t="s">
        <v>213</v>
      </c>
      <c r="C115" s="47">
        <v>5239343</v>
      </c>
      <c r="D115" s="44" t="str">
        <f t="shared" si="12"/>
        <v>N/A</v>
      </c>
      <c r="E115" s="47">
        <v>4703256</v>
      </c>
      <c r="F115" s="44" t="str">
        <f t="shared" si="13"/>
        <v>N/A</v>
      </c>
      <c r="G115" s="47">
        <v>3092802</v>
      </c>
      <c r="H115" s="44" t="str">
        <f t="shared" si="14"/>
        <v>N/A</v>
      </c>
      <c r="I115" s="12">
        <v>-10.199999999999999</v>
      </c>
      <c r="J115" s="12">
        <v>-34.200000000000003</v>
      </c>
      <c r="K115" s="45" t="s">
        <v>736</v>
      </c>
      <c r="L115" s="9" t="str">
        <f t="shared" si="15"/>
        <v>No</v>
      </c>
    </row>
    <row r="116" spans="1:12" x14ac:dyDescent="0.2">
      <c r="A116" s="3" t="s">
        <v>573</v>
      </c>
      <c r="B116" s="35" t="s">
        <v>213</v>
      </c>
      <c r="C116" s="36">
        <v>11341</v>
      </c>
      <c r="D116" s="44" t="str">
        <f t="shared" si="12"/>
        <v>N/A</v>
      </c>
      <c r="E116" s="36">
        <v>10570</v>
      </c>
      <c r="F116" s="44" t="str">
        <f t="shared" si="13"/>
        <v>N/A</v>
      </c>
      <c r="G116" s="36">
        <v>7544</v>
      </c>
      <c r="H116" s="44" t="str">
        <f t="shared" si="14"/>
        <v>N/A</v>
      </c>
      <c r="I116" s="12">
        <v>-6.8</v>
      </c>
      <c r="J116" s="12">
        <v>-28.6</v>
      </c>
      <c r="K116" s="45" t="s">
        <v>736</v>
      </c>
      <c r="L116" s="9" t="str">
        <f t="shared" si="15"/>
        <v>Yes</v>
      </c>
    </row>
    <row r="117" spans="1:12" ht="25.5" x14ac:dyDescent="0.2">
      <c r="A117" s="3" t="s">
        <v>1318</v>
      </c>
      <c r="B117" s="35" t="s">
        <v>213</v>
      </c>
      <c r="C117" s="47">
        <v>461.98245305</v>
      </c>
      <c r="D117" s="44" t="str">
        <f t="shared" si="12"/>
        <v>N/A</v>
      </c>
      <c r="E117" s="47">
        <v>444.96272469000002</v>
      </c>
      <c r="F117" s="44" t="str">
        <f t="shared" si="13"/>
        <v>N/A</v>
      </c>
      <c r="G117" s="47">
        <v>409.96845174999999</v>
      </c>
      <c r="H117" s="44" t="str">
        <f t="shared" si="14"/>
        <v>N/A</v>
      </c>
      <c r="I117" s="12">
        <v>-3.68</v>
      </c>
      <c r="J117" s="12">
        <v>-7.86</v>
      </c>
      <c r="K117" s="45" t="s">
        <v>736</v>
      </c>
      <c r="L117" s="9" t="str">
        <f t="shared" si="15"/>
        <v>Yes</v>
      </c>
    </row>
    <row r="118" spans="1:12" ht="25.5" x14ac:dyDescent="0.2">
      <c r="A118" s="4" t="s">
        <v>574</v>
      </c>
      <c r="B118" s="35" t="s">
        <v>213</v>
      </c>
      <c r="C118" s="47">
        <v>23342249</v>
      </c>
      <c r="D118" s="44" t="str">
        <f t="shared" si="12"/>
        <v>N/A</v>
      </c>
      <c r="E118" s="47">
        <v>21719401</v>
      </c>
      <c r="F118" s="44" t="str">
        <f t="shared" si="13"/>
        <v>N/A</v>
      </c>
      <c r="G118" s="47">
        <v>18760450</v>
      </c>
      <c r="H118" s="44" t="str">
        <f t="shared" si="14"/>
        <v>N/A</v>
      </c>
      <c r="I118" s="12">
        <v>-6.95</v>
      </c>
      <c r="J118" s="12">
        <v>-13.6</v>
      </c>
      <c r="K118" s="45" t="s">
        <v>736</v>
      </c>
      <c r="L118" s="9" t="str">
        <f t="shared" si="15"/>
        <v>Yes</v>
      </c>
    </row>
    <row r="119" spans="1:12" x14ac:dyDescent="0.2">
      <c r="A119" s="4" t="s">
        <v>575</v>
      </c>
      <c r="B119" s="35" t="s">
        <v>213</v>
      </c>
      <c r="C119" s="36">
        <v>2588</v>
      </c>
      <c r="D119" s="44" t="str">
        <f t="shared" si="12"/>
        <v>N/A</v>
      </c>
      <c r="E119" s="36">
        <v>2542</v>
      </c>
      <c r="F119" s="44" t="str">
        <f t="shared" si="13"/>
        <v>N/A</v>
      </c>
      <c r="G119" s="36">
        <v>2325</v>
      </c>
      <c r="H119" s="44" t="str">
        <f t="shared" si="14"/>
        <v>N/A</v>
      </c>
      <c r="I119" s="12">
        <v>-1.78</v>
      </c>
      <c r="J119" s="12">
        <v>-8.5399999999999991</v>
      </c>
      <c r="K119" s="45" t="s">
        <v>736</v>
      </c>
      <c r="L119" s="9" t="str">
        <f t="shared" si="15"/>
        <v>Yes</v>
      </c>
    </row>
    <row r="120" spans="1:12" ht="25.5" x14ac:dyDescent="0.2">
      <c r="A120" s="4" t="s">
        <v>1319</v>
      </c>
      <c r="B120" s="35" t="s">
        <v>213</v>
      </c>
      <c r="C120" s="47">
        <v>9019.4161514999996</v>
      </c>
      <c r="D120" s="44" t="str">
        <f t="shared" si="12"/>
        <v>N/A</v>
      </c>
      <c r="E120" s="47">
        <v>8544.2175451999992</v>
      </c>
      <c r="F120" s="44" t="str">
        <f t="shared" si="13"/>
        <v>N/A</v>
      </c>
      <c r="G120" s="47">
        <v>8069.0107527</v>
      </c>
      <c r="H120" s="44" t="str">
        <f t="shared" si="14"/>
        <v>N/A</v>
      </c>
      <c r="I120" s="12">
        <v>-5.27</v>
      </c>
      <c r="J120" s="12">
        <v>-5.56</v>
      </c>
      <c r="K120" s="45" t="s">
        <v>736</v>
      </c>
      <c r="L120" s="9" t="str">
        <f t="shared" si="15"/>
        <v>Yes</v>
      </c>
    </row>
    <row r="121" spans="1:12" ht="25.5" x14ac:dyDescent="0.2">
      <c r="A121" s="4" t="s">
        <v>576</v>
      </c>
      <c r="B121" s="35" t="s">
        <v>213</v>
      </c>
      <c r="C121" s="47">
        <v>5815193</v>
      </c>
      <c r="D121" s="44" t="str">
        <f t="shared" si="12"/>
        <v>N/A</v>
      </c>
      <c r="E121" s="47">
        <v>5159925</v>
      </c>
      <c r="F121" s="44" t="str">
        <f t="shared" si="13"/>
        <v>N/A</v>
      </c>
      <c r="G121" s="47">
        <v>5393644</v>
      </c>
      <c r="H121" s="44" t="str">
        <f t="shared" si="14"/>
        <v>N/A</v>
      </c>
      <c r="I121" s="12">
        <v>-11.3</v>
      </c>
      <c r="J121" s="12">
        <v>4.53</v>
      </c>
      <c r="K121" s="45" t="s">
        <v>736</v>
      </c>
      <c r="L121" s="9" t="str">
        <f t="shared" si="15"/>
        <v>Yes</v>
      </c>
    </row>
    <row r="122" spans="1:12" ht="25.5" x14ac:dyDescent="0.2">
      <c r="A122" s="4" t="s">
        <v>577</v>
      </c>
      <c r="B122" s="35" t="s">
        <v>213</v>
      </c>
      <c r="C122" s="36">
        <v>5762</v>
      </c>
      <c r="D122" s="44" t="str">
        <f t="shared" si="12"/>
        <v>N/A</v>
      </c>
      <c r="E122" s="36">
        <v>5599</v>
      </c>
      <c r="F122" s="44" t="str">
        <f t="shared" si="13"/>
        <v>N/A</v>
      </c>
      <c r="G122" s="36">
        <v>5283</v>
      </c>
      <c r="H122" s="44" t="str">
        <f t="shared" si="14"/>
        <v>N/A</v>
      </c>
      <c r="I122" s="12">
        <v>-2.83</v>
      </c>
      <c r="J122" s="12">
        <v>-5.64</v>
      </c>
      <c r="K122" s="45" t="s">
        <v>736</v>
      </c>
      <c r="L122" s="9" t="str">
        <f t="shared" si="15"/>
        <v>Yes</v>
      </c>
    </row>
    <row r="123" spans="1:12" ht="25.5" x14ac:dyDescent="0.2">
      <c r="A123" s="4" t="s">
        <v>1320</v>
      </c>
      <c r="B123" s="35" t="s">
        <v>213</v>
      </c>
      <c r="C123" s="47">
        <v>1009.2316904</v>
      </c>
      <c r="D123" s="44" t="str">
        <f t="shared" si="12"/>
        <v>N/A</v>
      </c>
      <c r="E123" s="47">
        <v>921.57974637999996</v>
      </c>
      <c r="F123" s="44" t="str">
        <f t="shared" si="13"/>
        <v>N/A</v>
      </c>
      <c r="G123" s="47">
        <v>1020.9434034</v>
      </c>
      <c r="H123" s="44" t="str">
        <f t="shared" si="14"/>
        <v>N/A</v>
      </c>
      <c r="I123" s="12">
        <v>-8.69</v>
      </c>
      <c r="J123" s="12">
        <v>10.78</v>
      </c>
      <c r="K123" s="45" t="s">
        <v>736</v>
      </c>
      <c r="L123" s="9" t="str">
        <f t="shared" si="15"/>
        <v>Yes</v>
      </c>
    </row>
    <row r="124" spans="1:12" ht="25.5" x14ac:dyDescent="0.2">
      <c r="A124" s="4" t="s">
        <v>578</v>
      </c>
      <c r="B124" s="35" t="s">
        <v>213</v>
      </c>
      <c r="C124" s="47">
        <v>0</v>
      </c>
      <c r="D124" s="44" t="str">
        <f t="shared" si="12"/>
        <v>N/A</v>
      </c>
      <c r="E124" s="47">
        <v>0</v>
      </c>
      <c r="F124" s="44" t="str">
        <f t="shared" si="13"/>
        <v>N/A</v>
      </c>
      <c r="G124" s="47">
        <v>418131</v>
      </c>
      <c r="H124" s="44" t="str">
        <f t="shared" si="14"/>
        <v>N/A</v>
      </c>
      <c r="I124" s="12" t="s">
        <v>1736</v>
      </c>
      <c r="J124" s="12" t="s">
        <v>1736</v>
      </c>
      <c r="K124" s="45" t="s">
        <v>736</v>
      </c>
      <c r="L124" s="9" t="str">
        <f t="shared" si="15"/>
        <v>N/A</v>
      </c>
    </row>
    <row r="125" spans="1:12" x14ac:dyDescent="0.2">
      <c r="A125" s="2" t="s">
        <v>579</v>
      </c>
      <c r="B125" s="35" t="s">
        <v>213</v>
      </c>
      <c r="C125" s="36">
        <v>0</v>
      </c>
      <c r="D125" s="44" t="str">
        <f t="shared" si="12"/>
        <v>N/A</v>
      </c>
      <c r="E125" s="36">
        <v>0</v>
      </c>
      <c r="F125" s="44" t="str">
        <f t="shared" si="13"/>
        <v>N/A</v>
      </c>
      <c r="G125" s="36">
        <v>12</v>
      </c>
      <c r="H125" s="44" t="str">
        <f t="shared" si="14"/>
        <v>N/A</v>
      </c>
      <c r="I125" s="12" t="s">
        <v>1736</v>
      </c>
      <c r="J125" s="12" t="s">
        <v>1736</v>
      </c>
      <c r="K125" s="45" t="s">
        <v>736</v>
      </c>
      <c r="L125" s="9" t="str">
        <f t="shared" si="15"/>
        <v>N/A</v>
      </c>
    </row>
    <row r="126" spans="1:12" ht="25.5" x14ac:dyDescent="0.2">
      <c r="A126" s="2" t="s">
        <v>1321</v>
      </c>
      <c r="B126" s="35" t="s">
        <v>213</v>
      </c>
      <c r="C126" s="47" t="s">
        <v>1736</v>
      </c>
      <c r="D126" s="44" t="str">
        <f t="shared" si="12"/>
        <v>N/A</v>
      </c>
      <c r="E126" s="47" t="s">
        <v>1736</v>
      </c>
      <c r="F126" s="44" t="str">
        <f t="shared" si="13"/>
        <v>N/A</v>
      </c>
      <c r="G126" s="47">
        <v>34844.25</v>
      </c>
      <c r="H126" s="44" t="str">
        <f t="shared" si="14"/>
        <v>N/A</v>
      </c>
      <c r="I126" s="12" t="s">
        <v>1736</v>
      </c>
      <c r="J126" s="12" t="s">
        <v>1736</v>
      </c>
      <c r="K126" s="45" t="s">
        <v>736</v>
      </c>
      <c r="L126" s="9" t="str">
        <f t="shared" si="15"/>
        <v>N/A</v>
      </c>
    </row>
    <row r="127" spans="1:12" ht="25.5" x14ac:dyDescent="0.2">
      <c r="A127" s="2" t="s">
        <v>580</v>
      </c>
      <c r="B127" s="35" t="s">
        <v>213</v>
      </c>
      <c r="C127" s="47">
        <v>2805923</v>
      </c>
      <c r="D127" s="44" t="str">
        <f t="shared" si="12"/>
        <v>N/A</v>
      </c>
      <c r="E127" s="47">
        <v>3045905</v>
      </c>
      <c r="F127" s="44" t="str">
        <f t="shared" si="13"/>
        <v>N/A</v>
      </c>
      <c r="G127" s="47">
        <v>3932507</v>
      </c>
      <c r="H127" s="44" t="str">
        <f t="shared" si="14"/>
        <v>N/A</v>
      </c>
      <c r="I127" s="12">
        <v>8.5530000000000008</v>
      </c>
      <c r="J127" s="12">
        <v>29.11</v>
      </c>
      <c r="K127" s="45" t="s">
        <v>736</v>
      </c>
      <c r="L127" s="9" t="str">
        <f t="shared" si="15"/>
        <v>Yes</v>
      </c>
    </row>
    <row r="128" spans="1:12" x14ac:dyDescent="0.2">
      <c r="A128" s="2" t="s">
        <v>581</v>
      </c>
      <c r="B128" s="35" t="s">
        <v>213</v>
      </c>
      <c r="C128" s="36">
        <v>4987</v>
      </c>
      <c r="D128" s="44" t="str">
        <f t="shared" si="12"/>
        <v>N/A</v>
      </c>
      <c r="E128" s="36">
        <v>5435</v>
      </c>
      <c r="F128" s="44" t="str">
        <f t="shared" si="13"/>
        <v>N/A</v>
      </c>
      <c r="G128" s="36">
        <v>5515</v>
      </c>
      <c r="H128" s="44" t="str">
        <f t="shared" si="14"/>
        <v>N/A</v>
      </c>
      <c r="I128" s="12">
        <v>8.9830000000000005</v>
      </c>
      <c r="J128" s="12">
        <v>1.472</v>
      </c>
      <c r="K128" s="45" t="s">
        <v>736</v>
      </c>
      <c r="L128" s="9" t="str">
        <f t="shared" si="15"/>
        <v>Yes</v>
      </c>
    </row>
    <row r="129" spans="1:12" ht="25.5" x14ac:dyDescent="0.2">
      <c r="A129" s="2" t="s">
        <v>1322</v>
      </c>
      <c r="B129" s="35" t="s">
        <v>213</v>
      </c>
      <c r="C129" s="47">
        <v>562.64748345999999</v>
      </c>
      <c r="D129" s="44" t="str">
        <f t="shared" si="12"/>
        <v>N/A</v>
      </c>
      <c r="E129" s="47">
        <v>560.42410303999998</v>
      </c>
      <c r="F129" s="44" t="str">
        <f t="shared" si="13"/>
        <v>N/A</v>
      </c>
      <c r="G129" s="47">
        <v>713.05657298000006</v>
      </c>
      <c r="H129" s="44" t="str">
        <f t="shared" si="14"/>
        <v>N/A</v>
      </c>
      <c r="I129" s="12">
        <v>-0.39500000000000002</v>
      </c>
      <c r="J129" s="12">
        <v>27.24</v>
      </c>
      <c r="K129" s="45" t="s">
        <v>736</v>
      </c>
      <c r="L129" s="9" t="str">
        <f t="shared" si="15"/>
        <v>Yes</v>
      </c>
    </row>
    <row r="130" spans="1:12" ht="25.5" x14ac:dyDescent="0.2">
      <c r="A130" s="2" t="s">
        <v>582</v>
      </c>
      <c r="B130" s="35" t="s">
        <v>213</v>
      </c>
      <c r="C130" s="47">
        <v>491106</v>
      </c>
      <c r="D130" s="44" t="str">
        <f t="shared" si="12"/>
        <v>N/A</v>
      </c>
      <c r="E130" s="47">
        <v>310670</v>
      </c>
      <c r="F130" s="44" t="str">
        <f t="shared" si="13"/>
        <v>N/A</v>
      </c>
      <c r="G130" s="47">
        <v>706784</v>
      </c>
      <c r="H130" s="44" t="str">
        <f t="shared" si="14"/>
        <v>N/A</v>
      </c>
      <c r="I130" s="12">
        <v>-36.700000000000003</v>
      </c>
      <c r="J130" s="12">
        <v>127.5</v>
      </c>
      <c r="K130" s="45" t="s">
        <v>736</v>
      </c>
      <c r="L130" s="9" t="str">
        <f t="shared" si="15"/>
        <v>No</v>
      </c>
    </row>
    <row r="131" spans="1:12" x14ac:dyDescent="0.2">
      <c r="A131" s="2" t="s">
        <v>583</v>
      </c>
      <c r="B131" s="35" t="s">
        <v>213</v>
      </c>
      <c r="C131" s="36">
        <v>58</v>
      </c>
      <c r="D131" s="44" t="str">
        <f t="shared" si="12"/>
        <v>N/A</v>
      </c>
      <c r="E131" s="36">
        <v>57</v>
      </c>
      <c r="F131" s="44" t="str">
        <f t="shared" si="13"/>
        <v>N/A</v>
      </c>
      <c r="G131" s="36">
        <v>72</v>
      </c>
      <c r="H131" s="44" t="str">
        <f t="shared" si="14"/>
        <v>N/A</v>
      </c>
      <c r="I131" s="12">
        <v>-1.72</v>
      </c>
      <c r="J131" s="12">
        <v>26.32</v>
      </c>
      <c r="K131" s="45" t="s">
        <v>736</v>
      </c>
      <c r="L131" s="9" t="str">
        <f t="shared" si="15"/>
        <v>Yes</v>
      </c>
    </row>
    <row r="132" spans="1:12" x14ac:dyDescent="0.2">
      <c r="A132" s="2" t="s">
        <v>1323</v>
      </c>
      <c r="B132" s="35" t="s">
        <v>213</v>
      </c>
      <c r="C132" s="47">
        <v>8467.3448275999999</v>
      </c>
      <c r="D132" s="44" t="str">
        <f t="shared" si="12"/>
        <v>N/A</v>
      </c>
      <c r="E132" s="47">
        <v>5450.3508771999996</v>
      </c>
      <c r="F132" s="44" t="str">
        <f t="shared" si="13"/>
        <v>N/A</v>
      </c>
      <c r="G132" s="47">
        <v>9816.4444444000001</v>
      </c>
      <c r="H132" s="44" t="str">
        <f t="shared" si="14"/>
        <v>N/A</v>
      </c>
      <c r="I132" s="12">
        <v>-35.6</v>
      </c>
      <c r="J132" s="12">
        <v>80.11</v>
      </c>
      <c r="K132" s="45" t="s">
        <v>736</v>
      </c>
      <c r="L132" s="9" t="str">
        <f t="shared" si="15"/>
        <v>No</v>
      </c>
    </row>
    <row r="133" spans="1:12" ht="25.5" x14ac:dyDescent="0.2">
      <c r="A133" s="2" t="s">
        <v>584</v>
      </c>
      <c r="B133" s="35" t="s">
        <v>213</v>
      </c>
      <c r="C133" s="47">
        <v>260544</v>
      </c>
      <c r="D133" s="44" t="str">
        <f t="shared" si="12"/>
        <v>N/A</v>
      </c>
      <c r="E133" s="47">
        <v>267770</v>
      </c>
      <c r="F133" s="44" t="str">
        <f t="shared" si="13"/>
        <v>N/A</v>
      </c>
      <c r="G133" s="47">
        <v>344711</v>
      </c>
      <c r="H133" s="44" t="str">
        <f t="shared" si="14"/>
        <v>N/A</v>
      </c>
      <c r="I133" s="12">
        <v>2.7730000000000001</v>
      </c>
      <c r="J133" s="12">
        <v>28.73</v>
      </c>
      <c r="K133" s="45" t="s">
        <v>736</v>
      </c>
      <c r="L133" s="9" t="str">
        <f>IF(J133="Div by 0", "N/A", IF(OR(J133="N/A",K133="N/A"),"N/A", IF(J133&gt;VALUE(MID(K133,1,2)), "No", IF(J133&lt;-1*VALUE(MID(K133,1,2)), "No", "Yes"))))</f>
        <v>Yes</v>
      </c>
    </row>
    <row r="134" spans="1:12" x14ac:dyDescent="0.2">
      <c r="A134" s="2" t="s">
        <v>585</v>
      </c>
      <c r="B134" s="35" t="s">
        <v>213</v>
      </c>
      <c r="C134" s="36">
        <v>1687</v>
      </c>
      <c r="D134" s="44" t="str">
        <f t="shared" si="12"/>
        <v>N/A</v>
      </c>
      <c r="E134" s="36">
        <v>1786</v>
      </c>
      <c r="F134" s="44" t="str">
        <f t="shared" si="13"/>
        <v>N/A</v>
      </c>
      <c r="G134" s="36">
        <v>2036</v>
      </c>
      <c r="H134" s="44" t="str">
        <f t="shared" si="14"/>
        <v>N/A</v>
      </c>
      <c r="I134" s="12">
        <v>5.8680000000000003</v>
      </c>
      <c r="J134" s="12">
        <v>14</v>
      </c>
      <c r="K134" s="45" t="s">
        <v>736</v>
      </c>
      <c r="L134" s="9" t="str">
        <f t="shared" ref="L134:L138" si="16">IF(J134="Div by 0", "N/A", IF(OR(J134="N/A",K134="N/A"),"N/A", IF(J134&gt;VALUE(MID(K134,1,2)), "No", IF(J134&lt;-1*VALUE(MID(K134,1,2)), "No", "Yes"))))</f>
        <v>Yes</v>
      </c>
    </row>
    <row r="135" spans="1:12" ht="25.5" x14ac:dyDescent="0.2">
      <c r="A135" s="2" t="s">
        <v>1324</v>
      </c>
      <c r="B135" s="35" t="s">
        <v>213</v>
      </c>
      <c r="C135" s="47">
        <v>154.4422051</v>
      </c>
      <c r="D135" s="44" t="str">
        <f t="shared" si="12"/>
        <v>N/A</v>
      </c>
      <c r="E135" s="47">
        <v>149.92721165</v>
      </c>
      <c r="F135" s="44" t="str">
        <f t="shared" si="13"/>
        <v>N/A</v>
      </c>
      <c r="G135" s="47">
        <v>169.30795678000001</v>
      </c>
      <c r="H135" s="44" t="str">
        <f t="shared" si="14"/>
        <v>N/A</v>
      </c>
      <c r="I135" s="12">
        <v>-2.92</v>
      </c>
      <c r="J135" s="12">
        <v>12.93</v>
      </c>
      <c r="K135" s="45" t="s">
        <v>736</v>
      </c>
      <c r="L135" s="9" t="str">
        <f t="shared" si="16"/>
        <v>Yes</v>
      </c>
    </row>
    <row r="136" spans="1:12" ht="25.5" x14ac:dyDescent="0.2">
      <c r="A136" s="2" t="s">
        <v>586</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1736</v>
      </c>
      <c r="J136" s="12" t="s">
        <v>1736</v>
      </c>
      <c r="K136" s="45" t="s">
        <v>736</v>
      </c>
      <c r="L136" s="9" t="str">
        <f t="shared" si="16"/>
        <v>N/A</v>
      </c>
    </row>
    <row r="137" spans="1:12" x14ac:dyDescent="0.2">
      <c r="A137" s="2" t="s">
        <v>587</v>
      </c>
      <c r="B137" s="35" t="s">
        <v>213</v>
      </c>
      <c r="C137" s="36">
        <v>0</v>
      </c>
      <c r="D137" s="44" t="str">
        <f t="shared" si="17"/>
        <v>N/A</v>
      </c>
      <c r="E137" s="36">
        <v>0</v>
      </c>
      <c r="F137" s="44" t="str">
        <f t="shared" si="18"/>
        <v>N/A</v>
      </c>
      <c r="G137" s="36">
        <v>0</v>
      </c>
      <c r="H137" s="44" t="str">
        <f t="shared" si="19"/>
        <v>N/A</v>
      </c>
      <c r="I137" s="12" t="s">
        <v>1736</v>
      </c>
      <c r="J137" s="12" t="s">
        <v>1736</v>
      </c>
      <c r="K137" s="45" t="s">
        <v>736</v>
      </c>
      <c r="L137" s="9" t="str">
        <f t="shared" si="16"/>
        <v>N/A</v>
      </c>
    </row>
    <row r="138" spans="1:12" ht="25.5" x14ac:dyDescent="0.2">
      <c r="A138" s="2" t="s">
        <v>1325</v>
      </c>
      <c r="B138" s="35" t="s">
        <v>213</v>
      </c>
      <c r="C138" s="47" t="s">
        <v>1736</v>
      </c>
      <c r="D138" s="44" t="str">
        <f t="shared" si="17"/>
        <v>N/A</v>
      </c>
      <c r="E138" s="47" t="s">
        <v>1736</v>
      </c>
      <c r="F138" s="44" t="str">
        <f t="shared" si="18"/>
        <v>N/A</v>
      </c>
      <c r="G138" s="47" t="s">
        <v>1736</v>
      </c>
      <c r="H138" s="44" t="str">
        <f t="shared" si="19"/>
        <v>N/A</v>
      </c>
      <c r="I138" s="12" t="s">
        <v>1736</v>
      </c>
      <c r="J138" s="12" t="s">
        <v>1736</v>
      </c>
      <c r="K138" s="45" t="s">
        <v>736</v>
      </c>
      <c r="L138" s="9" t="str">
        <f t="shared" si="16"/>
        <v>N/A</v>
      </c>
    </row>
    <row r="139" spans="1:12" ht="25.5" x14ac:dyDescent="0.2">
      <c r="A139" s="2" t="s">
        <v>588</v>
      </c>
      <c r="B139" s="35" t="s">
        <v>213</v>
      </c>
      <c r="C139" s="47">
        <v>8424376</v>
      </c>
      <c r="D139" s="44" t="str">
        <f t="shared" si="17"/>
        <v>N/A</v>
      </c>
      <c r="E139" s="47">
        <v>8731542</v>
      </c>
      <c r="F139" s="44" t="str">
        <f t="shared" si="18"/>
        <v>N/A</v>
      </c>
      <c r="G139" s="47">
        <v>8788561</v>
      </c>
      <c r="H139" s="44" t="str">
        <f t="shared" si="19"/>
        <v>N/A</v>
      </c>
      <c r="I139" s="12">
        <v>3.6459999999999999</v>
      </c>
      <c r="J139" s="12">
        <v>0.65300000000000002</v>
      </c>
      <c r="K139" s="45" t="s">
        <v>736</v>
      </c>
      <c r="L139" s="9" t="str">
        <f t="shared" ref="L139:L150" si="20">IF(J139="Div by 0", "N/A", IF(K139="N/A","N/A", IF(J139&gt;VALUE(MID(K139,1,2)), "No", IF(J139&lt;-1*VALUE(MID(K139,1,2)), "No", "Yes"))))</f>
        <v>Yes</v>
      </c>
    </row>
    <row r="140" spans="1:12" ht="25.5" x14ac:dyDescent="0.2">
      <c r="A140" s="2" t="s">
        <v>589</v>
      </c>
      <c r="B140" s="35" t="s">
        <v>213</v>
      </c>
      <c r="C140" s="36">
        <v>16810</v>
      </c>
      <c r="D140" s="44" t="str">
        <f t="shared" si="17"/>
        <v>N/A</v>
      </c>
      <c r="E140" s="36">
        <v>17119</v>
      </c>
      <c r="F140" s="44" t="str">
        <f t="shared" si="18"/>
        <v>N/A</v>
      </c>
      <c r="G140" s="36">
        <v>16582</v>
      </c>
      <c r="H140" s="44" t="str">
        <f t="shared" si="19"/>
        <v>N/A</v>
      </c>
      <c r="I140" s="12">
        <v>1.8380000000000001</v>
      </c>
      <c r="J140" s="12">
        <v>-3.14</v>
      </c>
      <c r="K140" s="45" t="s">
        <v>736</v>
      </c>
      <c r="L140" s="9" t="str">
        <f t="shared" si="20"/>
        <v>Yes</v>
      </c>
    </row>
    <row r="141" spans="1:12" ht="25.5" x14ac:dyDescent="0.2">
      <c r="A141" s="2" t="s">
        <v>1326</v>
      </c>
      <c r="B141" s="35" t="s">
        <v>213</v>
      </c>
      <c r="C141" s="47">
        <v>501.15264723000001</v>
      </c>
      <c r="D141" s="44" t="str">
        <f t="shared" si="17"/>
        <v>N/A</v>
      </c>
      <c r="E141" s="47">
        <v>510.04976926000001</v>
      </c>
      <c r="F141" s="44" t="str">
        <f t="shared" si="18"/>
        <v>N/A</v>
      </c>
      <c r="G141" s="47">
        <v>530.00609094000004</v>
      </c>
      <c r="H141" s="44" t="str">
        <f t="shared" si="19"/>
        <v>N/A</v>
      </c>
      <c r="I141" s="12">
        <v>1.7749999999999999</v>
      </c>
      <c r="J141" s="12">
        <v>3.9129999999999998</v>
      </c>
      <c r="K141" s="45" t="s">
        <v>736</v>
      </c>
      <c r="L141" s="9" t="str">
        <f t="shared" si="20"/>
        <v>Yes</v>
      </c>
    </row>
    <row r="142" spans="1:12" ht="25.5" x14ac:dyDescent="0.2">
      <c r="A142" s="2" t="s">
        <v>590</v>
      </c>
      <c r="B142" s="35" t="s">
        <v>213</v>
      </c>
      <c r="C142" s="47">
        <v>478052</v>
      </c>
      <c r="D142" s="44" t="str">
        <f t="shared" si="17"/>
        <v>N/A</v>
      </c>
      <c r="E142" s="47">
        <v>452073</v>
      </c>
      <c r="F142" s="44" t="str">
        <f t="shared" si="18"/>
        <v>N/A</v>
      </c>
      <c r="G142" s="47">
        <v>497550</v>
      </c>
      <c r="H142" s="44" t="str">
        <f t="shared" si="19"/>
        <v>N/A</v>
      </c>
      <c r="I142" s="12">
        <v>-5.43</v>
      </c>
      <c r="J142" s="12">
        <v>10.06</v>
      </c>
      <c r="K142" s="45" t="s">
        <v>736</v>
      </c>
      <c r="L142" s="9" t="str">
        <f t="shared" si="20"/>
        <v>Yes</v>
      </c>
    </row>
    <row r="143" spans="1:12" x14ac:dyDescent="0.2">
      <c r="A143" s="3" t="s">
        <v>591</v>
      </c>
      <c r="B143" s="35" t="s">
        <v>213</v>
      </c>
      <c r="C143" s="36">
        <v>15</v>
      </c>
      <c r="D143" s="44" t="str">
        <f t="shared" si="17"/>
        <v>N/A</v>
      </c>
      <c r="E143" s="36">
        <v>16</v>
      </c>
      <c r="F143" s="44" t="str">
        <f t="shared" si="18"/>
        <v>N/A</v>
      </c>
      <c r="G143" s="36">
        <v>20</v>
      </c>
      <c r="H143" s="44" t="str">
        <f t="shared" si="19"/>
        <v>N/A</v>
      </c>
      <c r="I143" s="12">
        <v>6.6669999999999998</v>
      </c>
      <c r="J143" s="12">
        <v>25</v>
      </c>
      <c r="K143" s="45" t="s">
        <v>736</v>
      </c>
      <c r="L143" s="9" t="str">
        <f t="shared" si="20"/>
        <v>Yes</v>
      </c>
    </row>
    <row r="144" spans="1:12" ht="25.5" x14ac:dyDescent="0.2">
      <c r="A144" s="3" t="s">
        <v>1327</v>
      </c>
      <c r="B144" s="35" t="s">
        <v>213</v>
      </c>
      <c r="C144" s="47">
        <v>31870.133333000002</v>
      </c>
      <c r="D144" s="44" t="str">
        <f t="shared" si="17"/>
        <v>N/A</v>
      </c>
      <c r="E144" s="47">
        <v>28254.5625</v>
      </c>
      <c r="F144" s="44" t="str">
        <f t="shared" si="18"/>
        <v>N/A</v>
      </c>
      <c r="G144" s="47">
        <v>24877.5</v>
      </c>
      <c r="H144" s="44" t="str">
        <f t="shared" si="19"/>
        <v>N/A</v>
      </c>
      <c r="I144" s="12">
        <v>-11.3</v>
      </c>
      <c r="J144" s="12">
        <v>-12</v>
      </c>
      <c r="K144" s="45" t="s">
        <v>736</v>
      </c>
      <c r="L144" s="9" t="str">
        <f t="shared" si="20"/>
        <v>Yes</v>
      </c>
    </row>
    <row r="145" spans="1:12" ht="25.5" x14ac:dyDescent="0.2">
      <c r="A145" s="2" t="s">
        <v>592</v>
      </c>
      <c r="B145" s="35" t="s">
        <v>213</v>
      </c>
      <c r="C145" s="47">
        <v>163614645</v>
      </c>
      <c r="D145" s="44" t="str">
        <f t="shared" si="17"/>
        <v>N/A</v>
      </c>
      <c r="E145" s="47">
        <v>173312615</v>
      </c>
      <c r="F145" s="44" t="str">
        <f t="shared" si="18"/>
        <v>N/A</v>
      </c>
      <c r="G145" s="47">
        <v>183395540</v>
      </c>
      <c r="H145" s="44" t="str">
        <f t="shared" si="19"/>
        <v>N/A</v>
      </c>
      <c r="I145" s="12">
        <v>5.9269999999999996</v>
      </c>
      <c r="J145" s="12">
        <v>5.8179999999999996</v>
      </c>
      <c r="K145" s="45" t="s">
        <v>736</v>
      </c>
      <c r="L145" s="9" t="str">
        <f t="shared" si="20"/>
        <v>Yes</v>
      </c>
    </row>
    <row r="146" spans="1:12" x14ac:dyDescent="0.2">
      <c r="A146" s="2" t="s">
        <v>593</v>
      </c>
      <c r="B146" s="35" t="s">
        <v>213</v>
      </c>
      <c r="C146" s="36">
        <v>34302</v>
      </c>
      <c r="D146" s="44" t="str">
        <f t="shared" si="17"/>
        <v>N/A</v>
      </c>
      <c r="E146" s="36">
        <v>35696</v>
      </c>
      <c r="F146" s="44" t="str">
        <f t="shared" si="18"/>
        <v>N/A</v>
      </c>
      <c r="G146" s="36">
        <v>35509</v>
      </c>
      <c r="H146" s="44" t="str">
        <f t="shared" si="19"/>
        <v>N/A</v>
      </c>
      <c r="I146" s="12">
        <v>4.0640000000000001</v>
      </c>
      <c r="J146" s="12">
        <v>-0.52400000000000002</v>
      </c>
      <c r="K146" s="45" t="s">
        <v>736</v>
      </c>
      <c r="L146" s="9" t="str">
        <f t="shared" si="20"/>
        <v>Yes</v>
      </c>
    </row>
    <row r="147" spans="1:12" ht="25.5" x14ac:dyDescent="0.2">
      <c r="A147" s="2" t="s">
        <v>1328</v>
      </c>
      <c r="B147" s="35" t="s">
        <v>213</v>
      </c>
      <c r="C147" s="47">
        <v>4769.8281440999999</v>
      </c>
      <c r="D147" s="44" t="str">
        <f t="shared" si="17"/>
        <v>N/A</v>
      </c>
      <c r="E147" s="47">
        <v>4855.2391023999999</v>
      </c>
      <c r="F147" s="44" t="str">
        <f t="shared" si="18"/>
        <v>N/A</v>
      </c>
      <c r="G147" s="47">
        <v>5164.7621730000001</v>
      </c>
      <c r="H147" s="44" t="str">
        <f t="shared" si="19"/>
        <v>N/A</v>
      </c>
      <c r="I147" s="12">
        <v>1.7909999999999999</v>
      </c>
      <c r="J147" s="12">
        <v>6.375</v>
      </c>
      <c r="K147" s="45" t="s">
        <v>736</v>
      </c>
      <c r="L147" s="9" t="str">
        <f t="shared" si="20"/>
        <v>Yes</v>
      </c>
    </row>
    <row r="148" spans="1:12" ht="25.5" x14ac:dyDescent="0.2">
      <c r="A148" s="2" t="s">
        <v>594</v>
      </c>
      <c r="B148" s="35" t="s">
        <v>213</v>
      </c>
      <c r="C148" s="47">
        <v>0</v>
      </c>
      <c r="D148" s="44" t="str">
        <f t="shared" si="17"/>
        <v>N/A</v>
      </c>
      <c r="E148" s="47">
        <v>0</v>
      </c>
      <c r="F148" s="44" t="str">
        <f t="shared" si="18"/>
        <v>N/A</v>
      </c>
      <c r="G148" s="47">
        <v>0</v>
      </c>
      <c r="H148" s="44" t="str">
        <f t="shared" si="19"/>
        <v>N/A</v>
      </c>
      <c r="I148" s="12" t="s">
        <v>1736</v>
      </c>
      <c r="J148" s="12" t="s">
        <v>1736</v>
      </c>
      <c r="K148" s="45" t="s">
        <v>736</v>
      </c>
      <c r="L148" s="9" t="str">
        <f t="shared" si="20"/>
        <v>N/A</v>
      </c>
    </row>
    <row r="149" spans="1:12" x14ac:dyDescent="0.2">
      <c r="A149" s="2" t="s">
        <v>595</v>
      </c>
      <c r="B149" s="35" t="s">
        <v>213</v>
      </c>
      <c r="C149" s="36">
        <v>0</v>
      </c>
      <c r="D149" s="44" t="str">
        <f t="shared" si="17"/>
        <v>N/A</v>
      </c>
      <c r="E149" s="36">
        <v>0</v>
      </c>
      <c r="F149" s="44" t="str">
        <f t="shared" si="18"/>
        <v>N/A</v>
      </c>
      <c r="G149" s="36">
        <v>0</v>
      </c>
      <c r="H149" s="44" t="str">
        <f t="shared" si="19"/>
        <v>N/A</v>
      </c>
      <c r="I149" s="12" t="s">
        <v>1736</v>
      </c>
      <c r="J149" s="12" t="s">
        <v>1736</v>
      </c>
      <c r="K149" s="45" t="s">
        <v>736</v>
      </c>
      <c r="L149" s="9" t="str">
        <f t="shared" si="20"/>
        <v>N/A</v>
      </c>
    </row>
    <row r="150" spans="1:12" ht="25.5" x14ac:dyDescent="0.2">
      <c r="A150" s="4" t="s">
        <v>1329</v>
      </c>
      <c r="B150" s="35" t="s">
        <v>213</v>
      </c>
      <c r="C150" s="47" t="s">
        <v>1736</v>
      </c>
      <c r="D150" s="44" t="str">
        <f t="shared" si="17"/>
        <v>N/A</v>
      </c>
      <c r="E150" s="47" t="s">
        <v>1736</v>
      </c>
      <c r="F150" s="44" t="str">
        <f t="shared" si="18"/>
        <v>N/A</v>
      </c>
      <c r="G150" s="47" t="s">
        <v>1736</v>
      </c>
      <c r="H150" s="44" t="str">
        <f t="shared" si="19"/>
        <v>N/A</v>
      </c>
      <c r="I150" s="12" t="s">
        <v>1736</v>
      </c>
      <c r="J150" s="12" t="s">
        <v>1736</v>
      </c>
      <c r="K150" s="45" t="s">
        <v>736</v>
      </c>
      <c r="L150" s="9" t="str">
        <f t="shared" si="20"/>
        <v>N/A</v>
      </c>
    </row>
    <row r="151" spans="1:12" ht="25.5" x14ac:dyDescent="0.2">
      <c r="A151" s="4" t="s">
        <v>1330</v>
      </c>
      <c r="B151" s="35" t="s">
        <v>213</v>
      </c>
      <c r="C151" s="47">
        <v>730.13401995000004</v>
      </c>
      <c r="D151" s="44" t="str">
        <f t="shared" ref="D151:D170" si="21">IF($B151="N/A","N/A",IF(C151&gt;10,"No",IF(C151&lt;-10,"No","Yes")))</f>
        <v>N/A</v>
      </c>
      <c r="E151" s="47">
        <v>716.24323087000005</v>
      </c>
      <c r="F151" s="44" t="str">
        <f t="shared" ref="F151:F170" si="22">IF($B151="N/A","N/A",IF(E151&gt;10,"No",IF(E151&lt;-10,"No","Yes")))</f>
        <v>N/A</v>
      </c>
      <c r="G151" s="47">
        <v>796.41721197000004</v>
      </c>
      <c r="H151" s="44" t="str">
        <f t="shared" ref="H151:H170" si="23">IF($B151="N/A","N/A",IF(G151&gt;10,"No",IF(G151&lt;-10,"No","Yes")))</f>
        <v>N/A</v>
      </c>
      <c r="I151" s="12">
        <v>-1.9</v>
      </c>
      <c r="J151" s="12">
        <v>11.19</v>
      </c>
      <c r="K151" s="45" t="s">
        <v>736</v>
      </c>
      <c r="L151" s="9" t="str">
        <f t="shared" ref="L151:L170" si="24">IF(J151="Div by 0", "N/A", IF(K151="N/A","N/A", IF(J151&gt;VALUE(MID(K151,1,2)), "No", IF(J151&lt;-1*VALUE(MID(K151,1,2)), "No", "Yes"))))</f>
        <v>Yes</v>
      </c>
    </row>
    <row r="152" spans="1:12" ht="25.5" x14ac:dyDescent="0.2">
      <c r="A152" s="4" t="s">
        <v>1331</v>
      </c>
      <c r="B152" s="35" t="s">
        <v>213</v>
      </c>
      <c r="C152" s="47">
        <v>1461.8777293000001</v>
      </c>
      <c r="D152" s="44" t="str">
        <f t="shared" si="21"/>
        <v>N/A</v>
      </c>
      <c r="E152" s="47">
        <v>1542.1803921999999</v>
      </c>
      <c r="F152" s="44" t="str">
        <f t="shared" si="22"/>
        <v>N/A</v>
      </c>
      <c r="G152" s="47">
        <v>1640.9960937999999</v>
      </c>
      <c r="H152" s="44" t="str">
        <f t="shared" si="23"/>
        <v>N/A</v>
      </c>
      <c r="I152" s="12">
        <v>5.4930000000000003</v>
      </c>
      <c r="J152" s="12">
        <v>6.4080000000000004</v>
      </c>
      <c r="K152" s="45" t="s">
        <v>736</v>
      </c>
      <c r="L152" s="9" t="str">
        <f t="shared" si="24"/>
        <v>Yes</v>
      </c>
    </row>
    <row r="153" spans="1:12" ht="25.5" x14ac:dyDescent="0.2">
      <c r="A153" s="4" t="s">
        <v>1332</v>
      </c>
      <c r="B153" s="35" t="s">
        <v>213</v>
      </c>
      <c r="C153" s="47">
        <v>2936.3205305000001</v>
      </c>
      <c r="D153" s="44" t="str">
        <f t="shared" si="21"/>
        <v>N/A</v>
      </c>
      <c r="E153" s="47">
        <v>2797.097119</v>
      </c>
      <c r="F153" s="44" t="str">
        <f t="shared" si="22"/>
        <v>N/A</v>
      </c>
      <c r="G153" s="47">
        <v>3267.4655441</v>
      </c>
      <c r="H153" s="44" t="str">
        <f t="shared" si="23"/>
        <v>N/A</v>
      </c>
      <c r="I153" s="12">
        <v>-4.74</v>
      </c>
      <c r="J153" s="12">
        <v>16.82</v>
      </c>
      <c r="K153" s="45" t="s">
        <v>736</v>
      </c>
      <c r="L153" s="9" t="str">
        <f t="shared" si="24"/>
        <v>Yes</v>
      </c>
    </row>
    <row r="154" spans="1:12" ht="25.5" x14ac:dyDescent="0.2">
      <c r="A154" s="4" t="s">
        <v>1333</v>
      </c>
      <c r="B154" s="35" t="s">
        <v>213</v>
      </c>
      <c r="C154" s="47">
        <v>352.13647931000003</v>
      </c>
      <c r="D154" s="44" t="str">
        <f t="shared" si="21"/>
        <v>N/A</v>
      </c>
      <c r="E154" s="47">
        <v>347.19266255000002</v>
      </c>
      <c r="F154" s="44" t="str">
        <f t="shared" si="22"/>
        <v>N/A</v>
      </c>
      <c r="G154" s="47">
        <v>382.37912355999998</v>
      </c>
      <c r="H154" s="44" t="str">
        <f t="shared" si="23"/>
        <v>N/A</v>
      </c>
      <c r="I154" s="12">
        <v>-1.4</v>
      </c>
      <c r="J154" s="12">
        <v>10.130000000000001</v>
      </c>
      <c r="K154" s="45" t="s">
        <v>736</v>
      </c>
      <c r="L154" s="9" t="str">
        <f t="shared" si="24"/>
        <v>Yes</v>
      </c>
    </row>
    <row r="155" spans="1:12" ht="25.5" x14ac:dyDescent="0.2">
      <c r="A155" s="2" t="s">
        <v>1334</v>
      </c>
      <c r="B155" s="35" t="s">
        <v>213</v>
      </c>
      <c r="C155" s="47">
        <v>755.13321409000002</v>
      </c>
      <c r="D155" s="44" t="str">
        <f t="shared" si="21"/>
        <v>N/A</v>
      </c>
      <c r="E155" s="47">
        <v>745.27647222999997</v>
      </c>
      <c r="F155" s="44" t="str">
        <f t="shared" si="22"/>
        <v>N/A</v>
      </c>
      <c r="G155" s="47">
        <v>806.61946379000005</v>
      </c>
      <c r="H155" s="44" t="str">
        <f t="shared" si="23"/>
        <v>N/A</v>
      </c>
      <c r="I155" s="12">
        <v>-1.31</v>
      </c>
      <c r="J155" s="12">
        <v>8.2309999999999999</v>
      </c>
      <c r="K155" s="45" t="s">
        <v>736</v>
      </c>
      <c r="L155" s="9" t="str">
        <f t="shared" si="24"/>
        <v>Yes</v>
      </c>
    </row>
    <row r="156" spans="1:12" ht="25.5" x14ac:dyDescent="0.2">
      <c r="A156" s="2" t="s">
        <v>1335</v>
      </c>
      <c r="B156" s="35" t="s">
        <v>213</v>
      </c>
      <c r="C156" s="47">
        <v>35.196623332999998</v>
      </c>
      <c r="D156" s="44" t="str">
        <f t="shared" si="21"/>
        <v>N/A</v>
      </c>
      <c r="E156" s="47">
        <v>33.009128652000001</v>
      </c>
      <c r="F156" s="44" t="str">
        <f t="shared" si="22"/>
        <v>N/A</v>
      </c>
      <c r="G156" s="47">
        <v>31.864118437999998</v>
      </c>
      <c r="H156" s="44" t="str">
        <f t="shared" si="23"/>
        <v>N/A</v>
      </c>
      <c r="I156" s="12">
        <v>-6.22</v>
      </c>
      <c r="J156" s="12">
        <v>-3.47</v>
      </c>
      <c r="K156" s="45" t="s">
        <v>736</v>
      </c>
      <c r="L156" s="9" t="str">
        <f t="shared" si="24"/>
        <v>Yes</v>
      </c>
    </row>
    <row r="157" spans="1:12" ht="25.5" x14ac:dyDescent="0.2">
      <c r="A157" s="2" t="s">
        <v>1336</v>
      </c>
      <c r="B157" s="35" t="s">
        <v>213</v>
      </c>
      <c r="C157" s="47">
        <v>2813.0655022000001</v>
      </c>
      <c r="D157" s="44" t="str">
        <f t="shared" si="21"/>
        <v>N/A</v>
      </c>
      <c r="E157" s="47">
        <v>2572.9215685999998</v>
      </c>
      <c r="F157" s="44" t="str">
        <f t="shared" si="22"/>
        <v>N/A</v>
      </c>
      <c r="G157" s="47">
        <v>2194.7460937999999</v>
      </c>
      <c r="H157" s="44" t="str">
        <f t="shared" si="23"/>
        <v>N/A</v>
      </c>
      <c r="I157" s="12">
        <v>-8.5399999999999991</v>
      </c>
      <c r="J157" s="12">
        <v>-14.7</v>
      </c>
      <c r="K157" s="45" t="s">
        <v>736</v>
      </c>
      <c r="L157" s="9" t="str">
        <f t="shared" si="24"/>
        <v>Yes</v>
      </c>
    </row>
    <row r="158" spans="1:12" ht="25.5" x14ac:dyDescent="0.2">
      <c r="A158" s="2" t="s">
        <v>1337</v>
      </c>
      <c r="B158" s="35" t="s">
        <v>213</v>
      </c>
      <c r="C158" s="47">
        <v>408.22879247999998</v>
      </c>
      <c r="D158" s="44" t="str">
        <f t="shared" si="21"/>
        <v>N/A</v>
      </c>
      <c r="E158" s="47">
        <v>388.03651023999998</v>
      </c>
      <c r="F158" s="44" t="str">
        <f t="shared" si="22"/>
        <v>N/A</v>
      </c>
      <c r="G158" s="47">
        <v>379.14871419000002</v>
      </c>
      <c r="H158" s="44" t="str">
        <f t="shared" si="23"/>
        <v>N/A</v>
      </c>
      <c r="I158" s="12">
        <v>-4.95</v>
      </c>
      <c r="J158" s="12">
        <v>-2.29</v>
      </c>
      <c r="K158" s="45" t="s">
        <v>736</v>
      </c>
      <c r="L158" s="9" t="str">
        <f t="shared" si="24"/>
        <v>Yes</v>
      </c>
    </row>
    <row r="159" spans="1:12" ht="25.5" x14ac:dyDescent="0.2">
      <c r="A159" s="2" t="s">
        <v>1338</v>
      </c>
      <c r="B159" s="35" t="s">
        <v>213</v>
      </c>
      <c r="C159" s="47">
        <v>2.3621609830999999</v>
      </c>
      <c r="D159" s="44" t="str">
        <f t="shared" si="21"/>
        <v>N/A</v>
      </c>
      <c r="E159" s="47">
        <v>0</v>
      </c>
      <c r="F159" s="44" t="str">
        <f t="shared" si="22"/>
        <v>N/A</v>
      </c>
      <c r="G159" s="47">
        <v>0</v>
      </c>
      <c r="H159" s="44" t="str">
        <f t="shared" si="23"/>
        <v>N/A</v>
      </c>
      <c r="I159" s="12">
        <v>-100</v>
      </c>
      <c r="J159" s="12" t="s">
        <v>1736</v>
      </c>
      <c r="K159" s="45" t="s">
        <v>736</v>
      </c>
      <c r="L159" s="9" t="str">
        <f t="shared" si="24"/>
        <v>N/A</v>
      </c>
    </row>
    <row r="160" spans="1:12" ht="25.5" x14ac:dyDescent="0.2">
      <c r="A160" s="4" t="s">
        <v>1339</v>
      </c>
      <c r="B160" s="35" t="s">
        <v>213</v>
      </c>
      <c r="C160" s="47">
        <v>2.7836806064999999</v>
      </c>
      <c r="D160" s="44" t="str">
        <f t="shared" si="21"/>
        <v>N/A</v>
      </c>
      <c r="E160" s="47">
        <v>2.4099218447999999</v>
      </c>
      <c r="F160" s="44" t="str">
        <f t="shared" si="22"/>
        <v>N/A</v>
      </c>
      <c r="G160" s="47">
        <v>2.3450668243999999</v>
      </c>
      <c r="H160" s="44" t="str">
        <f t="shared" si="23"/>
        <v>N/A</v>
      </c>
      <c r="I160" s="12">
        <v>-13.4</v>
      </c>
      <c r="J160" s="12">
        <v>-2.69</v>
      </c>
      <c r="K160" s="45" t="s">
        <v>736</v>
      </c>
      <c r="L160" s="9" t="str">
        <f t="shared" si="24"/>
        <v>Yes</v>
      </c>
    </row>
    <row r="161" spans="1:12" x14ac:dyDescent="0.2">
      <c r="A161" s="4" t="s">
        <v>1340</v>
      </c>
      <c r="B161" s="35" t="s">
        <v>213</v>
      </c>
      <c r="C161" s="47">
        <v>785.76617906000001</v>
      </c>
      <c r="D161" s="44" t="str">
        <f t="shared" si="21"/>
        <v>N/A</v>
      </c>
      <c r="E161" s="47">
        <v>822.88308749999999</v>
      </c>
      <c r="F161" s="44" t="str">
        <f t="shared" si="22"/>
        <v>N/A</v>
      </c>
      <c r="G161" s="47">
        <v>877.83034885999996</v>
      </c>
      <c r="H161" s="44" t="str">
        <f t="shared" si="23"/>
        <v>N/A</v>
      </c>
      <c r="I161" s="12">
        <v>4.7240000000000002</v>
      </c>
      <c r="J161" s="12">
        <v>6.6769999999999996</v>
      </c>
      <c r="K161" s="45" t="s">
        <v>736</v>
      </c>
      <c r="L161" s="9" t="str">
        <f t="shared" si="24"/>
        <v>Yes</v>
      </c>
    </row>
    <row r="162" spans="1:12" x14ac:dyDescent="0.2">
      <c r="A162" s="4" t="s">
        <v>1341</v>
      </c>
      <c r="B162" s="35" t="s">
        <v>213</v>
      </c>
      <c r="C162" s="47">
        <v>1218.5633187999999</v>
      </c>
      <c r="D162" s="44" t="str">
        <f t="shared" si="21"/>
        <v>N/A</v>
      </c>
      <c r="E162" s="47">
        <v>844.92941175999999</v>
      </c>
      <c r="F162" s="44" t="str">
        <f t="shared" si="22"/>
        <v>N/A</v>
      </c>
      <c r="G162" s="47">
        <v>1104.34375</v>
      </c>
      <c r="H162" s="44" t="str">
        <f t="shared" si="23"/>
        <v>N/A</v>
      </c>
      <c r="I162" s="12">
        <v>-30.7</v>
      </c>
      <c r="J162" s="12">
        <v>30.7</v>
      </c>
      <c r="K162" s="45" t="s">
        <v>736</v>
      </c>
      <c r="L162" s="9" t="str">
        <f t="shared" si="24"/>
        <v>No</v>
      </c>
    </row>
    <row r="163" spans="1:12" ht="25.5" x14ac:dyDescent="0.2">
      <c r="A163" s="4" t="s">
        <v>1692</v>
      </c>
      <c r="B163" s="35" t="s">
        <v>213</v>
      </c>
      <c r="C163" s="47">
        <v>3449.1433176999999</v>
      </c>
      <c r="D163" s="44" t="str">
        <f t="shared" si="21"/>
        <v>N/A</v>
      </c>
      <c r="E163" s="47">
        <v>3524.9303316</v>
      </c>
      <c r="F163" s="44" t="str">
        <f t="shared" si="22"/>
        <v>N/A</v>
      </c>
      <c r="G163" s="47">
        <v>3644.0957262000002</v>
      </c>
      <c r="H163" s="44" t="str">
        <f t="shared" si="23"/>
        <v>N/A</v>
      </c>
      <c r="I163" s="12">
        <v>2.1970000000000001</v>
      </c>
      <c r="J163" s="12">
        <v>3.3809999999999998</v>
      </c>
      <c r="K163" s="45" t="s">
        <v>736</v>
      </c>
      <c r="L163" s="9" t="str">
        <f t="shared" si="24"/>
        <v>Yes</v>
      </c>
    </row>
    <row r="164" spans="1:12" x14ac:dyDescent="0.2">
      <c r="A164" s="4" t="s">
        <v>1342</v>
      </c>
      <c r="B164" s="35" t="s">
        <v>213</v>
      </c>
      <c r="C164" s="47">
        <v>324.37741584000003</v>
      </c>
      <c r="D164" s="44" t="str">
        <f t="shared" si="21"/>
        <v>N/A</v>
      </c>
      <c r="E164" s="47">
        <v>340.31956166999998</v>
      </c>
      <c r="F164" s="44" t="str">
        <f t="shared" si="22"/>
        <v>N/A</v>
      </c>
      <c r="G164" s="47">
        <v>364.61019105999998</v>
      </c>
      <c r="H164" s="44" t="str">
        <f t="shared" si="23"/>
        <v>N/A</v>
      </c>
      <c r="I164" s="12">
        <v>4.915</v>
      </c>
      <c r="J164" s="12">
        <v>7.1379999999999999</v>
      </c>
      <c r="K164" s="45" t="s">
        <v>736</v>
      </c>
      <c r="L164" s="9" t="str">
        <f t="shared" si="24"/>
        <v>Yes</v>
      </c>
    </row>
    <row r="165" spans="1:12" x14ac:dyDescent="0.2">
      <c r="A165" s="4" t="s">
        <v>1343</v>
      </c>
      <c r="B165" s="35" t="s">
        <v>213</v>
      </c>
      <c r="C165" s="47">
        <v>821.96626934000005</v>
      </c>
      <c r="D165" s="44" t="str">
        <f t="shared" si="21"/>
        <v>N/A</v>
      </c>
      <c r="E165" s="47">
        <v>867.20673173</v>
      </c>
      <c r="F165" s="44" t="str">
        <f t="shared" si="22"/>
        <v>N/A</v>
      </c>
      <c r="G165" s="47">
        <v>936.894049</v>
      </c>
      <c r="H165" s="44" t="str">
        <f t="shared" si="23"/>
        <v>N/A</v>
      </c>
      <c r="I165" s="12">
        <v>5.5039999999999996</v>
      </c>
      <c r="J165" s="12">
        <v>8.0359999999999996</v>
      </c>
      <c r="K165" s="45" t="s">
        <v>736</v>
      </c>
      <c r="L165" s="9" t="str">
        <f t="shared" si="24"/>
        <v>Yes</v>
      </c>
    </row>
    <row r="166" spans="1:12" x14ac:dyDescent="0.2">
      <c r="A166" s="4" t="s">
        <v>1344</v>
      </c>
      <c r="B166" s="35" t="s">
        <v>213</v>
      </c>
      <c r="C166" s="47">
        <v>3071.5665448</v>
      </c>
      <c r="D166" s="44" t="str">
        <f t="shared" si="21"/>
        <v>N/A</v>
      </c>
      <c r="E166" s="47">
        <v>3254.0016762</v>
      </c>
      <c r="F166" s="44" t="str">
        <f t="shared" si="22"/>
        <v>N/A</v>
      </c>
      <c r="G166" s="47">
        <v>3475.1528219000002</v>
      </c>
      <c r="H166" s="44" t="str">
        <f t="shared" si="23"/>
        <v>N/A</v>
      </c>
      <c r="I166" s="12">
        <v>5.9390000000000001</v>
      </c>
      <c r="J166" s="12">
        <v>6.7960000000000003</v>
      </c>
      <c r="K166" s="45" t="s">
        <v>736</v>
      </c>
      <c r="L166" s="9" t="str">
        <f t="shared" si="24"/>
        <v>Yes</v>
      </c>
    </row>
    <row r="167" spans="1:12" x14ac:dyDescent="0.2">
      <c r="A167" s="46" t="s">
        <v>1345</v>
      </c>
      <c r="B167" s="35" t="s">
        <v>213</v>
      </c>
      <c r="C167" s="47">
        <v>6668.8908296999998</v>
      </c>
      <c r="D167" s="44" t="str">
        <f t="shared" si="21"/>
        <v>N/A</v>
      </c>
      <c r="E167" s="47">
        <v>8088.9921568999998</v>
      </c>
      <c r="F167" s="44" t="str">
        <f t="shared" si="22"/>
        <v>N/A</v>
      </c>
      <c r="G167" s="47">
        <v>33218.484375</v>
      </c>
      <c r="H167" s="44" t="str">
        <f t="shared" si="23"/>
        <v>N/A</v>
      </c>
      <c r="I167" s="12">
        <v>21.29</v>
      </c>
      <c r="J167" s="12">
        <v>310.7</v>
      </c>
      <c r="K167" s="45" t="s">
        <v>736</v>
      </c>
      <c r="L167" s="9" t="str">
        <f t="shared" si="24"/>
        <v>No</v>
      </c>
    </row>
    <row r="168" spans="1:12" x14ac:dyDescent="0.2">
      <c r="A168" s="46" t="s">
        <v>1346</v>
      </c>
      <c r="B168" s="35" t="s">
        <v>213</v>
      </c>
      <c r="C168" s="47">
        <v>15377.573731</v>
      </c>
      <c r="D168" s="44" t="str">
        <f t="shared" si="21"/>
        <v>N/A</v>
      </c>
      <c r="E168" s="47">
        <v>16322.442924000001</v>
      </c>
      <c r="F168" s="44" t="str">
        <f t="shared" si="22"/>
        <v>N/A</v>
      </c>
      <c r="G168" s="47">
        <v>17118.625332</v>
      </c>
      <c r="H168" s="44" t="str">
        <f t="shared" si="23"/>
        <v>N/A</v>
      </c>
      <c r="I168" s="12">
        <v>6.1440000000000001</v>
      </c>
      <c r="J168" s="12">
        <v>4.8780000000000001</v>
      </c>
      <c r="K168" s="45" t="s">
        <v>736</v>
      </c>
      <c r="L168" s="9" t="str">
        <f t="shared" si="24"/>
        <v>Yes</v>
      </c>
    </row>
    <row r="169" spans="1:12" x14ac:dyDescent="0.2">
      <c r="A169" s="46" t="s">
        <v>1347</v>
      </c>
      <c r="B169" s="35" t="s">
        <v>213</v>
      </c>
      <c r="C169" s="47">
        <v>2524.8968516</v>
      </c>
      <c r="D169" s="44" t="str">
        <f t="shared" si="21"/>
        <v>N/A</v>
      </c>
      <c r="E169" s="47">
        <v>2610.9318354000002</v>
      </c>
      <c r="F169" s="44" t="str">
        <f t="shared" si="22"/>
        <v>N/A</v>
      </c>
      <c r="G169" s="47">
        <v>2803.0598647000002</v>
      </c>
      <c r="H169" s="44" t="str">
        <f t="shared" si="23"/>
        <v>N/A</v>
      </c>
      <c r="I169" s="12">
        <v>3.407</v>
      </c>
      <c r="J169" s="12">
        <v>7.359</v>
      </c>
      <c r="K169" s="45" t="s">
        <v>736</v>
      </c>
      <c r="L169" s="9" t="str">
        <f t="shared" si="24"/>
        <v>Yes</v>
      </c>
    </row>
    <row r="170" spans="1:12" x14ac:dyDescent="0.2">
      <c r="A170" s="46" t="s">
        <v>1348</v>
      </c>
      <c r="B170" s="35" t="s">
        <v>213</v>
      </c>
      <c r="C170" s="47">
        <v>1778.9578466999999</v>
      </c>
      <c r="D170" s="44" t="str">
        <f t="shared" si="21"/>
        <v>N/A</v>
      </c>
      <c r="E170" s="47">
        <v>1905.3498875</v>
      </c>
      <c r="F170" s="44" t="str">
        <f t="shared" si="22"/>
        <v>N/A</v>
      </c>
      <c r="G170" s="47">
        <v>1978.8790168999999</v>
      </c>
      <c r="H170" s="44" t="str">
        <f t="shared" si="23"/>
        <v>N/A</v>
      </c>
      <c r="I170" s="12">
        <v>7.1050000000000004</v>
      </c>
      <c r="J170" s="12">
        <v>3.859</v>
      </c>
      <c r="K170" s="45" t="s">
        <v>736</v>
      </c>
      <c r="L170" s="9" t="str">
        <f t="shared" si="24"/>
        <v>Yes</v>
      </c>
    </row>
    <row r="171" spans="1:12" x14ac:dyDescent="0.2">
      <c r="A171" s="46" t="s">
        <v>85</v>
      </c>
      <c r="B171" s="35" t="s">
        <v>213</v>
      </c>
      <c r="C171" s="8">
        <v>5.7744494986000001</v>
      </c>
      <c r="D171" s="44" t="str">
        <f t="shared" ref="D171:D202" si="25">IF($B171="N/A","N/A",IF(C171&gt;10,"No",IF(C171&lt;-10,"No","Yes")))</f>
        <v>N/A</v>
      </c>
      <c r="E171" s="8">
        <v>5.7163671058999999</v>
      </c>
      <c r="F171" s="44" t="str">
        <f t="shared" ref="F171:F202" si="26">IF($B171="N/A","N/A",IF(E171&gt;10,"No",IF(E171&lt;-10,"No","Yes")))</f>
        <v>N/A</v>
      </c>
      <c r="G171" s="8">
        <v>5.8801248644999999</v>
      </c>
      <c r="H171" s="44" t="str">
        <f t="shared" ref="H171:H202" si="27">IF($B171="N/A","N/A",IF(G171&gt;10,"No",IF(G171&lt;-10,"No","Yes")))</f>
        <v>N/A</v>
      </c>
      <c r="I171" s="12">
        <v>-1.01</v>
      </c>
      <c r="J171" s="12">
        <v>2.8650000000000002</v>
      </c>
      <c r="K171" s="45" t="s">
        <v>736</v>
      </c>
      <c r="L171" s="9" t="str">
        <f t="shared" ref="L171:L202" si="28">IF(J171="Div by 0", "N/A", IF(K171="N/A","N/A", IF(J171&gt;VALUE(MID(K171,1,2)), "No", IF(J171&lt;-1*VALUE(MID(K171,1,2)), "No", "Yes"))))</f>
        <v>Yes</v>
      </c>
    </row>
    <row r="172" spans="1:12" x14ac:dyDescent="0.2">
      <c r="A172" s="46" t="s">
        <v>463</v>
      </c>
      <c r="B172" s="35" t="s">
        <v>213</v>
      </c>
      <c r="C172" s="8">
        <v>10.043668122</v>
      </c>
      <c r="D172" s="44" t="str">
        <f t="shared" si="25"/>
        <v>N/A</v>
      </c>
      <c r="E172" s="8">
        <v>10.980392157000001</v>
      </c>
      <c r="F172" s="44" t="str">
        <f t="shared" si="26"/>
        <v>N/A</v>
      </c>
      <c r="G172" s="8">
        <v>12.109375</v>
      </c>
      <c r="H172" s="44" t="str">
        <f t="shared" si="27"/>
        <v>N/A</v>
      </c>
      <c r="I172" s="12">
        <v>9.327</v>
      </c>
      <c r="J172" s="12">
        <v>10.28</v>
      </c>
      <c r="K172" s="45" t="s">
        <v>736</v>
      </c>
      <c r="L172" s="9" t="str">
        <f t="shared" si="28"/>
        <v>Yes</v>
      </c>
    </row>
    <row r="173" spans="1:12" x14ac:dyDescent="0.2">
      <c r="A173" s="46" t="s">
        <v>464</v>
      </c>
      <c r="B173" s="35" t="s">
        <v>213</v>
      </c>
      <c r="C173" s="8">
        <v>13.079119462</v>
      </c>
      <c r="D173" s="44" t="str">
        <f t="shared" si="25"/>
        <v>N/A</v>
      </c>
      <c r="E173" s="8">
        <v>12.049284290999999</v>
      </c>
      <c r="F173" s="44" t="str">
        <f t="shared" si="26"/>
        <v>N/A</v>
      </c>
      <c r="G173" s="8">
        <v>12.885512950000001</v>
      </c>
      <c r="H173" s="44" t="str">
        <f t="shared" si="27"/>
        <v>N/A</v>
      </c>
      <c r="I173" s="12">
        <v>-7.87</v>
      </c>
      <c r="J173" s="12">
        <v>6.94</v>
      </c>
      <c r="K173" s="45" t="s">
        <v>736</v>
      </c>
      <c r="L173" s="9" t="str">
        <f t="shared" si="28"/>
        <v>Yes</v>
      </c>
    </row>
    <row r="174" spans="1:12" x14ac:dyDescent="0.2">
      <c r="A174" s="2" t="s">
        <v>465</v>
      </c>
      <c r="B174" s="35" t="s">
        <v>213</v>
      </c>
      <c r="C174" s="8">
        <v>3.2691049226</v>
      </c>
      <c r="D174" s="44" t="str">
        <f t="shared" si="25"/>
        <v>N/A</v>
      </c>
      <c r="E174" s="8">
        <v>3.3427440480000001</v>
      </c>
      <c r="F174" s="44" t="str">
        <f t="shared" si="26"/>
        <v>N/A</v>
      </c>
      <c r="G174" s="8">
        <v>3.1390134529</v>
      </c>
      <c r="H174" s="44" t="str">
        <f t="shared" si="27"/>
        <v>N/A</v>
      </c>
      <c r="I174" s="12">
        <v>2.2530000000000001</v>
      </c>
      <c r="J174" s="12">
        <v>-6.09</v>
      </c>
      <c r="K174" s="45" t="s">
        <v>736</v>
      </c>
      <c r="L174" s="9" t="str">
        <f t="shared" si="28"/>
        <v>Yes</v>
      </c>
    </row>
    <row r="175" spans="1:12" x14ac:dyDescent="0.2">
      <c r="A175" s="2" t="s">
        <v>466</v>
      </c>
      <c r="B175" s="35" t="s">
        <v>213</v>
      </c>
      <c r="C175" s="8">
        <v>7.0024160069999999</v>
      </c>
      <c r="D175" s="44" t="str">
        <f t="shared" si="25"/>
        <v>N/A</v>
      </c>
      <c r="E175" s="8">
        <v>6.9394330755000002</v>
      </c>
      <c r="F175" s="44" t="str">
        <f t="shared" si="26"/>
        <v>N/A</v>
      </c>
      <c r="G175" s="8">
        <v>7.3197622825000002</v>
      </c>
      <c r="H175" s="44" t="str">
        <f t="shared" si="27"/>
        <v>N/A</v>
      </c>
      <c r="I175" s="12">
        <v>-0.89900000000000002</v>
      </c>
      <c r="J175" s="12">
        <v>5.4809999999999999</v>
      </c>
      <c r="K175" s="45" t="s">
        <v>736</v>
      </c>
      <c r="L175" s="9" t="str">
        <f t="shared" si="28"/>
        <v>Yes</v>
      </c>
    </row>
    <row r="176" spans="1:12" x14ac:dyDescent="0.2">
      <c r="A176" s="2" t="s">
        <v>1349</v>
      </c>
      <c r="B176" s="35" t="s">
        <v>213</v>
      </c>
      <c r="C176" s="8">
        <v>0.14796340329999999</v>
      </c>
      <c r="D176" s="44" t="str">
        <f t="shared" si="25"/>
        <v>N/A</v>
      </c>
      <c r="E176" s="8">
        <v>0.14956548650000001</v>
      </c>
      <c r="F176" s="44" t="str">
        <f t="shared" si="26"/>
        <v>N/A</v>
      </c>
      <c r="G176" s="8">
        <v>0.129305278</v>
      </c>
      <c r="H176" s="44" t="str">
        <f t="shared" si="27"/>
        <v>N/A</v>
      </c>
      <c r="I176" s="12">
        <v>1.083</v>
      </c>
      <c r="J176" s="12">
        <v>-13.5</v>
      </c>
      <c r="K176" s="45" t="s">
        <v>736</v>
      </c>
      <c r="L176" s="9" t="str">
        <f t="shared" si="28"/>
        <v>Yes</v>
      </c>
    </row>
    <row r="177" spans="1:12" x14ac:dyDescent="0.2">
      <c r="A177" s="2" t="s">
        <v>1350</v>
      </c>
      <c r="B177" s="35" t="s">
        <v>213</v>
      </c>
      <c r="C177" s="8">
        <v>8.2969432314000002</v>
      </c>
      <c r="D177" s="44" t="str">
        <f t="shared" si="25"/>
        <v>N/A</v>
      </c>
      <c r="E177" s="8">
        <v>6.2745098039</v>
      </c>
      <c r="F177" s="44" t="str">
        <f t="shared" si="26"/>
        <v>N/A</v>
      </c>
      <c r="G177" s="8">
        <v>6.640625</v>
      </c>
      <c r="H177" s="44" t="str">
        <f t="shared" si="27"/>
        <v>N/A</v>
      </c>
      <c r="I177" s="12">
        <v>-24.4</v>
      </c>
      <c r="J177" s="12">
        <v>5.835</v>
      </c>
      <c r="K177" s="45" t="s">
        <v>736</v>
      </c>
      <c r="L177" s="9" t="str">
        <f t="shared" si="28"/>
        <v>Yes</v>
      </c>
    </row>
    <row r="178" spans="1:12" x14ac:dyDescent="0.2">
      <c r="A178" s="2" t="s">
        <v>1351</v>
      </c>
      <c r="B178" s="35" t="s">
        <v>213</v>
      </c>
      <c r="C178" s="8">
        <v>1.5197568389</v>
      </c>
      <c r="D178" s="44" t="str">
        <f t="shared" si="25"/>
        <v>N/A</v>
      </c>
      <c r="E178" s="8">
        <v>1.3680014494999999</v>
      </c>
      <c r="F178" s="44" t="str">
        <f t="shared" si="26"/>
        <v>N/A</v>
      </c>
      <c r="G178" s="8">
        <v>1.1256520544999999</v>
      </c>
      <c r="H178" s="44" t="str">
        <f t="shared" si="27"/>
        <v>N/A</v>
      </c>
      <c r="I178" s="12">
        <v>-9.99</v>
      </c>
      <c r="J178" s="12">
        <v>-17.7</v>
      </c>
      <c r="K178" s="45" t="s">
        <v>736</v>
      </c>
      <c r="L178" s="9" t="str">
        <f t="shared" si="28"/>
        <v>Yes</v>
      </c>
    </row>
    <row r="179" spans="1:12" x14ac:dyDescent="0.2">
      <c r="A179" s="2" t="s">
        <v>1352</v>
      </c>
      <c r="B179" s="35" t="s">
        <v>213</v>
      </c>
      <c r="C179" s="8">
        <v>2.9084562999999999E-3</v>
      </c>
      <c r="D179" s="44" t="str">
        <f t="shared" si="25"/>
        <v>N/A</v>
      </c>
      <c r="E179" s="8">
        <v>0</v>
      </c>
      <c r="F179" s="44" t="str">
        <f t="shared" si="26"/>
        <v>N/A</v>
      </c>
      <c r="G179" s="8">
        <v>0</v>
      </c>
      <c r="H179" s="44" t="str">
        <f t="shared" si="27"/>
        <v>N/A</v>
      </c>
      <c r="I179" s="12">
        <v>-100</v>
      </c>
      <c r="J179" s="12" t="s">
        <v>1736</v>
      </c>
      <c r="K179" s="45" t="s">
        <v>736</v>
      </c>
      <c r="L179" s="9" t="str">
        <f t="shared" si="28"/>
        <v>N/A</v>
      </c>
    </row>
    <row r="180" spans="1:12" x14ac:dyDescent="0.2">
      <c r="A180" s="2" t="s">
        <v>1353</v>
      </c>
      <c r="B180" s="35" t="s">
        <v>213</v>
      </c>
      <c r="C180" s="8">
        <v>5.7396852499999998E-2</v>
      </c>
      <c r="D180" s="44" t="str">
        <f t="shared" si="25"/>
        <v>N/A</v>
      </c>
      <c r="E180" s="8">
        <v>8.6543198399999993E-2</v>
      </c>
      <c r="F180" s="44" t="str">
        <f t="shared" si="26"/>
        <v>N/A</v>
      </c>
      <c r="G180" s="8">
        <v>7.7984241800000006E-2</v>
      </c>
      <c r="H180" s="44" t="str">
        <f t="shared" si="27"/>
        <v>N/A</v>
      </c>
      <c r="I180" s="12">
        <v>50.78</v>
      </c>
      <c r="J180" s="12">
        <v>-9.89</v>
      </c>
      <c r="K180" s="45" t="s">
        <v>736</v>
      </c>
      <c r="L180" s="9" t="str">
        <f t="shared" si="28"/>
        <v>Yes</v>
      </c>
    </row>
    <row r="181" spans="1:12" x14ac:dyDescent="0.2">
      <c r="A181" s="2" t="s">
        <v>86</v>
      </c>
      <c r="B181" s="35" t="s">
        <v>213</v>
      </c>
      <c r="C181" s="8">
        <v>3.9301310044000002</v>
      </c>
      <c r="D181" s="44" t="str">
        <f t="shared" si="25"/>
        <v>N/A</v>
      </c>
      <c r="E181" s="8">
        <v>4.3103448275999998</v>
      </c>
      <c r="F181" s="44" t="str">
        <f t="shared" si="26"/>
        <v>N/A</v>
      </c>
      <c r="G181" s="8">
        <v>7.5757575758</v>
      </c>
      <c r="H181" s="44" t="str">
        <f t="shared" si="27"/>
        <v>N/A</v>
      </c>
      <c r="I181" s="12">
        <v>9.6739999999999995</v>
      </c>
      <c r="J181" s="12">
        <v>75.760000000000005</v>
      </c>
      <c r="K181" s="45" t="s">
        <v>736</v>
      </c>
      <c r="L181" s="9" t="str">
        <f t="shared" si="28"/>
        <v>No</v>
      </c>
    </row>
    <row r="182" spans="1:12" x14ac:dyDescent="0.2">
      <c r="A182" s="2" t="s">
        <v>87</v>
      </c>
      <c r="B182" s="35" t="s">
        <v>213</v>
      </c>
      <c r="C182" s="8">
        <v>67.086219373999995</v>
      </c>
      <c r="D182" s="44" t="str">
        <f t="shared" si="25"/>
        <v>N/A</v>
      </c>
      <c r="E182" s="8">
        <v>67.082699399000006</v>
      </c>
      <c r="F182" s="44" t="str">
        <f t="shared" si="26"/>
        <v>N/A</v>
      </c>
      <c r="G182" s="8">
        <v>66.897195773000007</v>
      </c>
      <c r="H182" s="44" t="str">
        <f t="shared" si="27"/>
        <v>N/A</v>
      </c>
      <c r="I182" s="12">
        <v>-5.0000000000000001E-3</v>
      </c>
      <c r="J182" s="12">
        <v>-0.27700000000000002</v>
      </c>
      <c r="K182" s="45" t="s">
        <v>736</v>
      </c>
      <c r="L182" s="9" t="str">
        <f t="shared" si="28"/>
        <v>Yes</v>
      </c>
    </row>
    <row r="183" spans="1:12" x14ac:dyDescent="0.2">
      <c r="A183" s="2" t="s">
        <v>467</v>
      </c>
      <c r="B183" s="35" t="s">
        <v>213</v>
      </c>
      <c r="C183" s="8">
        <v>63.318777292999997</v>
      </c>
      <c r="D183" s="44" t="str">
        <f t="shared" si="25"/>
        <v>N/A</v>
      </c>
      <c r="E183" s="8">
        <v>61.176470588000001</v>
      </c>
      <c r="F183" s="44" t="str">
        <f t="shared" si="26"/>
        <v>N/A</v>
      </c>
      <c r="G183" s="8">
        <v>61.71875</v>
      </c>
      <c r="H183" s="44" t="str">
        <f t="shared" si="27"/>
        <v>N/A</v>
      </c>
      <c r="I183" s="12">
        <v>-3.38</v>
      </c>
      <c r="J183" s="12">
        <v>0.88639999999999997</v>
      </c>
      <c r="K183" s="45" t="s">
        <v>736</v>
      </c>
      <c r="L183" s="9" t="str">
        <f t="shared" si="28"/>
        <v>Yes</v>
      </c>
    </row>
    <row r="184" spans="1:12" x14ac:dyDescent="0.2">
      <c r="A184" s="2" t="s">
        <v>468</v>
      </c>
      <c r="B184" s="35" t="s">
        <v>213</v>
      </c>
      <c r="C184" s="8">
        <v>86.211660679999994</v>
      </c>
      <c r="D184" s="44" t="str">
        <f t="shared" si="25"/>
        <v>N/A</v>
      </c>
      <c r="E184" s="8">
        <v>85.712991484</v>
      </c>
      <c r="F184" s="44" t="str">
        <f t="shared" si="26"/>
        <v>N/A</v>
      </c>
      <c r="G184" s="8">
        <v>85.027912509999993</v>
      </c>
      <c r="H184" s="44" t="str">
        <f t="shared" si="27"/>
        <v>N/A</v>
      </c>
      <c r="I184" s="12">
        <v>-0.57799999999999996</v>
      </c>
      <c r="J184" s="12">
        <v>-0.79900000000000004</v>
      </c>
      <c r="K184" s="45" t="s">
        <v>736</v>
      </c>
      <c r="L184" s="9" t="str">
        <f t="shared" si="28"/>
        <v>Yes</v>
      </c>
    </row>
    <row r="185" spans="1:12" x14ac:dyDescent="0.2">
      <c r="A185" s="2" t="s">
        <v>469</v>
      </c>
      <c r="B185" s="35" t="s">
        <v>213</v>
      </c>
      <c r="C185" s="8">
        <v>63.773722096999997</v>
      </c>
      <c r="D185" s="44" t="str">
        <f t="shared" si="25"/>
        <v>N/A</v>
      </c>
      <c r="E185" s="8">
        <v>63.635834449000001</v>
      </c>
      <c r="F185" s="44" t="str">
        <f t="shared" si="26"/>
        <v>N/A</v>
      </c>
      <c r="G185" s="8">
        <v>62.509434800000001</v>
      </c>
      <c r="H185" s="44" t="str">
        <f t="shared" si="27"/>
        <v>N/A</v>
      </c>
      <c r="I185" s="12">
        <v>-0.216</v>
      </c>
      <c r="J185" s="12">
        <v>-1.77</v>
      </c>
      <c r="K185" s="45" t="s">
        <v>736</v>
      </c>
      <c r="L185" s="9" t="str">
        <f t="shared" si="28"/>
        <v>Yes</v>
      </c>
    </row>
    <row r="186" spans="1:12" x14ac:dyDescent="0.2">
      <c r="A186" s="2" t="s">
        <v>470</v>
      </c>
      <c r="B186" s="35" t="s">
        <v>213</v>
      </c>
      <c r="C186" s="8">
        <v>67.366552318000004</v>
      </c>
      <c r="D186" s="44" t="str">
        <f t="shared" si="25"/>
        <v>N/A</v>
      </c>
      <c r="E186" s="8">
        <v>67.518340500999997</v>
      </c>
      <c r="F186" s="44" t="str">
        <f t="shared" si="26"/>
        <v>N/A</v>
      </c>
      <c r="G186" s="8">
        <v>68.237556135000005</v>
      </c>
      <c r="H186" s="44" t="str">
        <f t="shared" si="27"/>
        <v>N/A</v>
      </c>
      <c r="I186" s="12">
        <v>0.2253</v>
      </c>
      <c r="J186" s="12">
        <v>1.0649999999999999</v>
      </c>
      <c r="K186" s="45" t="s">
        <v>736</v>
      </c>
      <c r="L186" s="9" t="str">
        <f t="shared" si="28"/>
        <v>Yes</v>
      </c>
    </row>
    <row r="187" spans="1:12" x14ac:dyDescent="0.2">
      <c r="A187" s="2" t="s">
        <v>116</v>
      </c>
      <c r="B187" s="35" t="s">
        <v>213</v>
      </c>
      <c r="C187" s="8">
        <v>83.884265481</v>
      </c>
      <c r="D187" s="44" t="str">
        <f t="shared" si="25"/>
        <v>N/A</v>
      </c>
      <c r="E187" s="8">
        <v>84.245983651000003</v>
      </c>
      <c r="F187" s="44" t="str">
        <f t="shared" si="26"/>
        <v>N/A</v>
      </c>
      <c r="G187" s="8">
        <v>84.947037081000005</v>
      </c>
      <c r="H187" s="44" t="str">
        <f t="shared" si="27"/>
        <v>N/A</v>
      </c>
      <c r="I187" s="12">
        <v>0.43120000000000003</v>
      </c>
      <c r="J187" s="12">
        <v>0.83220000000000005</v>
      </c>
      <c r="K187" s="45" t="s">
        <v>736</v>
      </c>
      <c r="L187" s="9" t="str">
        <f t="shared" si="28"/>
        <v>Yes</v>
      </c>
    </row>
    <row r="188" spans="1:12" x14ac:dyDescent="0.2">
      <c r="A188" s="2" t="s">
        <v>471</v>
      </c>
      <c r="B188" s="35" t="s">
        <v>213</v>
      </c>
      <c r="C188" s="8">
        <v>73.362445414999996</v>
      </c>
      <c r="D188" s="44" t="str">
        <f t="shared" si="25"/>
        <v>N/A</v>
      </c>
      <c r="E188" s="8">
        <v>70.980392156999997</v>
      </c>
      <c r="F188" s="44" t="str">
        <f t="shared" si="26"/>
        <v>N/A</v>
      </c>
      <c r="G188" s="8">
        <v>72.65625</v>
      </c>
      <c r="H188" s="44" t="str">
        <f t="shared" si="27"/>
        <v>N/A</v>
      </c>
      <c r="I188" s="12">
        <v>-3.25</v>
      </c>
      <c r="J188" s="12">
        <v>2.3610000000000002</v>
      </c>
      <c r="K188" s="45" t="s">
        <v>736</v>
      </c>
      <c r="L188" s="9" t="str">
        <f t="shared" si="28"/>
        <v>Yes</v>
      </c>
    </row>
    <row r="189" spans="1:12" x14ac:dyDescent="0.2">
      <c r="A189" s="2" t="s">
        <v>472</v>
      </c>
      <c r="B189" s="35" t="s">
        <v>213</v>
      </c>
      <c r="C189" s="8">
        <v>93.810444873999998</v>
      </c>
      <c r="D189" s="44" t="str">
        <f t="shared" si="25"/>
        <v>N/A</v>
      </c>
      <c r="E189" s="8">
        <v>93.830404059000003</v>
      </c>
      <c r="F189" s="44" t="str">
        <f t="shared" si="26"/>
        <v>N/A</v>
      </c>
      <c r="G189" s="8">
        <v>93.447423813</v>
      </c>
      <c r="H189" s="44" t="str">
        <f t="shared" si="27"/>
        <v>N/A</v>
      </c>
      <c r="I189" s="12">
        <v>2.1299999999999999E-2</v>
      </c>
      <c r="J189" s="12">
        <v>-0.40799999999999997</v>
      </c>
      <c r="K189" s="45" t="s">
        <v>736</v>
      </c>
      <c r="L189" s="9" t="str">
        <f t="shared" si="28"/>
        <v>Yes</v>
      </c>
    </row>
    <row r="190" spans="1:12" x14ac:dyDescent="0.2">
      <c r="A190" s="2" t="s">
        <v>473</v>
      </c>
      <c r="B190" s="35" t="s">
        <v>213</v>
      </c>
      <c r="C190" s="8">
        <v>89.808768995999998</v>
      </c>
      <c r="D190" s="44" t="str">
        <f t="shared" si="25"/>
        <v>N/A</v>
      </c>
      <c r="E190" s="8">
        <v>90.069270621000001</v>
      </c>
      <c r="F190" s="44" t="str">
        <f t="shared" si="26"/>
        <v>N/A</v>
      </c>
      <c r="G190" s="8">
        <v>90.726516598000003</v>
      </c>
      <c r="H190" s="44" t="str">
        <f t="shared" si="27"/>
        <v>N/A</v>
      </c>
      <c r="I190" s="12">
        <v>0.29010000000000002</v>
      </c>
      <c r="J190" s="12">
        <v>0.72970000000000002</v>
      </c>
      <c r="K190" s="45" t="s">
        <v>736</v>
      </c>
      <c r="L190" s="9" t="str">
        <f t="shared" si="28"/>
        <v>Yes</v>
      </c>
    </row>
    <row r="191" spans="1:12" x14ac:dyDescent="0.2">
      <c r="A191" s="2" t="s">
        <v>474</v>
      </c>
      <c r="B191" s="35" t="s">
        <v>213</v>
      </c>
      <c r="C191" s="8">
        <v>77.039924182999997</v>
      </c>
      <c r="D191" s="44" t="str">
        <f t="shared" si="25"/>
        <v>N/A</v>
      </c>
      <c r="E191" s="8">
        <v>77.554688643999995</v>
      </c>
      <c r="F191" s="44" t="str">
        <f t="shared" si="26"/>
        <v>N/A</v>
      </c>
      <c r="G191" s="8">
        <v>78.489794821000004</v>
      </c>
      <c r="H191" s="44" t="str">
        <f t="shared" si="27"/>
        <v>N/A</v>
      </c>
      <c r="I191" s="12">
        <v>0.66820000000000002</v>
      </c>
      <c r="J191" s="12">
        <v>1.206</v>
      </c>
      <c r="K191" s="45" t="s">
        <v>736</v>
      </c>
      <c r="L191" s="9" t="str">
        <f t="shared" si="28"/>
        <v>Yes</v>
      </c>
    </row>
    <row r="192" spans="1:12" x14ac:dyDescent="0.2">
      <c r="A192" s="2" t="s">
        <v>1354</v>
      </c>
      <c r="B192" s="35" t="s">
        <v>213</v>
      </c>
      <c r="C192" s="36">
        <v>14.612509791000001</v>
      </c>
      <c r="D192" s="44" t="str">
        <f t="shared" si="25"/>
        <v>N/A</v>
      </c>
      <c r="E192" s="36">
        <v>13.952746137</v>
      </c>
      <c r="F192" s="44" t="str">
        <f t="shared" si="26"/>
        <v>N/A</v>
      </c>
      <c r="G192" s="36">
        <v>13.286761438999999</v>
      </c>
      <c r="H192" s="44" t="str">
        <f t="shared" si="27"/>
        <v>N/A</v>
      </c>
      <c r="I192" s="12">
        <v>-4.5199999999999996</v>
      </c>
      <c r="J192" s="12">
        <v>-4.7699999999999996</v>
      </c>
      <c r="K192" s="45" t="s">
        <v>736</v>
      </c>
      <c r="L192" s="9" t="str">
        <f t="shared" si="28"/>
        <v>Yes</v>
      </c>
    </row>
    <row r="193" spans="1:12" x14ac:dyDescent="0.2">
      <c r="A193" s="2" t="s">
        <v>1355</v>
      </c>
      <c r="B193" s="35" t="s">
        <v>213</v>
      </c>
      <c r="C193" s="36">
        <v>7.6086956521999998</v>
      </c>
      <c r="D193" s="44" t="str">
        <f t="shared" si="25"/>
        <v>N/A</v>
      </c>
      <c r="E193" s="36">
        <v>13.642857143000001</v>
      </c>
      <c r="F193" s="44" t="str">
        <f t="shared" si="26"/>
        <v>N/A</v>
      </c>
      <c r="G193" s="36">
        <v>5.3870967741999998</v>
      </c>
      <c r="H193" s="44" t="str">
        <f t="shared" si="27"/>
        <v>N/A</v>
      </c>
      <c r="I193" s="12">
        <v>79.31</v>
      </c>
      <c r="J193" s="12">
        <v>-60.5</v>
      </c>
      <c r="K193" s="45" t="s">
        <v>736</v>
      </c>
      <c r="L193" s="9" t="str">
        <f t="shared" si="28"/>
        <v>No</v>
      </c>
    </row>
    <row r="194" spans="1:12" x14ac:dyDescent="0.2">
      <c r="A194" s="2" t="s">
        <v>1356</v>
      </c>
      <c r="B194" s="35" t="s">
        <v>213</v>
      </c>
      <c r="C194" s="36">
        <v>18.462676055999999</v>
      </c>
      <c r="D194" s="44" t="str">
        <f t="shared" si="25"/>
        <v>N/A</v>
      </c>
      <c r="E194" s="36">
        <v>19.741353383</v>
      </c>
      <c r="F194" s="44" t="str">
        <f t="shared" si="26"/>
        <v>N/A</v>
      </c>
      <c r="G194" s="36">
        <v>18.602272726999999</v>
      </c>
      <c r="H194" s="44" t="str">
        <f t="shared" si="27"/>
        <v>N/A</v>
      </c>
      <c r="I194" s="12">
        <v>6.9260000000000002</v>
      </c>
      <c r="J194" s="12">
        <v>-5.77</v>
      </c>
      <c r="K194" s="45" t="s">
        <v>736</v>
      </c>
      <c r="L194" s="9" t="str">
        <f t="shared" si="28"/>
        <v>Yes</v>
      </c>
    </row>
    <row r="195" spans="1:12" x14ac:dyDescent="0.2">
      <c r="A195" s="2" t="s">
        <v>1357</v>
      </c>
      <c r="B195" s="35" t="s">
        <v>213</v>
      </c>
      <c r="C195" s="36">
        <v>12.40524911</v>
      </c>
      <c r="D195" s="44" t="str">
        <f t="shared" si="25"/>
        <v>N/A</v>
      </c>
      <c r="E195" s="36">
        <v>12.448846321</v>
      </c>
      <c r="F195" s="44" t="str">
        <f t="shared" si="26"/>
        <v>N/A</v>
      </c>
      <c r="G195" s="36">
        <v>12.248939180000001</v>
      </c>
      <c r="H195" s="44" t="str">
        <f t="shared" si="27"/>
        <v>N/A</v>
      </c>
      <c r="I195" s="12">
        <v>0.35139999999999999</v>
      </c>
      <c r="J195" s="12">
        <v>-1.61</v>
      </c>
      <c r="K195" s="45" t="s">
        <v>736</v>
      </c>
      <c r="L195" s="9" t="str">
        <f t="shared" si="28"/>
        <v>Yes</v>
      </c>
    </row>
    <row r="196" spans="1:12" x14ac:dyDescent="0.2">
      <c r="A196" s="2" t="s">
        <v>1358</v>
      </c>
      <c r="B196" s="35" t="s">
        <v>213</v>
      </c>
      <c r="C196" s="36">
        <v>14.546892871000001</v>
      </c>
      <c r="D196" s="44" t="str">
        <f t="shared" si="25"/>
        <v>N/A</v>
      </c>
      <c r="E196" s="36">
        <v>13.140061397</v>
      </c>
      <c r="F196" s="44" t="str">
        <f t="shared" si="26"/>
        <v>N/A</v>
      </c>
      <c r="G196" s="36">
        <v>12.361315209000001</v>
      </c>
      <c r="H196" s="44" t="str">
        <f t="shared" si="27"/>
        <v>N/A</v>
      </c>
      <c r="I196" s="12">
        <v>-9.67</v>
      </c>
      <c r="J196" s="12">
        <v>-5.93</v>
      </c>
      <c r="K196" s="45" t="s">
        <v>736</v>
      </c>
      <c r="L196" s="9" t="str">
        <f t="shared" si="28"/>
        <v>Yes</v>
      </c>
    </row>
    <row r="197" spans="1:12" x14ac:dyDescent="0.2">
      <c r="A197" s="2" t="s">
        <v>1359</v>
      </c>
      <c r="B197" s="35" t="s">
        <v>213</v>
      </c>
      <c r="C197" s="36">
        <v>107.86026201</v>
      </c>
      <c r="D197" s="44" t="str">
        <f t="shared" si="25"/>
        <v>N/A</v>
      </c>
      <c r="E197" s="36">
        <v>98.280172414000006</v>
      </c>
      <c r="F197" s="44" t="str">
        <f t="shared" si="26"/>
        <v>N/A</v>
      </c>
      <c r="G197" s="36">
        <v>103.98989899</v>
      </c>
      <c r="H197" s="44" t="str">
        <f t="shared" si="27"/>
        <v>N/A</v>
      </c>
      <c r="I197" s="12">
        <v>-8.8800000000000008</v>
      </c>
      <c r="J197" s="12">
        <v>5.81</v>
      </c>
      <c r="K197" s="45" t="s">
        <v>736</v>
      </c>
      <c r="L197" s="9" t="str">
        <f t="shared" si="28"/>
        <v>Yes</v>
      </c>
    </row>
    <row r="198" spans="1:12" x14ac:dyDescent="0.2">
      <c r="A198" s="2" t="s">
        <v>1360</v>
      </c>
      <c r="B198" s="35" t="s">
        <v>213</v>
      </c>
      <c r="C198" s="36">
        <v>195.26315789</v>
      </c>
      <c r="D198" s="44" t="str">
        <f t="shared" si="25"/>
        <v>N/A</v>
      </c>
      <c r="E198" s="36">
        <v>222.5</v>
      </c>
      <c r="F198" s="44" t="str">
        <f t="shared" si="26"/>
        <v>N/A</v>
      </c>
      <c r="G198" s="36">
        <v>161.41176471</v>
      </c>
      <c r="H198" s="44" t="str">
        <f t="shared" si="27"/>
        <v>N/A</v>
      </c>
      <c r="I198" s="12">
        <v>13.95</v>
      </c>
      <c r="J198" s="12">
        <v>-27.5</v>
      </c>
      <c r="K198" s="45" t="s">
        <v>736</v>
      </c>
      <c r="L198" s="9" t="str">
        <f t="shared" si="28"/>
        <v>Yes</v>
      </c>
    </row>
    <row r="199" spans="1:12" x14ac:dyDescent="0.2">
      <c r="A199" s="2" t="s">
        <v>1361</v>
      </c>
      <c r="B199" s="35" t="s">
        <v>213</v>
      </c>
      <c r="C199" s="36">
        <v>122.2</v>
      </c>
      <c r="D199" s="44" t="str">
        <f t="shared" si="25"/>
        <v>N/A</v>
      </c>
      <c r="E199" s="36">
        <v>121.76158940000001</v>
      </c>
      <c r="F199" s="44" t="str">
        <f t="shared" si="26"/>
        <v>N/A</v>
      </c>
      <c r="G199" s="36">
        <v>138.32520324999999</v>
      </c>
      <c r="H199" s="44" t="str">
        <f t="shared" si="27"/>
        <v>N/A</v>
      </c>
      <c r="I199" s="12">
        <v>-0.35899999999999999</v>
      </c>
      <c r="J199" s="12">
        <v>13.6</v>
      </c>
      <c r="K199" s="45" t="s">
        <v>736</v>
      </c>
      <c r="L199" s="9" t="str">
        <f t="shared" si="28"/>
        <v>Yes</v>
      </c>
    </row>
    <row r="200" spans="1:12" x14ac:dyDescent="0.2">
      <c r="A200" s="2" t="s">
        <v>1362</v>
      </c>
      <c r="B200" s="35" t="s">
        <v>213</v>
      </c>
      <c r="C200" s="36">
        <v>138</v>
      </c>
      <c r="D200" s="44" t="str">
        <f t="shared" si="25"/>
        <v>N/A</v>
      </c>
      <c r="E200" s="36" t="s">
        <v>1736</v>
      </c>
      <c r="F200" s="44" t="str">
        <f t="shared" si="26"/>
        <v>N/A</v>
      </c>
      <c r="G200" s="36" t="s">
        <v>1736</v>
      </c>
      <c r="H200" s="44" t="str">
        <f t="shared" si="27"/>
        <v>N/A</v>
      </c>
      <c r="I200" s="12" t="s">
        <v>1736</v>
      </c>
      <c r="J200" s="12" t="s">
        <v>1736</v>
      </c>
      <c r="K200" s="45" t="s">
        <v>736</v>
      </c>
      <c r="L200" s="9" t="str">
        <f t="shared" si="28"/>
        <v>N/A</v>
      </c>
    </row>
    <row r="201" spans="1:12" x14ac:dyDescent="0.2">
      <c r="A201" s="2" t="s">
        <v>1363</v>
      </c>
      <c r="B201" s="35" t="s">
        <v>213</v>
      </c>
      <c r="C201" s="36">
        <v>12.813953487999999</v>
      </c>
      <c r="D201" s="44" t="str">
        <f t="shared" si="25"/>
        <v>N/A</v>
      </c>
      <c r="E201" s="36">
        <v>13.153846154</v>
      </c>
      <c r="F201" s="44" t="str">
        <f t="shared" si="26"/>
        <v>N/A</v>
      </c>
      <c r="G201" s="36">
        <v>14.344827585999999</v>
      </c>
      <c r="H201" s="44" t="str">
        <f t="shared" si="27"/>
        <v>N/A</v>
      </c>
      <c r="I201" s="12">
        <v>2.653</v>
      </c>
      <c r="J201" s="12">
        <v>9.0540000000000003</v>
      </c>
      <c r="K201" s="45" t="s">
        <v>736</v>
      </c>
      <c r="L201" s="9" t="str">
        <f t="shared" si="28"/>
        <v>Yes</v>
      </c>
    </row>
    <row r="202" spans="1:12" x14ac:dyDescent="0.2">
      <c r="A202" s="2" t="s">
        <v>28</v>
      </c>
      <c r="B202" s="35" t="s">
        <v>213</v>
      </c>
      <c r="C202" s="8">
        <v>1.6818722215999999</v>
      </c>
      <c r="D202" s="44" t="str">
        <f t="shared" si="25"/>
        <v>N/A</v>
      </c>
      <c r="E202" s="8">
        <v>1.6787436498999999</v>
      </c>
      <c r="F202" s="44" t="str">
        <f t="shared" si="26"/>
        <v>N/A</v>
      </c>
      <c r="G202" s="8">
        <v>1.6672544179</v>
      </c>
      <c r="H202" s="44" t="str">
        <f t="shared" si="27"/>
        <v>N/A</v>
      </c>
      <c r="I202" s="12">
        <v>-0.186</v>
      </c>
      <c r="J202" s="12">
        <v>-0.68400000000000005</v>
      </c>
      <c r="K202" s="45" t="s">
        <v>736</v>
      </c>
      <c r="L202" s="9" t="str">
        <f t="shared" si="28"/>
        <v>Yes</v>
      </c>
    </row>
    <row r="203" spans="1:12" x14ac:dyDescent="0.2">
      <c r="A203" s="2" t="s">
        <v>123</v>
      </c>
      <c r="B203" s="35" t="s">
        <v>213</v>
      </c>
      <c r="C203" s="36">
        <v>0</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t="s">
        <v>1736</v>
      </c>
      <c r="J203" s="12">
        <v>50</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66.67</v>
      </c>
      <c r="J204" s="12">
        <v>60</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11</v>
      </c>
      <c r="H205" s="44" t="str">
        <f t="shared" si="31"/>
        <v>N/A</v>
      </c>
      <c r="I205" s="12">
        <v>0</v>
      </c>
      <c r="J205" s="12">
        <v>100</v>
      </c>
      <c r="K205" s="14" t="s">
        <v>213</v>
      </c>
      <c r="L205" s="9" t="str">
        <f t="shared" si="32"/>
        <v>N/A</v>
      </c>
    </row>
    <row r="206" spans="1:12" ht="25.5" x14ac:dyDescent="0.2">
      <c r="A206" s="2" t="s">
        <v>1364</v>
      </c>
      <c r="B206" s="35" t="s">
        <v>213</v>
      </c>
      <c r="C206" s="36">
        <v>0</v>
      </c>
      <c r="D206" s="44" t="str">
        <f t="shared" si="29"/>
        <v>N/A</v>
      </c>
      <c r="E206" s="36">
        <v>11</v>
      </c>
      <c r="F206" s="44" t="str">
        <f t="shared" si="30"/>
        <v>N/A</v>
      </c>
      <c r="G206" s="36">
        <v>11</v>
      </c>
      <c r="H206" s="44" t="str">
        <f t="shared" si="31"/>
        <v>N/A</v>
      </c>
      <c r="I206" s="12" t="s">
        <v>1736</v>
      </c>
      <c r="J206" s="12">
        <v>-50</v>
      </c>
      <c r="K206" s="14" t="s">
        <v>213</v>
      </c>
      <c r="L206" s="9" t="str">
        <f t="shared" si="32"/>
        <v>N/A</v>
      </c>
    </row>
    <row r="207" spans="1:12" x14ac:dyDescent="0.2">
      <c r="A207" s="2" t="s">
        <v>1612</v>
      </c>
      <c r="B207" s="35" t="s">
        <v>213</v>
      </c>
      <c r="C207" s="36">
        <v>11</v>
      </c>
      <c r="D207" s="44" t="str">
        <f t="shared" si="29"/>
        <v>N/A</v>
      </c>
      <c r="E207" s="36">
        <v>11</v>
      </c>
      <c r="F207" s="44" t="str">
        <f t="shared" si="30"/>
        <v>N/A</v>
      </c>
      <c r="G207" s="36">
        <v>11</v>
      </c>
      <c r="H207" s="44" t="str">
        <f t="shared" si="31"/>
        <v>N/A</v>
      </c>
      <c r="I207" s="12">
        <v>0</v>
      </c>
      <c r="J207" s="12">
        <v>200</v>
      </c>
      <c r="K207" s="14" t="s">
        <v>213</v>
      </c>
      <c r="L207" s="9" t="str">
        <f t="shared" si="32"/>
        <v>N/A</v>
      </c>
    </row>
    <row r="208" spans="1:12" x14ac:dyDescent="0.2">
      <c r="A208" s="2" t="s">
        <v>1613</v>
      </c>
      <c r="B208" s="35" t="s">
        <v>213</v>
      </c>
      <c r="C208" s="36">
        <v>28</v>
      </c>
      <c r="D208" s="44" t="str">
        <f t="shared" si="29"/>
        <v>N/A</v>
      </c>
      <c r="E208" s="36">
        <v>44</v>
      </c>
      <c r="F208" s="44" t="str">
        <f t="shared" si="30"/>
        <v>N/A</v>
      </c>
      <c r="G208" s="36">
        <v>50</v>
      </c>
      <c r="H208" s="44" t="str">
        <f t="shared" si="31"/>
        <v>N/A</v>
      </c>
      <c r="I208" s="12">
        <v>57.14</v>
      </c>
      <c r="J208" s="12">
        <v>13.64</v>
      </c>
      <c r="K208" s="14" t="s">
        <v>213</v>
      </c>
      <c r="L208" s="9" t="str">
        <f t="shared" si="32"/>
        <v>N/A</v>
      </c>
    </row>
    <row r="209" spans="1:12" x14ac:dyDescent="0.2">
      <c r="A209" s="2" t="s">
        <v>125</v>
      </c>
      <c r="B209" s="35" t="s">
        <v>213</v>
      </c>
      <c r="C209" s="47">
        <v>617743</v>
      </c>
      <c r="D209" s="44" t="str">
        <f t="shared" si="29"/>
        <v>N/A</v>
      </c>
      <c r="E209" s="47">
        <v>6157635</v>
      </c>
      <c r="F209" s="44" t="str">
        <f t="shared" si="30"/>
        <v>N/A</v>
      </c>
      <c r="G209" s="47">
        <v>6290552</v>
      </c>
      <c r="H209" s="44" t="str">
        <f t="shared" si="31"/>
        <v>N/A</v>
      </c>
      <c r="I209" s="12">
        <v>896.8</v>
      </c>
      <c r="J209" s="12">
        <v>2.1589999999999998</v>
      </c>
      <c r="K209" s="14" t="s">
        <v>213</v>
      </c>
      <c r="L209" s="9" t="str">
        <f t="shared" si="32"/>
        <v>N/A</v>
      </c>
    </row>
    <row r="210" spans="1:12" x14ac:dyDescent="0.2">
      <c r="A210" s="46" t="s">
        <v>1608</v>
      </c>
      <c r="B210" s="35" t="s">
        <v>213</v>
      </c>
      <c r="C210" s="47">
        <v>574924</v>
      </c>
      <c r="D210" s="44" t="str">
        <f t="shared" si="29"/>
        <v>N/A</v>
      </c>
      <c r="E210" s="47">
        <v>1222540</v>
      </c>
      <c r="F210" s="44" t="str">
        <f t="shared" si="30"/>
        <v>N/A</v>
      </c>
      <c r="G210" s="47">
        <v>848026</v>
      </c>
      <c r="H210" s="44" t="str">
        <f t="shared" si="31"/>
        <v>N/A</v>
      </c>
      <c r="I210" s="12">
        <v>112.6</v>
      </c>
      <c r="J210" s="12">
        <v>-30.6</v>
      </c>
      <c r="K210" s="14" t="s">
        <v>213</v>
      </c>
      <c r="L210" s="9" t="str">
        <f t="shared" si="32"/>
        <v>N/A</v>
      </c>
    </row>
    <row r="211" spans="1:12" x14ac:dyDescent="0.2">
      <c r="A211" s="46" t="s">
        <v>1365</v>
      </c>
      <c r="B211" s="35" t="s">
        <v>213</v>
      </c>
      <c r="C211" s="47">
        <v>197379</v>
      </c>
      <c r="D211" s="44" t="str">
        <f t="shared" si="29"/>
        <v>N/A</v>
      </c>
      <c r="E211" s="47">
        <v>208239</v>
      </c>
      <c r="F211" s="44" t="str">
        <f t="shared" si="30"/>
        <v>N/A</v>
      </c>
      <c r="G211" s="47">
        <v>211035</v>
      </c>
      <c r="H211" s="44" t="str">
        <f t="shared" si="31"/>
        <v>N/A</v>
      </c>
      <c r="I211" s="12">
        <v>5.5019999999999998</v>
      </c>
      <c r="J211" s="12">
        <v>1.343</v>
      </c>
      <c r="K211" s="14" t="s">
        <v>213</v>
      </c>
      <c r="L211" s="9" t="str">
        <f t="shared" si="32"/>
        <v>N/A</v>
      </c>
    </row>
    <row r="212" spans="1:12" x14ac:dyDescent="0.2">
      <c r="A212" s="46" t="s">
        <v>1602</v>
      </c>
      <c r="B212" s="35" t="s">
        <v>213</v>
      </c>
      <c r="C212" s="47">
        <v>377169</v>
      </c>
      <c r="D212" s="44" t="str">
        <f t="shared" si="29"/>
        <v>N/A</v>
      </c>
      <c r="E212" s="47">
        <v>294668</v>
      </c>
      <c r="F212" s="44" t="str">
        <f t="shared" si="30"/>
        <v>N/A</v>
      </c>
      <c r="G212" s="47">
        <v>474742</v>
      </c>
      <c r="H212" s="44" t="str">
        <f t="shared" si="31"/>
        <v>N/A</v>
      </c>
      <c r="I212" s="12">
        <v>-21.9</v>
      </c>
      <c r="J212" s="12">
        <v>61.11</v>
      </c>
      <c r="K212" s="14" t="s">
        <v>213</v>
      </c>
      <c r="L212" s="9" t="str">
        <f t="shared" si="32"/>
        <v>N/A</v>
      </c>
    </row>
    <row r="213" spans="1:12" x14ac:dyDescent="0.2">
      <c r="A213" s="46" t="s">
        <v>1603</v>
      </c>
      <c r="B213" s="35" t="s">
        <v>213</v>
      </c>
      <c r="C213" s="47">
        <v>320661</v>
      </c>
      <c r="D213" s="44" t="str">
        <f t="shared" si="29"/>
        <v>N/A</v>
      </c>
      <c r="E213" s="47">
        <v>6142123</v>
      </c>
      <c r="F213" s="44" t="str">
        <f t="shared" si="30"/>
        <v>N/A</v>
      </c>
      <c r="G213" s="47">
        <v>6255381</v>
      </c>
      <c r="H213" s="44" t="str">
        <f t="shared" si="31"/>
        <v>N/A</v>
      </c>
      <c r="I213" s="12">
        <v>1815</v>
      </c>
      <c r="J213" s="12">
        <v>1.8440000000000001</v>
      </c>
      <c r="K213" s="14" t="s">
        <v>213</v>
      </c>
      <c r="L213" s="9" t="str">
        <f t="shared" si="32"/>
        <v>N/A</v>
      </c>
    </row>
    <row r="214" spans="1:12" ht="25.5" x14ac:dyDescent="0.2">
      <c r="A214" s="2" t="s">
        <v>1366</v>
      </c>
      <c r="B214" s="35" t="s">
        <v>213</v>
      </c>
      <c r="C214" s="47">
        <v>5031983</v>
      </c>
      <c r="D214" s="44" t="str">
        <f t="shared" ref="D214:D228" si="33">IF($B214="N/A","N/A",IF(C214&gt;10,"No",IF(C214&lt;-10,"No","Yes")))</f>
        <v>N/A</v>
      </c>
      <c r="E214" s="47">
        <v>4588745</v>
      </c>
      <c r="F214" s="44" t="str">
        <f t="shared" ref="F214:F228" si="34">IF($B214="N/A","N/A",IF(E214&gt;10,"No",IF(E214&lt;-10,"No","Yes")))</f>
        <v>N/A</v>
      </c>
      <c r="G214" s="47">
        <v>4026283</v>
      </c>
      <c r="H214" s="44" t="str">
        <f t="shared" ref="H214:H228" si="35">IF($B214="N/A","N/A",IF(G214&gt;10,"No",IF(G214&lt;-10,"No","Yes")))</f>
        <v>N/A</v>
      </c>
      <c r="I214" s="12">
        <v>-8.81</v>
      </c>
      <c r="J214" s="12">
        <v>-12.3</v>
      </c>
      <c r="K214" s="45" t="s">
        <v>736</v>
      </c>
      <c r="L214" s="9" t="str">
        <f t="shared" ref="L214:L228" si="36">IF(J214="Div by 0", "N/A", IF(K214="N/A","N/A", IF(J214&gt;VALUE(MID(K214,1,2)), "No", IF(J214&lt;-1*VALUE(MID(K214,1,2)), "No", "Yes"))))</f>
        <v>Yes</v>
      </c>
    </row>
    <row r="215" spans="1:12" x14ac:dyDescent="0.2">
      <c r="A215" s="59" t="s">
        <v>647</v>
      </c>
      <c r="B215" s="35" t="s">
        <v>213</v>
      </c>
      <c r="C215" s="36">
        <v>15405</v>
      </c>
      <c r="D215" s="44" t="str">
        <f t="shared" si="33"/>
        <v>N/A</v>
      </c>
      <c r="E215" s="36">
        <v>14258</v>
      </c>
      <c r="F215" s="44" t="str">
        <f t="shared" si="34"/>
        <v>N/A</v>
      </c>
      <c r="G215" s="36">
        <v>13185</v>
      </c>
      <c r="H215" s="44" t="str">
        <f t="shared" si="35"/>
        <v>N/A</v>
      </c>
      <c r="I215" s="12">
        <v>-7.45</v>
      </c>
      <c r="J215" s="12">
        <v>-7.53</v>
      </c>
      <c r="K215" s="45" t="s">
        <v>736</v>
      </c>
      <c r="L215" s="9" t="str">
        <f t="shared" si="36"/>
        <v>Yes</v>
      </c>
    </row>
    <row r="216" spans="1:12" ht="25.5" x14ac:dyDescent="0.2">
      <c r="A216" s="4" t="s">
        <v>1367</v>
      </c>
      <c r="B216" s="35" t="s">
        <v>213</v>
      </c>
      <c r="C216" s="47">
        <v>326.64608893000002</v>
      </c>
      <c r="D216" s="44" t="str">
        <f t="shared" si="33"/>
        <v>N/A</v>
      </c>
      <c r="E216" s="47">
        <v>321.83651283</v>
      </c>
      <c r="F216" s="44" t="str">
        <f t="shared" si="34"/>
        <v>N/A</v>
      </c>
      <c r="G216" s="47">
        <v>305.368449</v>
      </c>
      <c r="H216" s="44" t="str">
        <f t="shared" si="35"/>
        <v>N/A</v>
      </c>
      <c r="I216" s="12">
        <v>-1.47</v>
      </c>
      <c r="J216" s="12">
        <v>-5.12</v>
      </c>
      <c r="K216" s="45" t="s">
        <v>736</v>
      </c>
      <c r="L216" s="9" t="str">
        <f t="shared" si="36"/>
        <v>Yes</v>
      </c>
    </row>
    <row r="217" spans="1:12" ht="25.5" x14ac:dyDescent="0.2">
      <c r="A217" s="2" t="s">
        <v>1368</v>
      </c>
      <c r="B217" s="35" t="s">
        <v>213</v>
      </c>
      <c r="C217" s="47">
        <v>4374071</v>
      </c>
      <c r="D217" s="44" t="str">
        <f t="shared" si="33"/>
        <v>N/A</v>
      </c>
      <c r="E217" s="47">
        <v>4454539</v>
      </c>
      <c r="F217" s="44" t="str">
        <f t="shared" si="34"/>
        <v>N/A</v>
      </c>
      <c r="G217" s="47">
        <v>4291867</v>
      </c>
      <c r="H217" s="44" t="str">
        <f t="shared" si="35"/>
        <v>N/A</v>
      </c>
      <c r="I217" s="12">
        <v>1.84</v>
      </c>
      <c r="J217" s="12">
        <v>-3.65</v>
      </c>
      <c r="K217" s="45" t="s">
        <v>736</v>
      </c>
      <c r="L217" s="9" t="str">
        <f t="shared" si="36"/>
        <v>Yes</v>
      </c>
    </row>
    <row r="218" spans="1:12" x14ac:dyDescent="0.2">
      <c r="A218" s="4" t="s">
        <v>514</v>
      </c>
      <c r="B218" s="35" t="s">
        <v>213</v>
      </c>
      <c r="C218" s="36">
        <v>11689</v>
      </c>
      <c r="D218" s="44" t="str">
        <f t="shared" si="33"/>
        <v>N/A</v>
      </c>
      <c r="E218" s="36">
        <v>11553</v>
      </c>
      <c r="F218" s="44" t="str">
        <f t="shared" si="34"/>
        <v>N/A</v>
      </c>
      <c r="G218" s="36">
        <v>11075</v>
      </c>
      <c r="H218" s="44" t="str">
        <f t="shared" si="35"/>
        <v>N/A</v>
      </c>
      <c r="I218" s="12">
        <v>-1.1599999999999999</v>
      </c>
      <c r="J218" s="12">
        <v>-4.1399999999999997</v>
      </c>
      <c r="K218" s="45" t="s">
        <v>736</v>
      </c>
      <c r="L218" s="9" t="str">
        <f t="shared" si="36"/>
        <v>Yes</v>
      </c>
    </row>
    <row r="219" spans="1:12" ht="25.5" x14ac:dyDescent="0.2">
      <c r="A219" s="2" t="s">
        <v>1369</v>
      </c>
      <c r="B219" s="35" t="s">
        <v>213</v>
      </c>
      <c r="C219" s="47">
        <v>374.20403798000001</v>
      </c>
      <c r="D219" s="44" t="str">
        <f t="shared" si="33"/>
        <v>N/A</v>
      </c>
      <c r="E219" s="47">
        <v>385.57422315000002</v>
      </c>
      <c r="F219" s="44" t="str">
        <f t="shared" si="34"/>
        <v>N/A</v>
      </c>
      <c r="G219" s="47">
        <v>387.52749435999999</v>
      </c>
      <c r="H219" s="44" t="str">
        <f t="shared" si="35"/>
        <v>N/A</v>
      </c>
      <c r="I219" s="12">
        <v>3.0379999999999998</v>
      </c>
      <c r="J219" s="12">
        <v>0.50660000000000005</v>
      </c>
      <c r="K219" s="45" t="s">
        <v>736</v>
      </c>
      <c r="L219" s="9" t="str">
        <f t="shared" si="36"/>
        <v>Yes</v>
      </c>
    </row>
    <row r="220" spans="1:12" ht="25.5" x14ac:dyDescent="0.2">
      <c r="A220" s="2" t="s">
        <v>1370</v>
      </c>
      <c r="B220" s="35" t="s">
        <v>213</v>
      </c>
      <c r="C220" s="47">
        <v>15225562</v>
      </c>
      <c r="D220" s="44" t="str">
        <f t="shared" si="33"/>
        <v>N/A</v>
      </c>
      <c r="E220" s="47">
        <v>16982861</v>
      </c>
      <c r="F220" s="44" t="str">
        <f t="shared" si="34"/>
        <v>N/A</v>
      </c>
      <c r="G220" s="47">
        <v>17447526</v>
      </c>
      <c r="H220" s="44" t="str">
        <f t="shared" si="35"/>
        <v>N/A</v>
      </c>
      <c r="I220" s="12">
        <v>11.54</v>
      </c>
      <c r="J220" s="12">
        <v>2.7360000000000002</v>
      </c>
      <c r="K220" s="45" t="s">
        <v>736</v>
      </c>
      <c r="L220" s="9" t="str">
        <f t="shared" si="36"/>
        <v>Yes</v>
      </c>
    </row>
    <row r="221" spans="1:12" x14ac:dyDescent="0.2">
      <c r="A221" s="4" t="s">
        <v>515</v>
      </c>
      <c r="B221" s="35" t="s">
        <v>213</v>
      </c>
      <c r="C221" s="36">
        <v>27290</v>
      </c>
      <c r="D221" s="44" t="str">
        <f t="shared" si="33"/>
        <v>N/A</v>
      </c>
      <c r="E221" s="36">
        <v>30409</v>
      </c>
      <c r="F221" s="44" t="str">
        <f t="shared" si="34"/>
        <v>N/A</v>
      </c>
      <c r="G221" s="36">
        <v>30929</v>
      </c>
      <c r="H221" s="44" t="str">
        <f t="shared" si="35"/>
        <v>N/A</v>
      </c>
      <c r="I221" s="12">
        <v>11.43</v>
      </c>
      <c r="J221" s="12">
        <v>1.71</v>
      </c>
      <c r="K221" s="45" t="s">
        <v>736</v>
      </c>
      <c r="L221" s="9" t="str">
        <f t="shared" si="36"/>
        <v>Yes</v>
      </c>
    </row>
    <row r="222" spans="1:12" ht="25.5" x14ac:dyDescent="0.2">
      <c r="A222" s="2" t="s">
        <v>1371</v>
      </c>
      <c r="B222" s="35" t="s">
        <v>213</v>
      </c>
      <c r="C222" s="47">
        <v>557.91725907</v>
      </c>
      <c r="D222" s="44" t="str">
        <f t="shared" si="33"/>
        <v>N/A</v>
      </c>
      <c r="E222" s="47">
        <v>558.48140352999997</v>
      </c>
      <c r="F222" s="44" t="str">
        <f t="shared" si="34"/>
        <v>N/A</v>
      </c>
      <c r="G222" s="47">
        <v>564.11542565000002</v>
      </c>
      <c r="H222" s="44" t="str">
        <f t="shared" si="35"/>
        <v>N/A</v>
      </c>
      <c r="I222" s="12">
        <v>0.1011</v>
      </c>
      <c r="J222" s="12">
        <v>1.0089999999999999</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1736</v>
      </c>
      <c r="J223" s="12" t="s">
        <v>1736</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1736</v>
      </c>
      <c r="J224" s="12" t="s">
        <v>1736</v>
      </c>
      <c r="K224" s="45" t="s">
        <v>736</v>
      </c>
      <c r="L224" s="9" t="str">
        <f t="shared" si="36"/>
        <v>N/A</v>
      </c>
    </row>
    <row r="225" spans="1:12" ht="25.5" x14ac:dyDescent="0.2">
      <c r="A225" s="2" t="s">
        <v>1373</v>
      </c>
      <c r="B225" s="35" t="s">
        <v>213</v>
      </c>
      <c r="C225" s="47" t="s">
        <v>1736</v>
      </c>
      <c r="D225" s="44" t="str">
        <f t="shared" si="33"/>
        <v>N/A</v>
      </c>
      <c r="E225" s="47" t="s">
        <v>1736</v>
      </c>
      <c r="F225" s="44" t="str">
        <f t="shared" si="34"/>
        <v>N/A</v>
      </c>
      <c r="G225" s="47" t="s">
        <v>1736</v>
      </c>
      <c r="H225" s="44" t="str">
        <f t="shared" si="35"/>
        <v>N/A</v>
      </c>
      <c r="I225" s="12" t="s">
        <v>1736</v>
      </c>
      <c r="J225" s="12" t="s">
        <v>1736</v>
      </c>
      <c r="K225" s="45" t="s">
        <v>736</v>
      </c>
      <c r="L225" s="9" t="str">
        <f t="shared" si="36"/>
        <v>N/A</v>
      </c>
    </row>
    <row r="226" spans="1:12" ht="25.5" x14ac:dyDescent="0.2">
      <c r="A226" s="2" t="s">
        <v>1374</v>
      </c>
      <c r="B226" s="35" t="s">
        <v>213</v>
      </c>
      <c r="C226" s="47">
        <v>57616950</v>
      </c>
      <c r="D226" s="44" t="str">
        <f t="shared" si="33"/>
        <v>N/A</v>
      </c>
      <c r="E226" s="47">
        <v>66545291</v>
      </c>
      <c r="F226" s="44" t="str">
        <f t="shared" si="34"/>
        <v>N/A</v>
      </c>
      <c r="G226" s="47">
        <v>75981533</v>
      </c>
      <c r="H226" s="44" t="str">
        <f t="shared" si="35"/>
        <v>N/A</v>
      </c>
      <c r="I226" s="12">
        <v>15.5</v>
      </c>
      <c r="J226" s="12">
        <v>14.18</v>
      </c>
      <c r="K226" s="45" t="s">
        <v>736</v>
      </c>
      <c r="L226" s="9" t="str">
        <f t="shared" si="36"/>
        <v>Yes</v>
      </c>
    </row>
    <row r="227" spans="1:12" ht="25.5" x14ac:dyDescent="0.2">
      <c r="A227" s="2" t="s">
        <v>517</v>
      </c>
      <c r="B227" s="35" t="s">
        <v>213</v>
      </c>
      <c r="C227" s="36">
        <v>1480</v>
      </c>
      <c r="D227" s="44" t="str">
        <f t="shared" si="33"/>
        <v>N/A</v>
      </c>
      <c r="E227" s="36">
        <v>1582</v>
      </c>
      <c r="F227" s="44" t="str">
        <f t="shared" si="34"/>
        <v>N/A</v>
      </c>
      <c r="G227" s="36">
        <v>1628</v>
      </c>
      <c r="H227" s="44" t="str">
        <f t="shared" si="35"/>
        <v>N/A</v>
      </c>
      <c r="I227" s="12">
        <v>6.8920000000000003</v>
      </c>
      <c r="J227" s="12">
        <v>2.9079999999999999</v>
      </c>
      <c r="K227" s="45" t="s">
        <v>736</v>
      </c>
      <c r="L227" s="9" t="str">
        <f t="shared" si="36"/>
        <v>Yes</v>
      </c>
    </row>
    <row r="228" spans="1:12" ht="25.5" x14ac:dyDescent="0.2">
      <c r="A228" s="2" t="s">
        <v>1375</v>
      </c>
      <c r="B228" s="35" t="s">
        <v>213</v>
      </c>
      <c r="C228" s="47">
        <v>38930.371621999999</v>
      </c>
      <c r="D228" s="44" t="str">
        <f t="shared" si="33"/>
        <v>N/A</v>
      </c>
      <c r="E228" s="47">
        <v>42064.027180999998</v>
      </c>
      <c r="F228" s="44" t="str">
        <f t="shared" si="34"/>
        <v>N/A</v>
      </c>
      <c r="G228" s="47">
        <v>46671.703317</v>
      </c>
      <c r="H228" s="44" t="str">
        <f t="shared" si="35"/>
        <v>N/A</v>
      </c>
      <c r="I228" s="12">
        <v>8.0489999999999995</v>
      </c>
      <c r="J228" s="12">
        <v>10.95</v>
      </c>
      <c r="K228" s="45" t="s">
        <v>736</v>
      </c>
      <c r="L228" s="9" t="str">
        <f t="shared" si="36"/>
        <v>Yes</v>
      </c>
    </row>
    <row r="229" spans="1:12" x14ac:dyDescent="0.2">
      <c r="A229" s="2" t="s">
        <v>1376</v>
      </c>
      <c r="B229" s="35" t="s">
        <v>213</v>
      </c>
      <c r="C229" s="52">
        <v>85700144</v>
      </c>
      <c r="D229" s="44" t="str">
        <f t="shared" ref="D229:D252" si="37">IF($B229="N/A","N/A",IF(C229&gt;10,"No",IF(C229&lt;-10,"No","Yes")))</f>
        <v>N/A</v>
      </c>
      <c r="E229" s="52">
        <v>93079252</v>
      </c>
      <c r="F229" s="44" t="str">
        <f t="shared" ref="F229:F252" si="38">IF($B229="N/A","N/A",IF(E229&gt;10,"No",IF(E229&lt;-10,"No","Yes")))</f>
        <v>N/A</v>
      </c>
      <c r="G229" s="52">
        <v>99625400</v>
      </c>
      <c r="H229" s="44" t="str">
        <f t="shared" ref="H229:H252" si="39">IF($B229="N/A","N/A",IF(G229&gt;10,"No",IF(G229&lt;-10,"No","Yes")))</f>
        <v>N/A</v>
      </c>
      <c r="I229" s="12">
        <v>8.61</v>
      </c>
      <c r="J229" s="12">
        <v>7.0330000000000004</v>
      </c>
      <c r="K229" s="45" t="s">
        <v>736</v>
      </c>
      <c r="L229" s="9" t="str">
        <f t="shared" ref="L229:L252" si="40">IF(J229="Div by 0", "N/A", IF(K229="N/A","N/A", IF(J229&gt;VALUE(MID(K229,1,2)), "No", IF(J229&lt;-1*VALUE(MID(K229,1,2)), "No", "Yes"))))</f>
        <v>Yes</v>
      </c>
    </row>
    <row r="230" spans="1:12" x14ac:dyDescent="0.2">
      <c r="A230" s="4" t="s">
        <v>1377</v>
      </c>
      <c r="B230" s="35" t="s">
        <v>213</v>
      </c>
      <c r="C230" s="50">
        <v>5730</v>
      </c>
      <c r="D230" s="44" t="str">
        <f t="shared" si="37"/>
        <v>N/A</v>
      </c>
      <c r="E230" s="50">
        <v>5820</v>
      </c>
      <c r="F230" s="44" t="str">
        <f t="shared" si="38"/>
        <v>N/A</v>
      </c>
      <c r="G230" s="50">
        <v>5694</v>
      </c>
      <c r="H230" s="44" t="str">
        <f t="shared" si="39"/>
        <v>N/A</v>
      </c>
      <c r="I230" s="12">
        <v>1.571</v>
      </c>
      <c r="J230" s="12">
        <v>-2.16</v>
      </c>
      <c r="K230" s="45" t="s">
        <v>736</v>
      </c>
      <c r="L230" s="9" t="str">
        <f t="shared" si="40"/>
        <v>Yes</v>
      </c>
    </row>
    <row r="231" spans="1:12" x14ac:dyDescent="0.2">
      <c r="A231" s="4" t="s">
        <v>1378</v>
      </c>
      <c r="B231" s="35" t="s">
        <v>213</v>
      </c>
      <c r="C231" s="52">
        <v>14956.395113</v>
      </c>
      <c r="D231" s="44" t="str">
        <f t="shared" si="37"/>
        <v>N/A</v>
      </c>
      <c r="E231" s="52">
        <v>15992.998625</v>
      </c>
      <c r="F231" s="44" t="str">
        <f t="shared" si="38"/>
        <v>N/A</v>
      </c>
      <c r="G231" s="52">
        <v>17496.557779999999</v>
      </c>
      <c r="H231" s="44" t="str">
        <f t="shared" si="39"/>
        <v>N/A</v>
      </c>
      <c r="I231" s="12">
        <v>6.931</v>
      </c>
      <c r="J231" s="12">
        <v>9.4009999999999998</v>
      </c>
      <c r="K231" s="45" t="s">
        <v>736</v>
      </c>
      <c r="L231" s="9" t="str">
        <f t="shared" si="40"/>
        <v>Yes</v>
      </c>
    </row>
    <row r="232" spans="1:12" ht="25.5" x14ac:dyDescent="0.2">
      <c r="A232" s="4" t="s">
        <v>1379</v>
      </c>
      <c r="B232" s="35" t="s">
        <v>213</v>
      </c>
      <c r="C232" s="52">
        <v>10602.961538</v>
      </c>
      <c r="D232" s="44" t="str">
        <f t="shared" si="37"/>
        <v>N/A</v>
      </c>
      <c r="E232" s="52">
        <v>9774.625</v>
      </c>
      <c r="F232" s="44" t="str">
        <f t="shared" si="38"/>
        <v>N/A</v>
      </c>
      <c r="G232" s="52">
        <v>75835.271739000003</v>
      </c>
      <c r="H232" s="44" t="str">
        <f t="shared" si="39"/>
        <v>N/A</v>
      </c>
      <c r="I232" s="12">
        <v>-7.81</v>
      </c>
      <c r="J232" s="12">
        <v>675.8</v>
      </c>
      <c r="K232" s="45" t="s">
        <v>736</v>
      </c>
      <c r="L232" s="9" t="str">
        <f t="shared" si="40"/>
        <v>No</v>
      </c>
    </row>
    <row r="233" spans="1:12" ht="25.5" x14ac:dyDescent="0.2">
      <c r="A233" s="4" t="s">
        <v>1380</v>
      </c>
      <c r="B233" s="35" t="s">
        <v>213</v>
      </c>
      <c r="C233" s="52">
        <v>23889.207648</v>
      </c>
      <c r="D233" s="44" t="str">
        <f t="shared" si="37"/>
        <v>N/A</v>
      </c>
      <c r="E233" s="52">
        <v>25701.296742999999</v>
      </c>
      <c r="F233" s="44" t="str">
        <f t="shared" si="38"/>
        <v>N/A</v>
      </c>
      <c r="G233" s="52">
        <v>26444.643534999999</v>
      </c>
      <c r="H233" s="44" t="str">
        <f t="shared" si="39"/>
        <v>N/A</v>
      </c>
      <c r="I233" s="12">
        <v>7.585</v>
      </c>
      <c r="J233" s="12">
        <v>2.8919999999999999</v>
      </c>
      <c r="K233" s="45" t="s">
        <v>736</v>
      </c>
      <c r="L233" s="9" t="str">
        <f t="shared" si="40"/>
        <v>Yes</v>
      </c>
    </row>
    <row r="234" spans="1:12" x14ac:dyDescent="0.2">
      <c r="A234" s="4" t="s">
        <v>1381</v>
      </c>
      <c r="B234" s="35" t="s">
        <v>213</v>
      </c>
      <c r="C234" s="52">
        <v>6882.3</v>
      </c>
      <c r="D234" s="44" t="str">
        <f t="shared" si="37"/>
        <v>N/A</v>
      </c>
      <c r="E234" s="52">
        <v>6703.6583105999998</v>
      </c>
      <c r="F234" s="44" t="str">
        <f t="shared" si="38"/>
        <v>N/A</v>
      </c>
      <c r="G234" s="52">
        <v>6152.3444508000002</v>
      </c>
      <c r="H234" s="44" t="str">
        <f t="shared" si="39"/>
        <v>N/A</v>
      </c>
      <c r="I234" s="12">
        <v>-2.6</v>
      </c>
      <c r="J234" s="12">
        <v>-8.2200000000000006</v>
      </c>
      <c r="K234" s="45" t="s">
        <v>736</v>
      </c>
      <c r="L234" s="9" t="str">
        <f t="shared" si="40"/>
        <v>Yes</v>
      </c>
    </row>
    <row r="235" spans="1:12" ht="25.5" x14ac:dyDescent="0.2">
      <c r="A235" s="4" t="s">
        <v>1382</v>
      </c>
      <c r="B235" s="35" t="s">
        <v>213</v>
      </c>
      <c r="C235" s="52">
        <v>1287.9818622</v>
      </c>
      <c r="D235" s="44" t="str">
        <f t="shared" si="37"/>
        <v>N/A</v>
      </c>
      <c r="E235" s="52">
        <v>1389.4246737999999</v>
      </c>
      <c r="F235" s="44" t="str">
        <f t="shared" si="38"/>
        <v>N/A</v>
      </c>
      <c r="G235" s="52">
        <v>1437.1806931000001</v>
      </c>
      <c r="H235" s="44" t="str">
        <f t="shared" si="39"/>
        <v>N/A</v>
      </c>
      <c r="I235" s="12">
        <v>7.8760000000000003</v>
      </c>
      <c r="J235" s="12">
        <v>3.4369999999999998</v>
      </c>
      <c r="K235" s="45" t="s">
        <v>736</v>
      </c>
      <c r="L235" s="9" t="str">
        <f t="shared" si="40"/>
        <v>Yes</v>
      </c>
    </row>
    <row r="236" spans="1:12" x14ac:dyDescent="0.2">
      <c r="A236" s="4" t="s">
        <v>1383</v>
      </c>
      <c r="B236" s="35" t="s">
        <v>213</v>
      </c>
      <c r="C236" s="44">
        <v>3.7023157242</v>
      </c>
      <c r="D236" s="44" t="str">
        <f t="shared" si="37"/>
        <v>N/A</v>
      </c>
      <c r="E236" s="44">
        <v>3.7520307382999998</v>
      </c>
      <c r="F236" s="44" t="str">
        <f t="shared" si="38"/>
        <v>N/A</v>
      </c>
      <c r="G236" s="44">
        <v>3.7185063281000001</v>
      </c>
      <c r="H236" s="44" t="str">
        <f t="shared" si="39"/>
        <v>N/A</v>
      </c>
      <c r="I236" s="12">
        <v>1.343</v>
      </c>
      <c r="J236" s="12">
        <v>-0.89400000000000002</v>
      </c>
      <c r="K236" s="45" t="s">
        <v>736</v>
      </c>
      <c r="L236" s="9" t="str">
        <f t="shared" si="40"/>
        <v>Yes</v>
      </c>
    </row>
    <row r="237" spans="1:12" x14ac:dyDescent="0.2">
      <c r="A237" s="4" t="s">
        <v>1384</v>
      </c>
      <c r="B237" s="35" t="s">
        <v>213</v>
      </c>
      <c r="C237" s="44">
        <v>22.707423581</v>
      </c>
      <c r="D237" s="44" t="str">
        <f t="shared" si="37"/>
        <v>N/A</v>
      </c>
      <c r="E237" s="44">
        <v>28.235294117999999</v>
      </c>
      <c r="F237" s="44" t="str">
        <f t="shared" si="38"/>
        <v>N/A</v>
      </c>
      <c r="G237" s="44">
        <v>35.9375</v>
      </c>
      <c r="H237" s="44" t="str">
        <f t="shared" si="39"/>
        <v>N/A</v>
      </c>
      <c r="I237" s="12">
        <v>24.34</v>
      </c>
      <c r="J237" s="12">
        <v>27.28</v>
      </c>
      <c r="K237" s="45" t="s">
        <v>736</v>
      </c>
      <c r="L237" s="9" t="str">
        <f t="shared" si="40"/>
        <v>Yes</v>
      </c>
    </row>
    <row r="238" spans="1:12" x14ac:dyDescent="0.2">
      <c r="A238" s="59" t="s">
        <v>1385</v>
      </c>
      <c r="B238" s="35" t="s">
        <v>213</v>
      </c>
      <c r="C238" s="44">
        <v>27.456940223</v>
      </c>
      <c r="D238" s="44" t="str">
        <f t="shared" si="37"/>
        <v>N/A</v>
      </c>
      <c r="E238" s="44">
        <v>27.813009603000001</v>
      </c>
      <c r="F238" s="44" t="str">
        <f t="shared" si="38"/>
        <v>N/A</v>
      </c>
      <c r="G238" s="44">
        <v>27.958268509</v>
      </c>
      <c r="H238" s="44" t="str">
        <f t="shared" si="39"/>
        <v>N/A</v>
      </c>
      <c r="I238" s="12">
        <v>1.2969999999999999</v>
      </c>
      <c r="J238" s="12">
        <v>0.52229999999999999</v>
      </c>
      <c r="K238" s="45" t="s">
        <v>736</v>
      </c>
      <c r="L238" s="9" t="str">
        <f t="shared" si="40"/>
        <v>Yes</v>
      </c>
    </row>
    <row r="239" spans="1:12" x14ac:dyDescent="0.2">
      <c r="A239" s="59" t="s">
        <v>1386</v>
      </c>
      <c r="B239" s="35" t="s">
        <v>213</v>
      </c>
      <c r="C239" s="44">
        <v>2.7194066749000001</v>
      </c>
      <c r="D239" s="44" t="str">
        <f t="shared" si="37"/>
        <v>N/A</v>
      </c>
      <c r="E239" s="44">
        <v>2.6704115490000002</v>
      </c>
      <c r="F239" s="44" t="str">
        <f t="shared" si="38"/>
        <v>N/A</v>
      </c>
      <c r="G239" s="44">
        <v>2.5736654382999999</v>
      </c>
      <c r="H239" s="44" t="str">
        <f t="shared" si="39"/>
        <v>N/A</v>
      </c>
      <c r="I239" s="12">
        <v>-1.8</v>
      </c>
      <c r="J239" s="12">
        <v>-3.62</v>
      </c>
      <c r="K239" s="45" t="s">
        <v>736</v>
      </c>
      <c r="L239" s="9" t="str">
        <f t="shared" si="40"/>
        <v>Yes</v>
      </c>
    </row>
    <row r="240" spans="1:12" x14ac:dyDescent="0.2">
      <c r="A240" s="59" t="s">
        <v>1387</v>
      </c>
      <c r="B240" s="35" t="s">
        <v>213</v>
      </c>
      <c r="C240" s="44">
        <v>1.1038883031</v>
      </c>
      <c r="D240" s="44" t="str">
        <f t="shared" si="37"/>
        <v>N/A</v>
      </c>
      <c r="E240" s="44">
        <v>1.1223987112</v>
      </c>
      <c r="F240" s="44" t="str">
        <f t="shared" si="38"/>
        <v>N/A</v>
      </c>
      <c r="G240" s="44">
        <v>1.0864011617</v>
      </c>
      <c r="H240" s="44" t="str">
        <f t="shared" si="39"/>
        <v>N/A</v>
      </c>
      <c r="I240" s="12">
        <v>1.677</v>
      </c>
      <c r="J240" s="12">
        <v>-3.21</v>
      </c>
      <c r="K240" s="45" t="s">
        <v>736</v>
      </c>
      <c r="L240" s="9" t="str">
        <f t="shared" si="40"/>
        <v>Yes</v>
      </c>
    </row>
    <row r="241" spans="1:12" ht="25.5" x14ac:dyDescent="0.2">
      <c r="A241" s="59" t="s">
        <v>1388</v>
      </c>
      <c r="B241" s="35" t="s">
        <v>213</v>
      </c>
      <c r="C241" s="52">
        <v>57616950</v>
      </c>
      <c r="D241" s="44" t="str">
        <f t="shared" si="37"/>
        <v>N/A</v>
      </c>
      <c r="E241" s="52">
        <v>66545291</v>
      </c>
      <c r="F241" s="44" t="str">
        <f t="shared" si="38"/>
        <v>N/A</v>
      </c>
      <c r="G241" s="52">
        <v>75981533</v>
      </c>
      <c r="H241" s="44" t="str">
        <f t="shared" si="39"/>
        <v>N/A</v>
      </c>
      <c r="I241" s="12">
        <v>15.5</v>
      </c>
      <c r="J241" s="12">
        <v>14.18</v>
      </c>
      <c r="K241" s="45" t="s">
        <v>736</v>
      </c>
      <c r="L241" s="9" t="str">
        <f t="shared" si="40"/>
        <v>Yes</v>
      </c>
    </row>
    <row r="242" spans="1:12" x14ac:dyDescent="0.2">
      <c r="A242" s="59" t="s">
        <v>1389</v>
      </c>
      <c r="B242" s="35" t="s">
        <v>213</v>
      </c>
      <c r="C242" s="50">
        <v>1480</v>
      </c>
      <c r="D242" s="44" t="str">
        <f t="shared" si="37"/>
        <v>N/A</v>
      </c>
      <c r="E242" s="50">
        <v>1582</v>
      </c>
      <c r="F242" s="44" t="str">
        <f t="shared" si="38"/>
        <v>N/A</v>
      </c>
      <c r="G242" s="50">
        <v>1628</v>
      </c>
      <c r="H242" s="44" t="str">
        <f t="shared" si="39"/>
        <v>N/A</v>
      </c>
      <c r="I242" s="12">
        <v>6.8920000000000003</v>
      </c>
      <c r="J242" s="12">
        <v>2.9079999999999999</v>
      </c>
      <c r="K242" s="45" t="s">
        <v>736</v>
      </c>
      <c r="L242" s="9" t="str">
        <f t="shared" si="40"/>
        <v>Yes</v>
      </c>
    </row>
    <row r="243" spans="1:12" ht="25.5" x14ac:dyDescent="0.2">
      <c r="A243" s="59" t="s">
        <v>1390</v>
      </c>
      <c r="B243" s="35" t="s">
        <v>213</v>
      </c>
      <c r="C243" s="52">
        <v>38930.371621999999</v>
      </c>
      <c r="D243" s="44" t="str">
        <f t="shared" si="37"/>
        <v>N/A</v>
      </c>
      <c r="E243" s="52">
        <v>42064.027180999998</v>
      </c>
      <c r="F243" s="44" t="str">
        <f t="shared" si="38"/>
        <v>N/A</v>
      </c>
      <c r="G243" s="52">
        <v>46671.703317</v>
      </c>
      <c r="H243" s="44" t="str">
        <f t="shared" si="39"/>
        <v>N/A</v>
      </c>
      <c r="I243" s="12">
        <v>8.0489999999999995</v>
      </c>
      <c r="J243" s="12">
        <v>10.95</v>
      </c>
      <c r="K243" s="45" t="s">
        <v>736</v>
      </c>
      <c r="L243" s="9" t="str">
        <f t="shared" si="40"/>
        <v>Yes</v>
      </c>
    </row>
    <row r="244" spans="1:12" ht="25.5" x14ac:dyDescent="0.2">
      <c r="A244" s="59" t="s">
        <v>1391</v>
      </c>
      <c r="B244" s="35" t="s">
        <v>213</v>
      </c>
      <c r="C244" s="52">
        <v>11813.707317</v>
      </c>
      <c r="D244" s="44" t="str">
        <f t="shared" si="37"/>
        <v>N/A</v>
      </c>
      <c r="E244" s="52">
        <v>9908.5737704999992</v>
      </c>
      <c r="F244" s="44" t="str">
        <f t="shared" si="38"/>
        <v>N/A</v>
      </c>
      <c r="G244" s="52">
        <v>85130.666666999998</v>
      </c>
      <c r="H244" s="44" t="str">
        <f t="shared" si="39"/>
        <v>N/A</v>
      </c>
      <c r="I244" s="12">
        <v>-16.100000000000001</v>
      </c>
      <c r="J244" s="12">
        <v>759.2</v>
      </c>
      <c r="K244" s="45" t="s">
        <v>736</v>
      </c>
      <c r="L244" s="9" t="str">
        <f t="shared" si="40"/>
        <v>No</v>
      </c>
    </row>
    <row r="245" spans="1:12" ht="25.5" x14ac:dyDescent="0.2">
      <c r="A245" s="59" t="s">
        <v>1392</v>
      </c>
      <c r="B245" s="35" t="s">
        <v>213</v>
      </c>
      <c r="C245" s="52">
        <v>42532.468927000002</v>
      </c>
      <c r="D245" s="44" t="str">
        <f t="shared" si="37"/>
        <v>N/A</v>
      </c>
      <c r="E245" s="52">
        <v>47232.847692000003</v>
      </c>
      <c r="F245" s="44" t="str">
        <f t="shared" si="38"/>
        <v>N/A</v>
      </c>
      <c r="G245" s="52">
        <v>47916.342857000003</v>
      </c>
      <c r="H245" s="44" t="str">
        <f t="shared" si="39"/>
        <v>N/A</v>
      </c>
      <c r="I245" s="12">
        <v>11.05</v>
      </c>
      <c r="J245" s="12">
        <v>1.4470000000000001</v>
      </c>
      <c r="K245" s="45" t="s">
        <v>736</v>
      </c>
      <c r="L245" s="9" t="str">
        <f t="shared" si="40"/>
        <v>Yes</v>
      </c>
    </row>
    <row r="246" spans="1:12" ht="25.5" x14ac:dyDescent="0.2">
      <c r="A246" s="59" t="s">
        <v>1393</v>
      </c>
      <c r="B246" s="35" t="s">
        <v>213</v>
      </c>
      <c r="C246" s="52">
        <v>23273.973404</v>
      </c>
      <c r="D246" s="44" t="str">
        <f t="shared" si="37"/>
        <v>N/A</v>
      </c>
      <c r="E246" s="52">
        <v>22090.663316999999</v>
      </c>
      <c r="F246" s="44" t="str">
        <f t="shared" si="38"/>
        <v>N/A</v>
      </c>
      <c r="G246" s="52">
        <v>22331.722222</v>
      </c>
      <c r="H246" s="44" t="str">
        <f t="shared" si="39"/>
        <v>N/A</v>
      </c>
      <c r="I246" s="12">
        <v>-5.08</v>
      </c>
      <c r="J246" s="12">
        <v>1.091</v>
      </c>
      <c r="K246" s="45" t="s">
        <v>736</v>
      </c>
      <c r="L246" s="9" t="str">
        <f t="shared" si="40"/>
        <v>Yes</v>
      </c>
    </row>
    <row r="247" spans="1:12" ht="25.5" x14ac:dyDescent="0.2">
      <c r="A247" s="59" t="s">
        <v>1394</v>
      </c>
      <c r="B247" s="35" t="s">
        <v>213</v>
      </c>
      <c r="C247" s="52">
        <v>4946</v>
      </c>
      <c r="D247" s="44" t="str">
        <f t="shared" si="37"/>
        <v>N/A</v>
      </c>
      <c r="E247" s="52">
        <v>6460.1818181999997</v>
      </c>
      <c r="F247" s="44" t="str">
        <f t="shared" si="38"/>
        <v>N/A</v>
      </c>
      <c r="G247" s="52">
        <v>3120.1</v>
      </c>
      <c r="H247" s="44" t="str">
        <f t="shared" si="39"/>
        <v>N/A</v>
      </c>
      <c r="I247" s="12">
        <v>30.61</v>
      </c>
      <c r="J247" s="12">
        <v>-51.7</v>
      </c>
      <c r="K247" s="45" t="s">
        <v>736</v>
      </c>
      <c r="L247" s="9" t="str">
        <f t="shared" si="40"/>
        <v>No</v>
      </c>
    </row>
    <row r="248" spans="1:12" ht="25.5" x14ac:dyDescent="0.2">
      <c r="A248" s="59" t="s">
        <v>1395</v>
      </c>
      <c r="B248" s="35" t="s">
        <v>213</v>
      </c>
      <c r="C248" s="44">
        <v>0.95627002999999999</v>
      </c>
      <c r="D248" s="44" t="str">
        <f t="shared" si="37"/>
        <v>N/A</v>
      </c>
      <c r="E248" s="44">
        <v>1.0198818947999999</v>
      </c>
      <c r="F248" s="44" t="str">
        <f t="shared" si="38"/>
        <v>N/A</v>
      </c>
      <c r="G248" s="44">
        <v>1.0631767302999999</v>
      </c>
      <c r="H248" s="44" t="str">
        <f t="shared" si="39"/>
        <v>N/A</v>
      </c>
      <c r="I248" s="12">
        <v>6.6520000000000001</v>
      </c>
      <c r="J248" s="12">
        <v>4.2450000000000001</v>
      </c>
      <c r="K248" s="45" t="s">
        <v>736</v>
      </c>
      <c r="L248" s="9" t="str">
        <f t="shared" si="40"/>
        <v>Yes</v>
      </c>
    </row>
    <row r="249" spans="1:12" ht="25.5" x14ac:dyDescent="0.2">
      <c r="A249" s="59" t="s">
        <v>1396</v>
      </c>
      <c r="B249" s="35" t="s">
        <v>213</v>
      </c>
      <c r="C249" s="44">
        <v>17.903930130999999</v>
      </c>
      <c r="D249" s="44" t="str">
        <f t="shared" si="37"/>
        <v>N/A</v>
      </c>
      <c r="E249" s="44">
        <v>23.921568626999999</v>
      </c>
      <c r="F249" s="44" t="str">
        <f t="shared" si="38"/>
        <v>N/A</v>
      </c>
      <c r="G249" s="44">
        <v>31.640625</v>
      </c>
      <c r="H249" s="44" t="str">
        <f t="shared" si="39"/>
        <v>N/A</v>
      </c>
      <c r="I249" s="12">
        <v>33.61</v>
      </c>
      <c r="J249" s="12">
        <v>32.270000000000003</v>
      </c>
      <c r="K249" s="45" t="s">
        <v>736</v>
      </c>
      <c r="L249" s="9" t="str">
        <f t="shared" si="40"/>
        <v>No</v>
      </c>
    </row>
    <row r="250" spans="1:12" ht="25.5" x14ac:dyDescent="0.2">
      <c r="A250" s="59" t="s">
        <v>1397</v>
      </c>
      <c r="B250" s="35" t="s">
        <v>213</v>
      </c>
      <c r="C250" s="44">
        <v>11.411992263</v>
      </c>
      <c r="D250" s="44" t="str">
        <f t="shared" si="37"/>
        <v>N/A</v>
      </c>
      <c r="E250" s="44">
        <v>11.777495923</v>
      </c>
      <c r="F250" s="44" t="str">
        <f t="shared" si="38"/>
        <v>N/A</v>
      </c>
      <c r="G250" s="44">
        <v>12.491992313000001</v>
      </c>
      <c r="H250" s="44" t="str">
        <f t="shared" si="39"/>
        <v>N/A</v>
      </c>
      <c r="I250" s="12">
        <v>3.2029999999999998</v>
      </c>
      <c r="J250" s="12">
        <v>6.0670000000000002</v>
      </c>
      <c r="K250" s="45" t="s">
        <v>736</v>
      </c>
      <c r="L250" s="9" t="str">
        <f t="shared" si="40"/>
        <v>Yes</v>
      </c>
    </row>
    <row r="251" spans="1:12" ht="25.5" x14ac:dyDescent="0.2">
      <c r="A251" s="59" t="s">
        <v>1398</v>
      </c>
      <c r="B251" s="35" t="s">
        <v>213</v>
      </c>
      <c r="C251" s="44">
        <v>0.27339489569999997</v>
      </c>
      <c r="D251" s="44" t="str">
        <f t="shared" si="37"/>
        <v>N/A</v>
      </c>
      <c r="E251" s="44">
        <v>0.28959776469999998</v>
      </c>
      <c r="F251" s="44" t="str">
        <f t="shared" si="38"/>
        <v>N/A</v>
      </c>
      <c r="G251" s="44">
        <v>0.2397549172</v>
      </c>
      <c r="H251" s="44" t="str">
        <f t="shared" si="39"/>
        <v>N/A</v>
      </c>
      <c r="I251" s="12">
        <v>5.9269999999999996</v>
      </c>
      <c r="J251" s="12">
        <v>-17.2</v>
      </c>
      <c r="K251" s="45" t="s">
        <v>736</v>
      </c>
      <c r="L251" s="9" t="str">
        <f t="shared" si="40"/>
        <v>Yes</v>
      </c>
    </row>
    <row r="252" spans="1:12" ht="25.5" x14ac:dyDescent="0.2">
      <c r="A252" s="59" t="s">
        <v>1399</v>
      </c>
      <c r="B252" s="35" t="s">
        <v>213</v>
      </c>
      <c r="C252" s="44">
        <v>1.60177263E-2</v>
      </c>
      <c r="D252" s="44" t="str">
        <f t="shared" si="37"/>
        <v>N/A</v>
      </c>
      <c r="E252" s="44">
        <v>2.9291544100000001E-2</v>
      </c>
      <c r="F252" s="44" t="str">
        <f t="shared" si="38"/>
        <v>N/A</v>
      </c>
      <c r="G252" s="44">
        <v>2.6891117900000001E-2</v>
      </c>
      <c r="H252" s="44" t="str">
        <f t="shared" si="39"/>
        <v>N/A</v>
      </c>
      <c r="I252" s="12">
        <v>82.87</v>
      </c>
      <c r="J252" s="12">
        <v>-8.19</v>
      </c>
      <c r="K252" s="45" t="s">
        <v>736</v>
      </c>
      <c r="L252" s="9" t="str">
        <f t="shared" si="40"/>
        <v>Yes</v>
      </c>
    </row>
    <row r="253" spans="1:12" x14ac:dyDescent="0.2">
      <c r="A253" s="166" t="s">
        <v>1633</v>
      </c>
      <c r="B253" s="167"/>
      <c r="C253" s="167"/>
      <c r="D253" s="167"/>
      <c r="E253" s="167"/>
      <c r="F253" s="167"/>
      <c r="G253" s="167"/>
      <c r="H253" s="167"/>
      <c r="I253" s="167"/>
      <c r="J253" s="167"/>
      <c r="K253" s="167"/>
      <c r="L253" s="168"/>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1734</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ht="54" customHeight="1" x14ac:dyDescent="0.2">
      <c r="A2" s="174" t="s">
        <v>1595</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6" t="s">
        <v>5</v>
      </c>
      <c r="B6" s="35" t="s">
        <v>213</v>
      </c>
      <c r="C6" s="36">
        <v>23391</v>
      </c>
      <c r="D6" s="44" t="str">
        <f t="shared" ref="D6:D37" si="0">IF($B6="N/A","N/A",IF(C6&gt;10,"No",IF(C6&lt;-10,"No","Yes")))</f>
        <v>N/A</v>
      </c>
      <c r="E6" s="36">
        <v>23669</v>
      </c>
      <c r="F6" s="44" t="str">
        <f t="shared" ref="F6:F37" si="1">IF($B6="N/A","N/A",IF(E6&gt;10,"No",IF(E6&lt;-10,"No","Yes")))</f>
        <v>N/A</v>
      </c>
      <c r="G6" s="36">
        <v>23723</v>
      </c>
      <c r="H6" s="44" t="str">
        <f t="shared" ref="H6:H37" si="2">IF($B6="N/A","N/A",IF(G6&gt;10,"No",IF(G6&lt;-10,"No","Yes")))</f>
        <v>N/A</v>
      </c>
      <c r="I6" s="12">
        <v>1.1879999999999999</v>
      </c>
      <c r="J6" s="12">
        <v>0.2281</v>
      </c>
      <c r="K6" s="45" t="s">
        <v>736</v>
      </c>
      <c r="L6" s="9" t="str">
        <f t="shared" ref="L6:L39" si="3">IF(J6="Div by 0", "N/A", IF(K6="N/A","N/A", IF(J6&gt;VALUE(MID(K6,1,2)), "No", IF(J6&lt;-1*VALUE(MID(K6,1,2)), "No", "Yes"))))</f>
        <v>Yes</v>
      </c>
    </row>
    <row r="7" spans="1:12" x14ac:dyDescent="0.2">
      <c r="A7" s="46" t="s">
        <v>6</v>
      </c>
      <c r="B7" s="35" t="s">
        <v>213</v>
      </c>
      <c r="C7" s="36">
        <v>22190</v>
      </c>
      <c r="D7" s="44" t="str">
        <f t="shared" si="0"/>
        <v>N/A</v>
      </c>
      <c r="E7" s="36">
        <v>22465</v>
      </c>
      <c r="F7" s="44" t="str">
        <f t="shared" si="1"/>
        <v>N/A</v>
      </c>
      <c r="G7" s="36">
        <v>22473</v>
      </c>
      <c r="H7" s="44" t="str">
        <f t="shared" si="2"/>
        <v>N/A</v>
      </c>
      <c r="I7" s="12">
        <v>1.2390000000000001</v>
      </c>
      <c r="J7" s="12">
        <v>3.56E-2</v>
      </c>
      <c r="K7" s="45" t="s">
        <v>736</v>
      </c>
      <c r="L7" s="9" t="str">
        <f t="shared" si="3"/>
        <v>Yes</v>
      </c>
    </row>
    <row r="8" spans="1:12" x14ac:dyDescent="0.2">
      <c r="A8" s="46" t="s">
        <v>360</v>
      </c>
      <c r="B8" s="35" t="s">
        <v>213</v>
      </c>
      <c r="C8" s="8">
        <v>94.865546577999993</v>
      </c>
      <c r="D8" s="44" t="str">
        <f t="shared" si="0"/>
        <v>N/A</v>
      </c>
      <c r="E8" s="8">
        <v>94.913177574000002</v>
      </c>
      <c r="F8" s="44" t="str">
        <f t="shared" si="1"/>
        <v>N/A</v>
      </c>
      <c r="G8" s="8">
        <v>94.730851916000006</v>
      </c>
      <c r="H8" s="44" t="str">
        <f t="shared" si="2"/>
        <v>N/A</v>
      </c>
      <c r="I8" s="12">
        <v>5.0200000000000002E-2</v>
      </c>
      <c r="J8" s="12">
        <v>-0.192</v>
      </c>
      <c r="K8" s="45" t="s">
        <v>736</v>
      </c>
      <c r="L8" s="9" t="str">
        <f t="shared" si="3"/>
        <v>Yes</v>
      </c>
    </row>
    <row r="9" spans="1:12" x14ac:dyDescent="0.2">
      <c r="A9" s="4" t="s">
        <v>88</v>
      </c>
      <c r="B9" s="48" t="s">
        <v>213</v>
      </c>
      <c r="C9" s="1">
        <v>20920.939999999999</v>
      </c>
      <c r="D9" s="11" t="str">
        <f t="shared" si="0"/>
        <v>N/A</v>
      </c>
      <c r="E9" s="1">
        <v>21275.360000000001</v>
      </c>
      <c r="F9" s="11" t="str">
        <f t="shared" si="1"/>
        <v>N/A</v>
      </c>
      <c r="G9" s="1">
        <v>21452.77</v>
      </c>
      <c r="H9" s="11" t="str">
        <f t="shared" si="2"/>
        <v>N/A</v>
      </c>
      <c r="I9" s="12">
        <v>1.694</v>
      </c>
      <c r="J9" s="12">
        <v>0.83389999999999997</v>
      </c>
      <c r="K9" s="48" t="s">
        <v>736</v>
      </c>
      <c r="L9" s="9" t="str">
        <f t="shared" si="3"/>
        <v>Yes</v>
      </c>
    </row>
    <row r="10" spans="1:12" x14ac:dyDescent="0.2">
      <c r="A10" s="4" t="s">
        <v>1400</v>
      </c>
      <c r="B10" s="35" t="s">
        <v>213</v>
      </c>
      <c r="C10" s="8">
        <v>1.3979735795999999</v>
      </c>
      <c r="D10" s="44" t="str">
        <f t="shared" si="0"/>
        <v>N/A</v>
      </c>
      <c r="E10" s="8">
        <v>1.4871773205000001</v>
      </c>
      <c r="F10" s="44" t="str">
        <f t="shared" si="1"/>
        <v>N/A</v>
      </c>
      <c r="G10" s="8">
        <v>1.6102516545000001</v>
      </c>
      <c r="H10" s="44" t="str">
        <f t="shared" si="2"/>
        <v>N/A</v>
      </c>
      <c r="I10" s="12">
        <v>6.3810000000000002</v>
      </c>
      <c r="J10" s="12">
        <v>8.2759999999999998</v>
      </c>
      <c r="K10" s="45" t="s">
        <v>736</v>
      </c>
      <c r="L10" s="9" t="str">
        <f t="shared" si="3"/>
        <v>Yes</v>
      </c>
    </row>
    <row r="11" spans="1:12" x14ac:dyDescent="0.2">
      <c r="A11" s="4" t="s">
        <v>1401</v>
      </c>
      <c r="B11" s="35" t="s">
        <v>213</v>
      </c>
      <c r="C11" s="8">
        <v>1.7613612073</v>
      </c>
      <c r="D11" s="44" t="str">
        <f t="shared" si="0"/>
        <v>N/A</v>
      </c>
      <c r="E11" s="8">
        <v>1.6815243568</v>
      </c>
      <c r="F11" s="44" t="str">
        <f t="shared" si="1"/>
        <v>N/A</v>
      </c>
      <c r="G11" s="8">
        <v>1.5723137883</v>
      </c>
      <c r="H11" s="44" t="str">
        <f t="shared" si="2"/>
        <v>N/A</v>
      </c>
      <c r="I11" s="12">
        <v>-4.53</v>
      </c>
      <c r="J11" s="12">
        <v>-6.49</v>
      </c>
      <c r="K11" s="45" t="s">
        <v>736</v>
      </c>
      <c r="L11" s="9" t="str">
        <f t="shared" si="3"/>
        <v>Yes</v>
      </c>
    </row>
    <row r="12" spans="1:12" x14ac:dyDescent="0.2">
      <c r="A12" s="4" t="s">
        <v>1402</v>
      </c>
      <c r="B12" s="35" t="s">
        <v>213</v>
      </c>
      <c r="C12" s="8">
        <v>57.286990723000002</v>
      </c>
      <c r="D12" s="44" t="str">
        <f t="shared" si="0"/>
        <v>N/A</v>
      </c>
      <c r="E12" s="8">
        <v>56.711310152999999</v>
      </c>
      <c r="F12" s="44" t="str">
        <f t="shared" si="1"/>
        <v>N/A</v>
      </c>
      <c r="G12" s="8">
        <v>57.872107237999998</v>
      </c>
      <c r="H12" s="44" t="str">
        <f t="shared" si="2"/>
        <v>N/A</v>
      </c>
      <c r="I12" s="12">
        <v>-1</v>
      </c>
      <c r="J12" s="12">
        <v>2.0470000000000002</v>
      </c>
      <c r="K12" s="45" t="s">
        <v>736</v>
      </c>
      <c r="L12" s="9" t="str">
        <f t="shared" si="3"/>
        <v>Yes</v>
      </c>
    </row>
    <row r="13" spans="1:12" x14ac:dyDescent="0.2">
      <c r="A13" s="4" t="s">
        <v>1403</v>
      </c>
      <c r="B13" s="35" t="s">
        <v>213</v>
      </c>
      <c r="C13" s="8">
        <v>2.4325595313999999</v>
      </c>
      <c r="D13" s="44" t="str">
        <f t="shared" si="0"/>
        <v>N/A</v>
      </c>
      <c r="E13" s="8">
        <v>2.1673919473000001</v>
      </c>
      <c r="F13" s="44" t="str">
        <f t="shared" si="1"/>
        <v>N/A</v>
      </c>
      <c r="G13" s="8">
        <v>2.2046115583999999</v>
      </c>
      <c r="H13" s="44" t="str">
        <f t="shared" si="2"/>
        <v>N/A</v>
      </c>
      <c r="I13" s="12">
        <v>-10.9</v>
      </c>
      <c r="J13" s="12">
        <v>1.7170000000000001</v>
      </c>
      <c r="K13" s="45" t="s">
        <v>736</v>
      </c>
      <c r="L13" s="9" t="str">
        <f t="shared" si="3"/>
        <v>Yes</v>
      </c>
    </row>
    <row r="14" spans="1:12" x14ac:dyDescent="0.2">
      <c r="A14" s="4" t="s">
        <v>1404</v>
      </c>
      <c r="B14" s="35" t="s">
        <v>213</v>
      </c>
      <c r="C14" s="8">
        <v>2.6976187423</v>
      </c>
      <c r="D14" s="44" t="str">
        <f t="shared" si="0"/>
        <v>N/A</v>
      </c>
      <c r="E14" s="8">
        <v>4.1277620516000004</v>
      </c>
      <c r="F14" s="44" t="str">
        <f t="shared" si="1"/>
        <v>N/A</v>
      </c>
      <c r="G14" s="8">
        <v>3.2921637229999998</v>
      </c>
      <c r="H14" s="44" t="str">
        <f t="shared" si="2"/>
        <v>N/A</v>
      </c>
      <c r="I14" s="12">
        <v>53.02</v>
      </c>
      <c r="J14" s="12">
        <v>-20.2</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1736</v>
      </c>
      <c r="J15" s="12" t="s">
        <v>1736</v>
      </c>
      <c r="K15" s="45" t="s">
        <v>736</v>
      </c>
      <c r="L15" s="9" t="str">
        <f t="shared" si="3"/>
        <v>N/A</v>
      </c>
    </row>
    <row r="16" spans="1:12" x14ac:dyDescent="0.2">
      <c r="A16" s="4" t="s">
        <v>1406</v>
      </c>
      <c r="B16" s="35" t="s">
        <v>213</v>
      </c>
      <c r="C16" s="8">
        <v>1.3124706084</v>
      </c>
      <c r="D16" s="44" t="str">
        <f t="shared" si="0"/>
        <v>N/A</v>
      </c>
      <c r="E16" s="8">
        <v>1.3012801555</v>
      </c>
      <c r="F16" s="44" t="str">
        <f t="shared" si="1"/>
        <v>N/A</v>
      </c>
      <c r="G16" s="8">
        <v>1.3109640433</v>
      </c>
      <c r="H16" s="44" t="str">
        <f t="shared" si="2"/>
        <v>N/A</v>
      </c>
      <c r="I16" s="12">
        <v>-0.85299999999999998</v>
      </c>
      <c r="J16" s="12">
        <v>0.74419999999999997</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1736</v>
      </c>
      <c r="J17" s="12" t="s">
        <v>1736</v>
      </c>
      <c r="K17" s="45" t="s">
        <v>736</v>
      </c>
      <c r="L17" s="9" t="str">
        <f t="shared" si="3"/>
        <v>N/A</v>
      </c>
    </row>
    <row r="18" spans="1:12" x14ac:dyDescent="0.2">
      <c r="A18" s="4" t="s">
        <v>1408</v>
      </c>
      <c r="B18" s="35" t="s">
        <v>213</v>
      </c>
      <c r="C18" s="8">
        <v>30.725492711000001</v>
      </c>
      <c r="D18" s="44" t="str">
        <f t="shared" si="0"/>
        <v>N/A</v>
      </c>
      <c r="E18" s="8">
        <v>30.478685200000001</v>
      </c>
      <c r="F18" s="44" t="str">
        <f t="shared" si="1"/>
        <v>N/A</v>
      </c>
      <c r="G18" s="8">
        <v>30.325001054000001</v>
      </c>
      <c r="H18" s="44" t="str">
        <f t="shared" si="2"/>
        <v>N/A</v>
      </c>
      <c r="I18" s="12">
        <v>-0.80300000000000005</v>
      </c>
      <c r="J18" s="12">
        <v>-0.504</v>
      </c>
      <c r="K18" s="45" t="s">
        <v>736</v>
      </c>
      <c r="L18" s="9" t="str">
        <f t="shared" si="3"/>
        <v>Yes</v>
      </c>
    </row>
    <row r="19" spans="1:12" x14ac:dyDescent="0.2">
      <c r="A19" s="4" t="s">
        <v>1409</v>
      </c>
      <c r="B19" s="35" t="s">
        <v>213</v>
      </c>
      <c r="C19" s="8">
        <v>2.3855328973000001</v>
      </c>
      <c r="D19" s="44" t="str">
        <f t="shared" si="0"/>
        <v>N/A</v>
      </c>
      <c r="E19" s="8">
        <v>2.0448688158000001</v>
      </c>
      <c r="F19" s="44" t="str">
        <f t="shared" si="1"/>
        <v>N/A</v>
      </c>
      <c r="G19" s="8">
        <v>1.8125869408999999</v>
      </c>
      <c r="H19" s="44" t="str">
        <f t="shared" si="2"/>
        <v>N/A</v>
      </c>
      <c r="I19" s="12">
        <v>-14.3</v>
      </c>
      <c r="J19" s="12">
        <v>-11.4</v>
      </c>
      <c r="K19" s="45" t="s">
        <v>736</v>
      </c>
      <c r="L19" s="9" t="str">
        <f t="shared" si="3"/>
        <v>Yes</v>
      </c>
    </row>
    <row r="20" spans="1:12" x14ac:dyDescent="0.2">
      <c r="A20" s="2" t="s">
        <v>961</v>
      </c>
      <c r="B20" s="35" t="s">
        <v>213</v>
      </c>
      <c r="C20" s="8">
        <v>92.108075756000005</v>
      </c>
      <c r="D20" s="44" t="str">
        <f t="shared" si="0"/>
        <v>N/A</v>
      </c>
      <c r="E20" s="8">
        <v>92.804934724999995</v>
      </c>
      <c r="F20" s="44" t="str">
        <f t="shared" si="1"/>
        <v>N/A</v>
      </c>
      <c r="G20" s="8">
        <v>93.099523669000007</v>
      </c>
      <c r="H20" s="44" t="str">
        <f t="shared" si="2"/>
        <v>N/A</v>
      </c>
      <c r="I20" s="12">
        <v>0.75660000000000005</v>
      </c>
      <c r="J20" s="12">
        <v>0.31740000000000002</v>
      </c>
      <c r="K20" s="45" t="s">
        <v>736</v>
      </c>
      <c r="L20" s="9" t="str">
        <f t="shared" si="3"/>
        <v>Yes</v>
      </c>
    </row>
    <row r="21" spans="1:12" x14ac:dyDescent="0.2">
      <c r="A21" s="2" t="s">
        <v>962</v>
      </c>
      <c r="B21" s="35" t="s">
        <v>213</v>
      </c>
      <c r="C21" s="8">
        <v>5.5063913471000001</v>
      </c>
      <c r="D21" s="44" t="str">
        <f t="shared" si="0"/>
        <v>N/A</v>
      </c>
      <c r="E21" s="8">
        <v>5.1501964595</v>
      </c>
      <c r="F21" s="44" t="str">
        <f t="shared" si="1"/>
        <v>N/A</v>
      </c>
      <c r="G21" s="8">
        <v>5.08788939</v>
      </c>
      <c r="H21" s="44" t="str">
        <f t="shared" si="2"/>
        <v>N/A</v>
      </c>
      <c r="I21" s="12">
        <v>-6.47</v>
      </c>
      <c r="J21" s="12">
        <v>-1.21</v>
      </c>
      <c r="K21" s="45" t="s">
        <v>736</v>
      </c>
      <c r="L21" s="9" t="str">
        <f t="shared" si="3"/>
        <v>Yes</v>
      </c>
    </row>
    <row r="22" spans="1:12" x14ac:dyDescent="0.2">
      <c r="A22" s="3" t="s">
        <v>1705</v>
      </c>
      <c r="B22" s="35" t="s">
        <v>213</v>
      </c>
      <c r="C22" s="36">
        <v>10636</v>
      </c>
      <c r="D22" s="44" t="str">
        <f t="shared" si="0"/>
        <v>N/A</v>
      </c>
      <c r="E22" s="36">
        <v>10783</v>
      </c>
      <c r="F22" s="44" t="str">
        <f t="shared" si="1"/>
        <v>N/A</v>
      </c>
      <c r="G22" s="36">
        <v>10792</v>
      </c>
      <c r="H22" s="44" t="str">
        <f t="shared" si="2"/>
        <v>N/A</v>
      </c>
      <c r="I22" s="12">
        <v>1.3819999999999999</v>
      </c>
      <c r="J22" s="12">
        <v>8.3500000000000005E-2</v>
      </c>
      <c r="K22" s="45" t="s">
        <v>736</v>
      </c>
      <c r="L22" s="9" t="str">
        <f t="shared" si="3"/>
        <v>Yes</v>
      </c>
    </row>
    <row r="23" spans="1:12" x14ac:dyDescent="0.2">
      <c r="A23" s="3" t="s">
        <v>977</v>
      </c>
      <c r="B23" s="35" t="s">
        <v>213</v>
      </c>
      <c r="C23" s="36">
        <v>2541</v>
      </c>
      <c r="D23" s="44" t="str">
        <f t="shared" si="0"/>
        <v>N/A</v>
      </c>
      <c r="E23" s="36">
        <v>2581</v>
      </c>
      <c r="F23" s="44" t="str">
        <f t="shared" si="1"/>
        <v>N/A</v>
      </c>
      <c r="G23" s="36">
        <v>2546</v>
      </c>
      <c r="H23" s="44" t="str">
        <f t="shared" si="2"/>
        <v>N/A</v>
      </c>
      <c r="I23" s="12">
        <v>1.5740000000000001</v>
      </c>
      <c r="J23" s="12">
        <v>-1.36</v>
      </c>
      <c r="K23" s="45" t="s">
        <v>736</v>
      </c>
      <c r="L23" s="9" t="str">
        <f t="shared" si="3"/>
        <v>Yes</v>
      </c>
    </row>
    <row r="24" spans="1:12" x14ac:dyDescent="0.2">
      <c r="A24" s="3" t="s">
        <v>978</v>
      </c>
      <c r="B24" s="35" t="s">
        <v>213</v>
      </c>
      <c r="C24" s="36">
        <v>3495</v>
      </c>
      <c r="D24" s="44" t="str">
        <f t="shared" si="0"/>
        <v>N/A</v>
      </c>
      <c r="E24" s="36">
        <v>3614</v>
      </c>
      <c r="F24" s="44" t="str">
        <f t="shared" si="1"/>
        <v>N/A</v>
      </c>
      <c r="G24" s="36">
        <v>3627</v>
      </c>
      <c r="H24" s="44" t="str">
        <f t="shared" si="2"/>
        <v>N/A</v>
      </c>
      <c r="I24" s="12">
        <v>3.4049999999999998</v>
      </c>
      <c r="J24" s="12">
        <v>0.35970000000000002</v>
      </c>
      <c r="K24" s="45" t="s">
        <v>736</v>
      </c>
      <c r="L24" s="9" t="str">
        <f t="shared" si="3"/>
        <v>Yes</v>
      </c>
    </row>
    <row r="25" spans="1:12" x14ac:dyDescent="0.2">
      <c r="A25" s="3" t="s">
        <v>979</v>
      </c>
      <c r="B25" s="35" t="s">
        <v>213</v>
      </c>
      <c r="C25" s="36">
        <v>171</v>
      </c>
      <c r="D25" s="44" t="str">
        <f t="shared" si="0"/>
        <v>N/A</v>
      </c>
      <c r="E25" s="36">
        <v>171</v>
      </c>
      <c r="F25" s="44" t="str">
        <f t="shared" si="1"/>
        <v>N/A</v>
      </c>
      <c r="G25" s="36">
        <v>209</v>
      </c>
      <c r="H25" s="44" t="str">
        <f t="shared" si="2"/>
        <v>N/A</v>
      </c>
      <c r="I25" s="12">
        <v>0</v>
      </c>
      <c r="J25" s="12">
        <v>22.22</v>
      </c>
      <c r="K25" s="45" t="s">
        <v>736</v>
      </c>
      <c r="L25" s="9" t="str">
        <f t="shared" si="3"/>
        <v>Yes</v>
      </c>
    </row>
    <row r="26" spans="1:12" x14ac:dyDescent="0.2">
      <c r="A26" s="3" t="s">
        <v>980</v>
      </c>
      <c r="B26" s="35" t="s">
        <v>213</v>
      </c>
      <c r="C26" s="36">
        <v>3704</v>
      </c>
      <c r="D26" s="44" t="str">
        <f t="shared" si="0"/>
        <v>N/A</v>
      </c>
      <c r="E26" s="36">
        <v>3641</v>
      </c>
      <c r="F26" s="44" t="str">
        <f t="shared" si="1"/>
        <v>N/A</v>
      </c>
      <c r="G26" s="36">
        <v>3668</v>
      </c>
      <c r="H26" s="44" t="str">
        <f t="shared" si="2"/>
        <v>N/A</v>
      </c>
      <c r="I26" s="12">
        <v>-1.7</v>
      </c>
      <c r="J26" s="12">
        <v>0.74160000000000004</v>
      </c>
      <c r="K26" s="45" t="s">
        <v>736</v>
      </c>
      <c r="L26" s="9" t="str">
        <f t="shared" si="3"/>
        <v>Yes</v>
      </c>
    </row>
    <row r="27" spans="1:12" x14ac:dyDescent="0.2">
      <c r="A27" s="3" t="s">
        <v>981</v>
      </c>
      <c r="B27" s="35" t="s">
        <v>213</v>
      </c>
      <c r="C27" s="36">
        <v>725</v>
      </c>
      <c r="D27" s="44" t="str">
        <f t="shared" si="0"/>
        <v>N/A</v>
      </c>
      <c r="E27" s="36">
        <v>776</v>
      </c>
      <c r="F27" s="44" t="str">
        <f t="shared" si="1"/>
        <v>N/A</v>
      </c>
      <c r="G27" s="36">
        <v>742</v>
      </c>
      <c r="H27" s="44" t="str">
        <f t="shared" si="2"/>
        <v>N/A</v>
      </c>
      <c r="I27" s="12">
        <v>7.0339999999999998</v>
      </c>
      <c r="J27" s="12">
        <v>-4.38</v>
      </c>
      <c r="K27" s="45" t="s">
        <v>736</v>
      </c>
      <c r="L27" s="9" t="str">
        <f t="shared" si="3"/>
        <v>Yes</v>
      </c>
    </row>
    <row r="28" spans="1:12" x14ac:dyDescent="0.2">
      <c r="A28" s="3" t="s">
        <v>103</v>
      </c>
      <c r="B28" s="35" t="s">
        <v>213</v>
      </c>
      <c r="C28" s="36">
        <v>12160</v>
      </c>
      <c r="D28" s="44" t="str">
        <f t="shared" si="0"/>
        <v>N/A</v>
      </c>
      <c r="E28" s="36">
        <v>12423</v>
      </c>
      <c r="F28" s="44" t="str">
        <f t="shared" si="1"/>
        <v>N/A</v>
      </c>
      <c r="G28" s="36">
        <v>12544</v>
      </c>
      <c r="H28" s="44" t="str">
        <f t="shared" si="2"/>
        <v>N/A</v>
      </c>
      <c r="I28" s="12">
        <v>2.1629999999999998</v>
      </c>
      <c r="J28" s="12">
        <v>0.97399999999999998</v>
      </c>
      <c r="K28" s="45" t="s">
        <v>736</v>
      </c>
      <c r="L28" s="9" t="str">
        <f t="shared" si="3"/>
        <v>Yes</v>
      </c>
    </row>
    <row r="29" spans="1:12" x14ac:dyDescent="0.2">
      <c r="A29" s="3" t="s">
        <v>982</v>
      </c>
      <c r="B29" s="35" t="s">
        <v>213</v>
      </c>
      <c r="C29" s="36">
        <v>5113</v>
      </c>
      <c r="D29" s="44" t="str">
        <f t="shared" si="0"/>
        <v>N/A</v>
      </c>
      <c r="E29" s="36">
        <v>5125</v>
      </c>
      <c r="F29" s="44" t="str">
        <f t="shared" si="1"/>
        <v>N/A</v>
      </c>
      <c r="G29" s="36">
        <v>5122</v>
      </c>
      <c r="H29" s="44" t="str">
        <f t="shared" si="2"/>
        <v>N/A</v>
      </c>
      <c r="I29" s="12">
        <v>0.23469999999999999</v>
      </c>
      <c r="J29" s="12">
        <v>-5.8999999999999997E-2</v>
      </c>
      <c r="K29" s="45" t="s">
        <v>736</v>
      </c>
      <c r="L29" s="9" t="str">
        <f t="shared" si="3"/>
        <v>Yes</v>
      </c>
    </row>
    <row r="30" spans="1:12" x14ac:dyDescent="0.2">
      <c r="A30" s="3" t="s">
        <v>983</v>
      </c>
      <c r="B30" s="35" t="s">
        <v>213</v>
      </c>
      <c r="C30" s="36">
        <v>4515</v>
      </c>
      <c r="D30" s="44" t="str">
        <f t="shared" si="0"/>
        <v>N/A</v>
      </c>
      <c r="E30" s="36">
        <v>4720</v>
      </c>
      <c r="F30" s="44" t="str">
        <f t="shared" si="1"/>
        <v>N/A</v>
      </c>
      <c r="G30" s="36">
        <v>4786</v>
      </c>
      <c r="H30" s="44" t="str">
        <f t="shared" si="2"/>
        <v>N/A</v>
      </c>
      <c r="I30" s="12">
        <v>4.54</v>
      </c>
      <c r="J30" s="12">
        <v>1.3979999999999999</v>
      </c>
      <c r="K30" s="45" t="s">
        <v>736</v>
      </c>
      <c r="L30" s="9" t="str">
        <f t="shared" si="3"/>
        <v>Yes</v>
      </c>
    </row>
    <row r="31" spans="1:12" x14ac:dyDescent="0.2">
      <c r="A31" s="3" t="s">
        <v>984</v>
      </c>
      <c r="B31" s="35" t="s">
        <v>213</v>
      </c>
      <c r="C31" s="36">
        <v>277</v>
      </c>
      <c r="D31" s="44" t="str">
        <f t="shared" si="0"/>
        <v>N/A</v>
      </c>
      <c r="E31" s="36">
        <v>281</v>
      </c>
      <c r="F31" s="44" t="str">
        <f t="shared" si="1"/>
        <v>N/A</v>
      </c>
      <c r="G31" s="36">
        <v>268</v>
      </c>
      <c r="H31" s="44" t="str">
        <f t="shared" si="2"/>
        <v>N/A</v>
      </c>
      <c r="I31" s="12">
        <v>1.444</v>
      </c>
      <c r="J31" s="12">
        <v>-4.63</v>
      </c>
      <c r="K31" s="45" t="s">
        <v>736</v>
      </c>
      <c r="L31" s="9" t="str">
        <f t="shared" si="3"/>
        <v>Yes</v>
      </c>
    </row>
    <row r="32" spans="1:12" x14ac:dyDescent="0.2">
      <c r="A32" s="3" t="s">
        <v>985</v>
      </c>
      <c r="B32" s="35" t="s">
        <v>213</v>
      </c>
      <c r="C32" s="36">
        <v>1693</v>
      </c>
      <c r="D32" s="44" t="str">
        <f t="shared" si="0"/>
        <v>N/A</v>
      </c>
      <c r="E32" s="36">
        <v>1804</v>
      </c>
      <c r="F32" s="44" t="str">
        <f t="shared" si="1"/>
        <v>N/A</v>
      </c>
      <c r="G32" s="36">
        <v>1891</v>
      </c>
      <c r="H32" s="44" t="str">
        <f t="shared" si="2"/>
        <v>N/A</v>
      </c>
      <c r="I32" s="12">
        <v>6.556</v>
      </c>
      <c r="J32" s="12">
        <v>4.8230000000000004</v>
      </c>
      <c r="K32" s="45" t="s">
        <v>736</v>
      </c>
      <c r="L32" s="9" t="str">
        <f t="shared" si="3"/>
        <v>Yes</v>
      </c>
    </row>
    <row r="33" spans="1:12" x14ac:dyDescent="0.2">
      <c r="A33" s="3" t="s">
        <v>986</v>
      </c>
      <c r="B33" s="35" t="s">
        <v>213</v>
      </c>
      <c r="C33" s="36">
        <v>562</v>
      </c>
      <c r="D33" s="44" t="str">
        <f t="shared" si="0"/>
        <v>N/A</v>
      </c>
      <c r="E33" s="36">
        <v>493</v>
      </c>
      <c r="F33" s="44" t="str">
        <f t="shared" si="1"/>
        <v>N/A</v>
      </c>
      <c r="G33" s="36">
        <v>477</v>
      </c>
      <c r="H33" s="44" t="str">
        <f t="shared" si="2"/>
        <v>N/A</v>
      </c>
      <c r="I33" s="12">
        <v>-12.3</v>
      </c>
      <c r="J33" s="12">
        <v>-3.25</v>
      </c>
      <c r="K33" s="45" t="s">
        <v>736</v>
      </c>
      <c r="L33" s="9" t="str">
        <f t="shared" si="3"/>
        <v>Yes</v>
      </c>
    </row>
    <row r="34" spans="1:12" x14ac:dyDescent="0.2">
      <c r="A34" s="46" t="s">
        <v>84</v>
      </c>
      <c r="B34" s="35" t="s">
        <v>213</v>
      </c>
      <c r="C34" s="47">
        <v>333470229</v>
      </c>
      <c r="D34" s="44" t="str">
        <f t="shared" si="0"/>
        <v>N/A</v>
      </c>
      <c r="E34" s="47">
        <v>352612339</v>
      </c>
      <c r="F34" s="44" t="str">
        <f t="shared" si="1"/>
        <v>N/A</v>
      </c>
      <c r="G34" s="47">
        <v>364936104</v>
      </c>
      <c r="H34" s="44" t="str">
        <f t="shared" si="2"/>
        <v>N/A</v>
      </c>
      <c r="I34" s="12">
        <v>5.74</v>
      </c>
      <c r="J34" s="12">
        <v>3.4950000000000001</v>
      </c>
      <c r="K34" s="45" t="s">
        <v>736</v>
      </c>
      <c r="L34" s="9" t="str">
        <f t="shared" si="3"/>
        <v>Yes</v>
      </c>
    </row>
    <row r="35" spans="1:12" x14ac:dyDescent="0.2">
      <c r="A35" s="46" t="s">
        <v>1410</v>
      </c>
      <c r="B35" s="35" t="s">
        <v>213</v>
      </c>
      <c r="C35" s="47">
        <v>14256.347698</v>
      </c>
      <c r="D35" s="44" t="str">
        <f t="shared" si="0"/>
        <v>N/A</v>
      </c>
      <c r="E35" s="47">
        <v>14897.644134</v>
      </c>
      <c r="F35" s="44" t="str">
        <f t="shared" si="1"/>
        <v>N/A</v>
      </c>
      <c r="G35" s="47">
        <v>15383.218986</v>
      </c>
      <c r="H35" s="44" t="str">
        <f t="shared" si="2"/>
        <v>N/A</v>
      </c>
      <c r="I35" s="12">
        <v>4.4980000000000002</v>
      </c>
      <c r="J35" s="12">
        <v>3.2589999999999999</v>
      </c>
      <c r="K35" s="45" t="s">
        <v>736</v>
      </c>
      <c r="L35" s="9" t="str">
        <f t="shared" si="3"/>
        <v>Yes</v>
      </c>
    </row>
    <row r="36" spans="1:12" x14ac:dyDescent="0.2">
      <c r="A36" s="46" t="s">
        <v>1411</v>
      </c>
      <c r="B36" s="35" t="s">
        <v>213</v>
      </c>
      <c r="C36" s="47">
        <v>15027.950833999999</v>
      </c>
      <c r="D36" s="44" t="str">
        <f t="shared" si="0"/>
        <v>N/A</v>
      </c>
      <c r="E36" s="47">
        <v>15696.075629000001</v>
      </c>
      <c r="F36" s="44" t="str">
        <f t="shared" si="1"/>
        <v>N/A</v>
      </c>
      <c r="G36" s="47">
        <v>16238.869043000001</v>
      </c>
      <c r="H36" s="44" t="str">
        <f t="shared" si="2"/>
        <v>N/A</v>
      </c>
      <c r="I36" s="12">
        <v>4.4459999999999997</v>
      </c>
      <c r="J36" s="12">
        <v>3.4580000000000002</v>
      </c>
      <c r="K36" s="45" t="s">
        <v>736</v>
      </c>
      <c r="L36" s="9" t="str">
        <f t="shared" si="3"/>
        <v>Yes</v>
      </c>
    </row>
    <row r="37" spans="1:12" x14ac:dyDescent="0.2">
      <c r="A37" s="4" t="s">
        <v>107</v>
      </c>
      <c r="B37" s="35" t="s">
        <v>213</v>
      </c>
      <c r="C37" s="47">
        <v>64230</v>
      </c>
      <c r="D37" s="44" t="str">
        <f t="shared" si="0"/>
        <v>N/A</v>
      </c>
      <c r="E37" s="47">
        <v>53530</v>
      </c>
      <c r="F37" s="44" t="str">
        <f t="shared" si="1"/>
        <v>N/A</v>
      </c>
      <c r="G37" s="47">
        <v>51235</v>
      </c>
      <c r="H37" s="44" t="str">
        <f t="shared" si="2"/>
        <v>N/A</v>
      </c>
      <c r="I37" s="12">
        <v>-16.7</v>
      </c>
      <c r="J37" s="12">
        <v>-4.29</v>
      </c>
      <c r="K37" s="45" t="s">
        <v>736</v>
      </c>
      <c r="L37" s="9" t="str">
        <f t="shared" si="3"/>
        <v>Yes</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1736</v>
      </c>
      <c r="J38" s="12" t="s">
        <v>1736</v>
      </c>
      <c r="K38" s="45" t="s">
        <v>736</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1736</v>
      </c>
      <c r="J39" s="12" t="s">
        <v>1736</v>
      </c>
      <c r="K39" s="45" t="s">
        <v>736</v>
      </c>
      <c r="L39" s="9" t="str">
        <f t="shared" si="3"/>
        <v>N/A</v>
      </c>
    </row>
    <row r="40" spans="1:12" x14ac:dyDescent="0.2">
      <c r="A40" s="46" t="s">
        <v>1290</v>
      </c>
      <c r="B40" s="35" t="s">
        <v>213</v>
      </c>
      <c r="C40" s="47" t="s">
        <v>1736</v>
      </c>
      <c r="D40" s="44" t="str">
        <f t="shared" si="4"/>
        <v>N/A</v>
      </c>
      <c r="E40" s="47" t="s">
        <v>1736</v>
      </c>
      <c r="F40" s="44" t="str">
        <f t="shared" si="5"/>
        <v>N/A</v>
      </c>
      <c r="G40" s="47" t="s">
        <v>1736</v>
      </c>
      <c r="H40" s="44" t="str">
        <f t="shared" si="6"/>
        <v>N/A</v>
      </c>
      <c r="I40" s="12" t="s">
        <v>1736</v>
      </c>
      <c r="J40" s="12" t="s">
        <v>1736</v>
      </c>
      <c r="K40" s="45" t="s">
        <v>736</v>
      </c>
      <c r="L40" s="9" t="str">
        <f>IF(J40="Div by 0", "N/A", IF(OR(J40="N/A",K40="N/A"),"N/A", IF(J40&gt;VALUE(MID(K40,1,2)), "No", IF(J40&lt;-1*VALUE(MID(K40,1,2)), "No", "Yes"))))</f>
        <v>N/A</v>
      </c>
    </row>
    <row r="41" spans="1:12" x14ac:dyDescent="0.2">
      <c r="A41" s="3" t="s">
        <v>1412</v>
      </c>
      <c r="B41" s="35" t="s">
        <v>213</v>
      </c>
      <c r="C41" s="47">
        <v>16950.304344</v>
      </c>
      <c r="D41" s="44" t="str">
        <f t="shared" ref="D41:D52" si="7">IF($B41="N/A","N/A",IF(C41&gt;10,"No",IF(C41&lt;-10,"No","Yes")))</f>
        <v>N/A</v>
      </c>
      <c r="E41" s="47">
        <v>17474.806269000001</v>
      </c>
      <c r="F41" s="44" t="str">
        <f t="shared" ref="F41:F52" si="8">IF($B41="N/A","N/A",IF(E41&gt;10,"No",IF(E41&lt;-10,"No","Yes")))</f>
        <v>N/A</v>
      </c>
      <c r="G41" s="47">
        <v>18466.909377</v>
      </c>
      <c r="H41" s="44" t="str">
        <f t="shared" ref="H41:H52" si="9">IF($B41="N/A","N/A",IF(G41&gt;10,"No",IF(G41&lt;-10,"No","Yes")))</f>
        <v>N/A</v>
      </c>
      <c r="I41" s="12">
        <v>3.0939999999999999</v>
      </c>
      <c r="J41" s="12">
        <v>5.6769999999999996</v>
      </c>
      <c r="K41" s="45" t="s">
        <v>736</v>
      </c>
      <c r="L41" s="9" t="str">
        <f t="shared" ref="L41:L52" si="10">IF(J41="Div by 0", "N/A", IF(K41="N/A","N/A", IF(J41&gt;VALUE(MID(K41,1,2)), "No", IF(J41&lt;-1*VALUE(MID(K41,1,2)), "No", "Yes"))))</f>
        <v>Yes</v>
      </c>
    </row>
    <row r="42" spans="1:12" x14ac:dyDescent="0.2">
      <c r="A42" s="3" t="s">
        <v>1413</v>
      </c>
      <c r="B42" s="35" t="s">
        <v>213</v>
      </c>
      <c r="C42" s="47">
        <v>9669.1007477000003</v>
      </c>
      <c r="D42" s="44" t="str">
        <f t="shared" si="7"/>
        <v>N/A</v>
      </c>
      <c r="E42" s="47">
        <v>10205.395195999999</v>
      </c>
      <c r="F42" s="44" t="str">
        <f t="shared" si="8"/>
        <v>N/A</v>
      </c>
      <c r="G42" s="47">
        <v>10235.143362000001</v>
      </c>
      <c r="H42" s="44" t="str">
        <f t="shared" si="9"/>
        <v>N/A</v>
      </c>
      <c r="I42" s="12">
        <v>5.5460000000000003</v>
      </c>
      <c r="J42" s="12">
        <v>0.29149999999999998</v>
      </c>
      <c r="K42" s="45" t="s">
        <v>736</v>
      </c>
      <c r="L42" s="9" t="str">
        <f t="shared" si="10"/>
        <v>Yes</v>
      </c>
    </row>
    <row r="43" spans="1:12" x14ac:dyDescent="0.2">
      <c r="A43" s="3" t="s">
        <v>1414</v>
      </c>
      <c r="B43" s="35" t="s">
        <v>213</v>
      </c>
      <c r="C43" s="47">
        <v>3688.5593705000001</v>
      </c>
      <c r="D43" s="44" t="str">
        <f t="shared" si="7"/>
        <v>N/A</v>
      </c>
      <c r="E43" s="47">
        <v>3861.7166573999998</v>
      </c>
      <c r="F43" s="44" t="str">
        <f t="shared" si="8"/>
        <v>N/A</v>
      </c>
      <c r="G43" s="47">
        <v>3535.3752411999999</v>
      </c>
      <c r="H43" s="44" t="str">
        <f t="shared" si="9"/>
        <v>N/A</v>
      </c>
      <c r="I43" s="12">
        <v>4.694</v>
      </c>
      <c r="J43" s="12">
        <v>-8.4499999999999993</v>
      </c>
      <c r="K43" s="45" t="s">
        <v>736</v>
      </c>
      <c r="L43" s="9" t="str">
        <f t="shared" si="10"/>
        <v>Yes</v>
      </c>
    </row>
    <row r="44" spans="1:12" x14ac:dyDescent="0.2">
      <c r="A44" s="3" t="s">
        <v>1415</v>
      </c>
      <c r="B44" s="35" t="s">
        <v>213</v>
      </c>
      <c r="C44" s="47">
        <v>2001.6608186999999</v>
      </c>
      <c r="D44" s="44" t="str">
        <f t="shared" si="7"/>
        <v>N/A</v>
      </c>
      <c r="E44" s="47">
        <v>2122.9649122999999</v>
      </c>
      <c r="F44" s="44" t="str">
        <f t="shared" si="8"/>
        <v>N/A</v>
      </c>
      <c r="G44" s="47">
        <v>2396.2105262999999</v>
      </c>
      <c r="H44" s="44" t="str">
        <f t="shared" si="9"/>
        <v>N/A</v>
      </c>
      <c r="I44" s="12">
        <v>6.06</v>
      </c>
      <c r="J44" s="12">
        <v>12.87</v>
      </c>
      <c r="K44" s="45" t="s">
        <v>736</v>
      </c>
      <c r="L44" s="9" t="str">
        <f t="shared" si="10"/>
        <v>Yes</v>
      </c>
    </row>
    <row r="45" spans="1:12" x14ac:dyDescent="0.2">
      <c r="A45" s="3" t="s">
        <v>1416</v>
      </c>
      <c r="B45" s="35" t="s">
        <v>213</v>
      </c>
      <c r="C45" s="47">
        <v>37839.601512000001</v>
      </c>
      <c r="D45" s="44" t="str">
        <f t="shared" si="7"/>
        <v>N/A</v>
      </c>
      <c r="E45" s="47">
        <v>39898.301291000003</v>
      </c>
      <c r="F45" s="44" t="str">
        <f t="shared" si="8"/>
        <v>N/A</v>
      </c>
      <c r="G45" s="47">
        <v>42885.129225999997</v>
      </c>
      <c r="H45" s="44" t="str">
        <f t="shared" si="9"/>
        <v>N/A</v>
      </c>
      <c r="I45" s="12">
        <v>5.4409999999999998</v>
      </c>
      <c r="J45" s="12">
        <v>7.4859999999999998</v>
      </c>
      <c r="K45" s="45" t="s">
        <v>736</v>
      </c>
      <c r="L45" s="9" t="str">
        <f t="shared" si="10"/>
        <v>Yes</v>
      </c>
    </row>
    <row r="46" spans="1:12" x14ac:dyDescent="0.2">
      <c r="A46" s="3" t="s">
        <v>1417</v>
      </c>
      <c r="B46" s="35" t="s">
        <v>213</v>
      </c>
      <c r="C46" s="47">
        <v>3203.5434482999999</v>
      </c>
      <c r="D46" s="44" t="str">
        <f t="shared" si="7"/>
        <v>N/A</v>
      </c>
      <c r="E46" s="47">
        <v>3223.8724226999998</v>
      </c>
      <c r="F46" s="44" t="str">
        <f t="shared" si="8"/>
        <v>N/A</v>
      </c>
      <c r="G46" s="47">
        <v>3517.4433961999998</v>
      </c>
      <c r="H46" s="44" t="str">
        <f t="shared" si="9"/>
        <v>N/A</v>
      </c>
      <c r="I46" s="12">
        <v>0.63460000000000005</v>
      </c>
      <c r="J46" s="12">
        <v>9.1059999999999999</v>
      </c>
      <c r="K46" s="45" t="s">
        <v>736</v>
      </c>
      <c r="L46" s="9" t="str">
        <f t="shared" si="10"/>
        <v>Yes</v>
      </c>
    </row>
    <row r="47" spans="1:12" x14ac:dyDescent="0.2">
      <c r="A47" s="3" t="s">
        <v>1418</v>
      </c>
      <c r="B47" s="35" t="s">
        <v>213</v>
      </c>
      <c r="C47" s="47">
        <v>12290.262911</v>
      </c>
      <c r="D47" s="44" t="str">
        <f t="shared" si="7"/>
        <v>N/A</v>
      </c>
      <c r="E47" s="47">
        <v>12931.885856999999</v>
      </c>
      <c r="F47" s="44" t="str">
        <f t="shared" si="8"/>
        <v>N/A</v>
      </c>
      <c r="G47" s="47">
        <v>12935.703125</v>
      </c>
      <c r="H47" s="44" t="str">
        <f t="shared" si="9"/>
        <v>N/A</v>
      </c>
      <c r="I47" s="12">
        <v>5.2210000000000001</v>
      </c>
      <c r="J47" s="12">
        <v>2.9499999999999998E-2</v>
      </c>
      <c r="K47" s="45" t="s">
        <v>736</v>
      </c>
      <c r="L47" s="9" t="str">
        <f t="shared" si="10"/>
        <v>Yes</v>
      </c>
    </row>
    <row r="48" spans="1:12" x14ac:dyDescent="0.2">
      <c r="A48" s="3" t="s">
        <v>1419</v>
      </c>
      <c r="B48" s="48" t="s">
        <v>213</v>
      </c>
      <c r="C48" s="14">
        <v>13526.895756</v>
      </c>
      <c r="D48" s="11" t="str">
        <f t="shared" si="7"/>
        <v>N/A</v>
      </c>
      <c r="E48" s="14">
        <v>13643.687805</v>
      </c>
      <c r="F48" s="11" t="str">
        <f t="shared" si="8"/>
        <v>N/A</v>
      </c>
      <c r="G48" s="14">
        <v>13398.637446000001</v>
      </c>
      <c r="H48" s="11" t="str">
        <f t="shared" si="9"/>
        <v>N/A</v>
      </c>
      <c r="I48" s="57">
        <v>0.86339999999999995</v>
      </c>
      <c r="J48" s="57">
        <v>-1.8</v>
      </c>
      <c r="K48" s="48" t="s">
        <v>736</v>
      </c>
      <c r="L48" s="9" t="str">
        <f t="shared" si="10"/>
        <v>Yes</v>
      </c>
    </row>
    <row r="49" spans="1:12" ht="25.5" x14ac:dyDescent="0.2">
      <c r="A49" s="3" t="s">
        <v>1420</v>
      </c>
      <c r="B49" s="48" t="s">
        <v>213</v>
      </c>
      <c r="C49" s="14">
        <v>4510.9029899999996</v>
      </c>
      <c r="D49" s="11" t="str">
        <f t="shared" si="7"/>
        <v>N/A</v>
      </c>
      <c r="E49" s="14">
        <v>4190.9150423999999</v>
      </c>
      <c r="F49" s="11" t="str">
        <f t="shared" si="8"/>
        <v>N/A</v>
      </c>
      <c r="G49" s="14">
        <v>3866.7618053000001</v>
      </c>
      <c r="H49" s="11" t="str">
        <f t="shared" si="9"/>
        <v>N/A</v>
      </c>
      <c r="I49" s="57">
        <v>-7.09</v>
      </c>
      <c r="J49" s="57">
        <v>-7.73</v>
      </c>
      <c r="K49" s="48" t="s">
        <v>736</v>
      </c>
      <c r="L49" s="9" t="str">
        <f t="shared" si="10"/>
        <v>Yes</v>
      </c>
    </row>
    <row r="50" spans="1:12" x14ac:dyDescent="0.2">
      <c r="A50" s="3" t="s">
        <v>1421</v>
      </c>
      <c r="B50" s="48" t="s">
        <v>213</v>
      </c>
      <c r="C50" s="14">
        <v>2507.0866425999998</v>
      </c>
      <c r="D50" s="11" t="str">
        <f t="shared" si="7"/>
        <v>N/A</v>
      </c>
      <c r="E50" s="14">
        <v>3215.3594306</v>
      </c>
      <c r="F50" s="11" t="str">
        <f t="shared" si="8"/>
        <v>N/A</v>
      </c>
      <c r="G50" s="14">
        <v>3515.0298507000002</v>
      </c>
      <c r="H50" s="11" t="str">
        <f t="shared" si="9"/>
        <v>N/A</v>
      </c>
      <c r="I50" s="57">
        <v>28.25</v>
      </c>
      <c r="J50" s="57">
        <v>9.32</v>
      </c>
      <c r="K50" s="48" t="s">
        <v>736</v>
      </c>
      <c r="L50" s="9" t="str">
        <f t="shared" si="10"/>
        <v>Yes</v>
      </c>
    </row>
    <row r="51" spans="1:12" x14ac:dyDescent="0.2">
      <c r="A51" s="3" t="s">
        <v>1422</v>
      </c>
      <c r="B51" s="48" t="s">
        <v>213</v>
      </c>
      <c r="C51" s="14">
        <v>33694.242173999999</v>
      </c>
      <c r="D51" s="11" t="str">
        <f t="shared" si="7"/>
        <v>N/A</v>
      </c>
      <c r="E51" s="14">
        <v>37622.896895999998</v>
      </c>
      <c r="F51" s="11" t="str">
        <f t="shared" si="8"/>
        <v>N/A</v>
      </c>
      <c r="G51" s="14">
        <v>38283.276573000003</v>
      </c>
      <c r="H51" s="11" t="str">
        <f t="shared" si="9"/>
        <v>N/A</v>
      </c>
      <c r="I51" s="57">
        <v>11.66</v>
      </c>
      <c r="J51" s="57">
        <v>1.7549999999999999</v>
      </c>
      <c r="K51" s="48" t="s">
        <v>736</v>
      </c>
      <c r="L51" s="9" t="str">
        <f t="shared" si="10"/>
        <v>Yes</v>
      </c>
    </row>
    <row r="52" spans="1:12" x14ac:dyDescent="0.2">
      <c r="A52" s="3" t="s">
        <v>1423</v>
      </c>
      <c r="B52" s="48" t="s">
        <v>213</v>
      </c>
      <c r="C52" s="14">
        <v>3880.8487544</v>
      </c>
      <c r="D52" s="11" t="str">
        <f t="shared" si="7"/>
        <v>N/A</v>
      </c>
      <c r="E52" s="14">
        <v>4406.8498986000004</v>
      </c>
      <c r="F52" s="11" t="str">
        <f t="shared" si="8"/>
        <v>N/A</v>
      </c>
      <c r="G52" s="14">
        <v>3764.3878407000002</v>
      </c>
      <c r="H52" s="11" t="str">
        <f t="shared" si="9"/>
        <v>N/A</v>
      </c>
      <c r="I52" s="57">
        <v>13.55</v>
      </c>
      <c r="J52" s="57">
        <v>-14.6</v>
      </c>
      <c r="K52" s="48" t="s">
        <v>736</v>
      </c>
      <c r="L52" s="9" t="str">
        <f t="shared" si="10"/>
        <v>Yes</v>
      </c>
    </row>
    <row r="53" spans="1:12" x14ac:dyDescent="0.2">
      <c r="A53" s="46" t="s">
        <v>1597</v>
      </c>
      <c r="B53" s="35" t="s">
        <v>213</v>
      </c>
      <c r="C53" s="47">
        <v>8360863</v>
      </c>
      <c r="D53" s="44" t="str">
        <f t="shared" ref="D53:D122" si="11">IF($B53="N/A","N/A",IF(C53&gt;10,"No",IF(C53&lt;-10,"No","Yes")))</f>
        <v>N/A</v>
      </c>
      <c r="E53" s="47">
        <v>8123575</v>
      </c>
      <c r="F53" s="44" t="str">
        <f t="shared" ref="F53:F122" si="12">IF($B53="N/A","N/A",IF(E53&gt;10,"No",IF(E53&lt;-10,"No","Yes")))</f>
        <v>N/A</v>
      </c>
      <c r="G53" s="47">
        <v>9633778</v>
      </c>
      <c r="H53" s="44" t="str">
        <f t="shared" ref="H53:H122" si="13">IF($B53="N/A","N/A",IF(G53&gt;10,"No",IF(G53&lt;-10,"No","Yes")))</f>
        <v>N/A</v>
      </c>
      <c r="I53" s="12">
        <v>-2.84</v>
      </c>
      <c r="J53" s="12">
        <v>18.59</v>
      </c>
      <c r="K53" s="45" t="s">
        <v>736</v>
      </c>
      <c r="L53" s="9" t="str">
        <f t="shared" ref="L53:L113" si="14">IF(J53="Div by 0", "N/A", IF(K53="N/A","N/A", IF(J53&gt;VALUE(MID(K53,1,2)), "No", IF(J53&lt;-1*VALUE(MID(K53,1,2)), "No", "Yes"))))</f>
        <v>Yes</v>
      </c>
    </row>
    <row r="54" spans="1:12" x14ac:dyDescent="0.2">
      <c r="A54" s="46" t="s">
        <v>596</v>
      </c>
      <c r="B54" s="35" t="s">
        <v>213</v>
      </c>
      <c r="C54" s="36">
        <v>3489</v>
      </c>
      <c r="D54" s="44" t="str">
        <f t="shared" si="11"/>
        <v>N/A</v>
      </c>
      <c r="E54" s="36">
        <v>3477</v>
      </c>
      <c r="F54" s="44" t="str">
        <f t="shared" si="12"/>
        <v>N/A</v>
      </c>
      <c r="G54" s="36">
        <v>3477</v>
      </c>
      <c r="H54" s="44" t="str">
        <f t="shared" si="13"/>
        <v>N/A</v>
      </c>
      <c r="I54" s="12">
        <v>-0.34399999999999997</v>
      </c>
      <c r="J54" s="12">
        <v>0</v>
      </c>
      <c r="K54" s="45" t="s">
        <v>736</v>
      </c>
      <c r="L54" s="9" t="str">
        <f t="shared" si="14"/>
        <v>Yes</v>
      </c>
    </row>
    <row r="55" spans="1:12" x14ac:dyDescent="0.2">
      <c r="A55" s="46" t="s">
        <v>1424</v>
      </c>
      <c r="B55" s="35" t="s">
        <v>213</v>
      </c>
      <c r="C55" s="47">
        <v>2396.3493837999999</v>
      </c>
      <c r="D55" s="44" t="str">
        <f t="shared" si="11"/>
        <v>N/A</v>
      </c>
      <c r="E55" s="47">
        <v>2336.3747483000002</v>
      </c>
      <c r="F55" s="44" t="str">
        <f t="shared" si="12"/>
        <v>N/A</v>
      </c>
      <c r="G55" s="47">
        <v>2770.7155594000001</v>
      </c>
      <c r="H55" s="44" t="str">
        <f t="shared" si="13"/>
        <v>N/A</v>
      </c>
      <c r="I55" s="12">
        <v>-2.5</v>
      </c>
      <c r="J55" s="12">
        <v>18.59</v>
      </c>
      <c r="K55" s="45" t="s">
        <v>736</v>
      </c>
      <c r="L55" s="9" t="str">
        <f t="shared" si="14"/>
        <v>Yes</v>
      </c>
    </row>
    <row r="56" spans="1:12" x14ac:dyDescent="0.2">
      <c r="A56" s="46" t="s">
        <v>1425</v>
      </c>
      <c r="B56" s="35" t="s">
        <v>213</v>
      </c>
      <c r="C56" s="36">
        <v>0.86242476349999997</v>
      </c>
      <c r="D56" s="44" t="str">
        <f t="shared" si="11"/>
        <v>N/A</v>
      </c>
      <c r="E56" s="36">
        <v>0.7730802416</v>
      </c>
      <c r="F56" s="44" t="str">
        <f t="shared" si="12"/>
        <v>N/A</v>
      </c>
      <c r="G56" s="36">
        <v>0.8225481737</v>
      </c>
      <c r="H56" s="44" t="str">
        <f t="shared" si="13"/>
        <v>N/A</v>
      </c>
      <c r="I56" s="12">
        <v>-10.4</v>
      </c>
      <c r="J56" s="12">
        <v>6.399</v>
      </c>
      <c r="K56" s="45" t="s">
        <v>736</v>
      </c>
      <c r="L56" s="9" t="str">
        <f t="shared" si="14"/>
        <v>Yes</v>
      </c>
    </row>
    <row r="57" spans="1:12" ht="25.5" x14ac:dyDescent="0.2">
      <c r="A57" s="46" t="s">
        <v>597</v>
      </c>
      <c r="B57" s="35" t="s">
        <v>213</v>
      </c>
      <c r="C57" s="47">
        <v>339945</v>
      </c>
      <c r="D57" s="44" t="str">
        <f t="shared" si="11"/>
        <v>N/A</v>
      </c>
      <c r="E57" s="47">
        <v>307559</v>
      </c>
      <c r="F57" s="44" t="str">
        <f t="shared" si="12"/>
        <v>N/A</v>
      </c>
      <c r="G57" s="47">
        <v>380206</v>
      </c>
      <c r="H57" s="44" t="str">
        <f t="shared" si="13"/>
        <v>N/A</v>
      </c>
      <c r="I57" s="12">
        <v>-9.5299999999999994</v>
      </c>
      <c r="J57" s="12">
        <v>23.62</v>
      </c>
      <c r="K57" s="45" t="s">
        <v>736</v>
      </c>
      <c r="L57" s="9" t="str">
        <f t="shared" si="14"/>
        <v>Yes</v>
      </c>
    </row>
    <row r="58" spans="1:12" x14ac:dyDescent="0.2">
      <c r="A58" s="46" t="s">
        <v>598</v>
      </c>
      <c r="B58" s="35" t="s">
        <v>213</v>
      </c>
      <c r="C58" s="36">
        <v>271</v>
      </c>
      <c r="D58" s="44" t="str">
        <f t="shared" si="11"/>
        <v>N/A</v>
      </c>
      <c r="E58" s="36">
        <v>262</v>
      </c>
      <c r="F58" s="44" t="str">
        <f t="shared" si="12"/>
        <v>N/A</v>
      </c>
      <c r="G58" s="36">
        <v>240</v>
      </c>
      <c r="H58" s="44" t="str">
        <f t="shared" si="13"/>
        <v>N/A</v>
      </c>
      <c r="I58" s="12">
        <v>-3.32</v>
      </c>
      <c r="J58" s="12">
        <v>-8.4</v>
      </c>
      <c r="K58" s="45" t="s">
        <v>736</v>
      </c>
      <c r="L58" s="9" t="str">
        <f t="shared" si="14"/>
        <v>Yes</v>
      </c>
    </row>
    <row r="59" spans="1:12" x14ac:dyDescent="0.2">
      <c r="A59" s="46" t="s">
        <v>1426</v>
      </c>
      <c r="B59" s="35" t="s">
        <v>213</v>
      </c>
      <c r="C59" s="47">
        <v>1254.4095941</v>
      </c>
      <c r="D59" s="44" t="str">
        <f t="shared" si="11"/>
        <v>N/A</v>
      </c>
      <c r="E59" s="47">
        <v>1173.8893129999999</v>
      </c>
      <c r="F59" s="44" t="str">
        <f t="shared" si="12"/>
        <v>N/A</v>
      </c>
      <c r="G59" s="47">
        <v>1584.1916667</v>
      </c>
      <c r="H59" s="44" t="str">
        <f t="shared" si="13"/>
        <v>N/A</v>
      </c>
      <c r="I59" s="12">
        <v>-6.42</v>
      </c>
      <c r="J59" s="12">
        <v>34.950000000000003</v>
      </c>
      <c r="K59" s="45" t="s">
        <v>736</v>
      </c>
      <c r="L59" s="9" t="str">
        <f t="shared" si="14"/>
        <v>No</v>
      </c>
    </row>
    <row r="60" spans="1:12" ht="25.5" x14ac:dyDescent="0.2">
      <c r="A60" s="46" t="s">
        <v>599</v>
      </c>
      <c r="B60" s="35" t="s">
        <v>213</v>
      </c>
      <c r="C60" s="47">
        <v>0</v>
      </c>
      <c r="D60" s="44" t="str">
        <f t="shared" si="11"/>
        <v>N/A</v>
      </c>
      <c r="E60" s="47">
        <v>0</v>
      </c>
      <c r="F60" s="44" t="str">
        <f t="shared" si="12"/>
        <v>N/A</v>
      </c>
      <c r="G60" s="47">
        <v>0</v>
      </c>
      <c r="H60" s="44" t="str">
        <f t="shared" si="13"/>
        <v>N/A</v>
      </c>
      <c r="I60" s="12" t="s">
        <v>1736</v>
      </c>
      <c r="J60" s="12" t="s">
        <v>1736</v>
      </c>
      <c r="K60" s="45" t="s">
        <v>736</v>
      </c>
      <c r="L60" s="9" t="str">
        <f t="shared" si="14"/>
        <v>N/A</v>
      </c>
    </row>
    <row r="61" spans="1:12" x14ac:dyDescent="0.2">
      <c r="A61" s="4" t="s">
        <v>600</v>
      </c>
      <c r="B61" s="48" t="s">
        <v>213</v>
      </c>
      <c r="C61" s="1">
        <v>0</v>
      </c>
      <c r="D61" s="11" t="str">
        <f t="shared" si="11"/>
        <v>N/A</v>
      </c>
      <c r="E61" s="1">
        <v>0</v>
      </c>
      <c r="F61" s="11" t="str">
        <f t="shared" si="12"/>
        <v>N/A</v>
      </c>
      <c r="G61" s="1">
        <v>0</v>
      </c>
      <c r="H61" s="11" t="str">
        <f t="shared" si="13"/>
        <v>N/A</v>
      </c>
      <c r="I61" s="57" t="s">
        <v>1736</v>
      </c>
      <c r="J61" s="57" t="s">
        <v>1736</v>
      </c>
      <c r="K61" s="48" t="s">
        <v>736</v>
      </c>
      <c r="L61" s="9" t="str">
        <f t="shared" si="14"/>
        <v>N/A</v>
      </c>
    </row>
    <row r="62" spans="1:12" ht="25.5" x14ac:dyDescent="0.2">
      <c r="A62" s="4" t="s">
        <v>1427</v>
      </c>
      <c r="B62" s="48" t="s">
        <v>213</v>
      </c>
      <c r="C62" s="14" t="s">
        <v>1736</v>
      </c>
      <c r="D62" s="11" t="str">
        <f t="shared" si="11"/>
        <v>N/A</v>
      </c>
      <c r="E62" s="14" t="s">
        <v>1736</v>
      </c>
      <c r="F62" s="11" t="str">
        <f t="shared" si="12"/>
        <v>N/A</v>
      </c>
      <c r="G62" s="14" t="s">
        <v>1736</v>
      </c>
      <c r="H62" s="11" t="str">
        <f t="shared" si="13"/>
        <v>N/A</v>
      </c>
      <c r="I62" s="57" t="s">
        <v>1736</v>
      </c>
      <c r="J62" s="57" t="s">
        <v>1736</v>
      </c>
      <c r="K62" s="48" t="s">
        <v>736</v>
      </c>
      <c r="L62" s="9" t="str">
        <f t="shared" si="14"/>
        <v>N/A</v>
      </c>
    </row>
    <row r="63" spans="1:12" x14ac:dyDescent="0.2">
      <c r="A63" s="4" t="s">
        <v>601</v>
      </c>
      <c r="B63" s="48" t="s">
        <v>213</v>
      </c>
      <c r="C63" s="14">
        <v>783272</v>
      </c>
      <c r="D63" s="11" t="str">
        <f t="shared" si="11"/>
        <v>N/A</v>
      </c>
      <c r="E63" s="14">
        <v>792508</v>
      </c>
      <c r="F63" s="11" t="str">
        <f t="shared" si="12"/>
        <v>N/A</v>
      </c>
      <c r="G63" s="14">
        <v>1003020</v>
      </c>
      <c r="H63" s="11" t="str">
        <f t="shared" si="13"/>
        <v>N/A</v>
      </c>
      <c r="I63" s="57">
        <v>1.179</v>
      </c>
      <c r="J63" s="57">
        <v>26.56</v>
      </c>
      <c r="K63" s="48" t="s">
        <v>736</v>
      </c>
      <c r="L63" s="9" t="str">
        <f t="shared" si="14"/>
        <v>Yes</v>
      </c>
    </row>
    <row r="64" spans="1:12" x14ac:dyDescent="0.2">
      <c r="A64" s="4" t="s">
        <v>602</v>
      </c>
      <c r="B64" s="48" t="s">
        <v>213</v>
      </c>
      <c r="C64" s="1">
        <v>11</v>
      </c>
      <c r="D64" s="11" t="str">
        <f t="shared" si="11"/>
        <v>N/A</v>
      </c>
      <c r="E64" s="1">
        <v>11</v>
      </c>
      <c r="F64" s="11" t="str">
        <f t="shared" si="12"/>
        <v>N/A</v>
      </c>
      <c r="G64" s="1">
        <v>11</v>
      </c>
      <c r="H64" s="11" t="str">
        <f t="shared" si="13"/>
        <v>N/A</v>
      </c>
      <c r="I64" s="57">
        <v>25</v>
      </c>
      <c r="J64" s="57">
        <v>20</v>
      </c>
      <c r="K64" s="48" t="s">
        <v>736</v>
      </c>
      <c r="L64" s="9" t="str">
        <f t="shared" si="14"/>
        <v>Yes</v>
      </c>
    </row>
    <row r="65" spans="1:12" x14ac:dyDescent="0.2">
      <c r="A65" s="4" t="s">
        <v>1428</v>
      </c>
      <c r="B65" s="48" t="s">
        <v>213</v>
      </c>
      <c r="C65" s="14">
        <v>195818</v>
      </c>
      <c r="D65" s="11" t="str">
        <f t="shared" si="11"/>
        <v>N/A</v>
      </c>
      <c r="E65" s="14">
        <v>158501.6</v>
      </c>
      <c r="F65" s="11" t="str">
        <f t="shared" si="12"/>
        <v>N/A</v>
      </c>
      <c r="G65" s="14">
        <v>167170</v>
      </c>
      <c r="H65" s="11" t="str">
        <f t="shared" si="13"/>
        <v>N/A</v>
      </c>
      <c r="I65" s="57">
        <v>-19.100000000000001</v>
      </c>
      <c r="J65" s="57">
        <v>5.4690000000000003</v>
      </c>
      <c r="K65" s="48" t="s">
        <v>736</v>
      </c>
      <c r="L65" s="9" t="str">
        <f t="shared" si="14"/>
        <v>Yes</v>
      </c>
    </row>
    <row r="66" spans="1:12" x14ac:dyDescent="0.2">
      <c r="A66" s="4" t="s">
        <v>603</v>
      </c>
      <c r="B66" s="48" t="s">
        <v>213</v>
      </c>
      <c r="C66" s="14">
        <v>108038831</v>
      </c>
      <c r="D66" s="11" t="str">
        <f t="shared" si="11"/>
        <v>N/A</v>
      </c>
      <c r="E66" s="14">
        <v>112240434</v>
      </c>
      <c r="F66" s="11" t="str">
        <f t="shared" si="12"/>
        <v>N/A</v>
      </c>
      <c r="G66" s="14">
        <v>112854142</v>
      </c>
      <c r="H66" s="11" t="str">
        <f t="shared" si="13"/>
        <v>N/A</v>
      </c>
      <c r="I66" s="57">
        <v>3.8889999999999998</v>
      </c>
      <c r="J66" s="57">
        <v>0.54679999999999995</v>
      </c>
      <c r="K66" s="48" t="s">
        <v>736</v>
      </c>
      <c r="L66" s="9" t="str">
        <f t="shared" si="14"/>
        <v>Yes</v>
      </c>
    </row>
    <row r="67" spans="1:12" x14ac:dyDescent="0.2">
      <c r="A67" s="4" t="s">
        <v>604</v>
      </c>
      <c r="B67" s="48" t="s">
        <v>213</v>
      </c>
      <c r="C67" s="1">
        <v>3138</v>
      </c>
      <c r="D67" s="11" t="str">
        <f t="shared" si="11"/>
        <v>N/A</v>
      </c>
      <c r="E67" s="1">
        <v>3091</v>
      </c>
      <c r="F67" s="11" t="str">
        <f t="shared" si="12"/>
        <v>N/A</v>
      </c>
      <c r="G67" s="1">
        <v>3048</v>
      </c>
      <c r="H67" s="11" t="str">
        <f t="shared" si="13"/>
        <v>N/A</v>
      </c>
      <c r="I67" s="57">
        <v>-1.5</v>
      </c>
      <c r="J67" s="57">
        <v>-1.39</v>
      </c>
      <c r="K67" s="48" t="s">
        <v>736</v>
      </c>
      <c r="L67" s="9" t="str">
        <f t="shared" si="14"/>
        <v>Yes</v>
      </c>
    </row>
    <row r="68" spans="1:12" x14ac:dyDescent="0.2">
      <c r="A68" s="4" t="s">
        <v>1429</v>
      </c>
      <c r="B68" s="48" t="s">
        <v>213</v>
      </c>
      <c r="C68" s="14">
        <v>34429.200446000003</v>
      </c>
      <c r="D68" s="11" t="str">
        <f t="shared" si="11"/>
        <v>N/A</v>
      </c>
      <c r="E68" s="14">
        <v>36312.013588000002</v>
      </c>
      <c r="F68" s="11" t="str">
        <f t="shared" si="12"/>
        <v>N/A</v>
      </c>
      <c r="G68" s="14">
        <v>37025.637138999999</v>
      </c>
      <c r="H68" s="11" t="str">
        <f t="shared" si="13"/>
        <v>N/A</v>
      </c>
      <c r="I68" s="57">
        <v>5.4690000000000003</v>
      </c>
      <c r="J68" s="57">
        <v>1.9650000000000001</v>
      </c>
      <c r="K68" s="48" t="s">
        <v>736</v>
      </c>
      <c r="L68" s="9" t="str">
        <f t="shared" si="14"/>
        <v>Yes</v>
      </c>
    </row>
    <row r="69" spans="1:12" ht="25.5" x14ac:dyDescent="0.2">
      <c r="A69" s="4" t="s">
        <v>605</v>
      </c>
      <c r="B69" s="48" t="s">
        <v>213</v>
      </c>
      <c r="C69" s="14">
        <v>6483867</v>
      </c>
      <c r="D69" s="11" t="str">
        <f t="shared" si="11"/>
        <v>N/A</v>
      </c>
      <c r="E69" s="14">
        <v>6205000</v>
      </c>
      <c r="F69" s="11" t="str">
        <f t="shared" si="12"/>
        <v>N/A</v>
      </c>
      <c r="G69" s="14">
        <v>6596218</v>
      </c>
      <c r="H69" s="11" t="str">
        <f t="shared" si="13"/>
        <v>N/A</v>
      </c>
      <c r="I69" s="57">
        <v>-4.3</v>
      </c>
      <c r="J69" s="57">
        <v>6.3049999999999997</v>
      </c>
      <c r="K69" s="48" t="s">
        <v>736</v>
      </c>
      <c r="L69" s="9" t="str">
        <f t="shared" si="14"/>
        <v>Yes</v>
      </c>
    </row>
    <row r="70" spans="1:12" x14ac:dyDescent="0.2">
      <c r="A70" s="4" t="s">
        <v>606</v>
      </c>
      <c r="B70" s="48" t="s">
        <v>213</v>
      </c>
      <c r="C70" s="1">
        <v>17630</v>
      </c>
      <c r="D70" s="11" t="str">
        <f t="shared" si="11"/>
        <v>N/A</v>
      </c>
      <c r="E70" s="1">
        <v>17741</v>
      </c>
      <c r="F70" s="11" t="str">
        <f t="shared" si="12"/>
        <v>N/A</v>
      </c>
      <c r="G70" s="1">
        <v>17901</v>
      </c>
      <c r="H70" s="11" t="str">
        <f t="shared" si="13"/>
        <v>N/A</v>
      </c>
      <c r="I70" s="57">
        <v>0.62960000000000005</v>
      </c>
      <c r="J70" s="57">
        <v>0.90190000000000003</v>
      </c>
      <c r="K70" s="48" t="s">
        <v>736</v>
      </c>
      <c r="L70" s="9" t="str">
        <f t="shared" si="14"/>
        <v>Yes</v>
      </c>
    </row>
    <row r="71" spans="1:12" x14ac:dyDescent="0.2">
      <c r="A71" s="4" t="s">
        <v>1430</v>
      </c>
      <c r="B71" s="48" t="s">
        <v>213</v>
      </c>
      <c r="C71" s="14">
        <v>367.77464549000001</v>
      </c>
      <c r="D71" s="11" t="str">
        <f t="shared" si="11"/>
        <v>N/A</v>
      </c>
      <c r="E71" s="14">
        <v>349.75480525</v>
      </c>
      <c r="F71" s="11" t="str">
        <f t="shared" si="12"/>
        <v>N/A</v>
      </c>
      <c r="G71" s="14">
        <v>368.48321322999999</v>
      </c>
      <c r="H71" s="11" t="str">
        <f t="shared" si="13"/>
        <v>N/A</v>
      </c>
      <c r="I71" s="57">
        <v>-4.9000000000000004</v>
      </c>
      <c r="J71" s="57">
        <v>5.3550000000000004</v>
      </c>
      <c r="K71" s="48" t="s">
        <v>736</v>
      </c>
      <c r="L71" s="9" t="str">
        <f t="shared" si="14"/>
        <v>Yes</v>
      </c>
    </row>
    <row r="72" spans="1:12" x14ac:dyDescent="0.2">
      <c r="A72" s="4" t="s">
        <v>607</v>
      </c>
      <c r="B72" s="48" t="s">
        <v>213</v>
      </c>
      <c r="C72" s="14">
        <v>1663235</v>
      </c>
      <c r="D72" s="11" t="str">
        <f t="shared" si="11"/>
        <v>N/A</v>
      </c>
      <c r="E72" s="14">
        <v>1669437</v>
      </c>
      <c r="F72" s="11" t="str">
        <f t="shared" si="12"/>
        <v>N/A</v>
      </c>
      <c r="G72" s="14">
        <v>1675795</v>
      </c>
      <c r="H72" s="11" t="str">
        <f t="shared" si="13"/>
        <v>N/A</v>
      </c>
      <c r="I72" s="57">
        <v>0.37290000000000001</v>
      </c>
      <c r="J72" s="57">
        <v>0.38080000000000003</v>
      </c>
      <c r="K72" s="48" t="s">
        <v>736</v>
      </c>
      <c r="L72" s="9" t="str">
        <f t="shared" si="14"/>
        <v>Yes</v>
      </c>
    </row>
    <row r="73" spans="1:12" x14ac:dyDescent="0.2">
      <c r="A73" s="4" t="s">
        <v>608</v>
      </c>
      <c r="B73" s="48" t="s">
        <v>213</v>
      </c>
      <c r="C73" s="1">
        <v>6244</v>
      </c>
      <c r="D73" s="11" t="str">
        <f t="shared" si="11"/>
        <v>N/A</v>
      </c>
      <c r="E73" s="1">
        <v>6307</v>
      </c>
      <c r="F73" s="11" t="str">
        <f t="shared" si="12"/>
        <v>N/A</v>
      </c>
      <c r="G73" s="1">
        <v>6327</v>
      </c>
      <c r="H73" s="11" t="str">
        <f t="shared" si="13"/>
        <v>N/A</v>
      </c>
      <c r="I73" s="57">
        <v>1.0089999999999999</v>
      </c>
      <c r="J73" s="57">
        <v>0.31709999999999999</v>
      </c>
      <c r="K73" s="48" t="s">
        <v>736</v>
      </c>
      <c r="L73" s="9" t="str">
        <f t="shared" si="14"/>
        <v>Yes</v>
      </c>
    </row>
    <row r="74" spans="1:12" x14ac:dyDescent="0.2">
      <c r="A74" s="4" t="s">
        <v>1431</v>
      </c>
      <c r="B74" s="48" t="s">
        <v>213</v>
      </c>
      <c r="C74" s="14">
        <v>266.37331839000001</v>
      </c>
      <c r="D74" s="11" t="str">
        <f t="shared" si="11"/>
        <v>N/A</v>
      </c>
      <c r="E74" s="14">
        <v>264.69589345000003</v>
      </c>
      <c r="F74" s="11" t="str">
        <f t="shared" si="12"/>
        <v>N/A</v>
      </c>
      <c r="G74" s="14">
        <v>264.86407459999998</v>
      </c>
      <c r="H74" s="11" t="str">
        <f t="shared" si="13"/>
        <v>N/A</v>
      </c>
      <c r="I74" s="57">
        <v>-0.63</v>
      </c>
      <c r="J74" s="57">
        <v>6.3500000000000001E-2</v>
      </c>
      <c r="K74" s="48" t="s">
        <v>736</v>
      </c>
      <c r="L74" s="9" t="str">
        <f t="shared" si="14"/>
        <v>Yes</v>
      </c>
    </row>
    <row r="75" spans="1:12" ht="25.5" x14ac:dyDescent="0.2">
      <c r="A75" s="4" t="s">
        <v>609</v>
      </c>
      <c r="B75" s="48" t="s">
        <v>213</v>
      </c>
      <c r="C75" s="14">
        <v>1558004</v>
      </c>
      <c r="D75" s="11" t="str">
        <f t="shared" si="11"/>
        <v>N/A</v>
      </c>
      <c r="E75" s="14">
        <v>1445298</v>
      </c>
      <c r="F75" s="11" t="str">
        <f t="shared" si="12"/>
        <v>N/A</v>
      </c>
      <c r="G75" s="14">
        <v>1333593</v>
      </c>
      <c r="H75" s="11" t="str">
        <f t="shared" si="13"/>
        <v>N/A</v>
      </c>
      <c r="I75" s="57">
        <v>-7.23</v>
      </c>
      <c r="J75" s="57">
        <v>-7.73</v>
      </c>
      <c r="K75" s="48" t="s">
        <v>736</v>
      </c>
      <c r="L75" s="9" t="str">
        <f t="shared" si="14"/>
        <v>Yes</v>
      </c>
    </row>
    <row r="76" spans="1:12" x14ac:dyDescent="0.2">
      <c r="A76" s="46" t="s">
        <v>610</v>
      </c>
      <c r="B76" s="35" t="s">
        <v>213</v>
      </c>
      <c r="C76" s="36">
        <v>4344</v>
      </c>
      <c r="D76" s="44" t="str">
        <f t="shared" si="11"/>
        <v>N/A</v>
      </c>
      <c r="E76" s="36">
        <v>4588</v>
      </c>
      <c r="F76" s="44" t="str">
        <f t="shared" si="12"/>
        <v>N/A</v>
      </c>
      <c r="G76" s="36">
        <v>4622</v>
      </c>
      <c r="H76" s="44" t="str">
        <f t="shared" si="13"/>
        <v>N/A</v>
      </c>
      <c r="I76" s="12">
        <v>5.617</v>
      </c>
      <c r="J76" s="12">
        <v>0.74109999999999998</v>
      </c>
      <c r="K76" s="45" t="s">
        <v>736</v>
      </c>
      <c r="L76" s="9" t="str">
        <f t="shared" si="14"/>
        <v>Yes</v>
      </c>
    </row>
    <row r="77" spans="1:12" ht="25.5" x14ac:dyDescent="0.2">
      <c r="A77" s="46" t="s">
        <v>1432</v>
      </c>
      <c r="B77" s="35" t="s">
        <v>213</v>
      </c>
      <c r="C77" s="47">
        <v>358.65653774999998</v>
      </c>
      <c r="D77" s="44" t="str">
        <f t="shared" si="11"/>
        <v>N/A</v>
      </c>
      <c r="E77" s="47">
        <v>315.01700087</v>
      </c>
      <c r="F77" s="44" t="str">
        <f t="shared" si="12"/>
        <v>N/A</v>
      </c>
      <c r="G77" s="47">
        <v>288.53158805999999</v>
      </c>
      <c r="H77" s="44" t="str">
        <f t="shared" si="13"/>
        <v>N/A</v>
      </c>
      <c r="I77" s="12">
        <v>-12.2</v>
      </c>
      <c r="J77" s="12">
        <v>-8.41</v>
      </c>
      <c r="K77" s="45" t="s">
        <v>736</v>
      </c>
      <c r="L77" s="9" t="str">
        <f t="shared" si="14"/>
        <v>Yes</v>
      </c>
    </row>
    <row r="78" spans="1:12" ht="25.5" x14ac:dyDescent="0.2">
      <c r="A78" s="46" t="s">
        <v>611</v>
      </c>
      <c r="B78" s="35" t="s">
        <v>213</v>
      </c>
      <c r="C78" s="47">
        <v>10677100</v>
      </c>
      <c r="D78" s="44" t="str">
        <f t="shared" si="11"/>
        <v>N/A</v>
      </c>
      <c r="E78" s="47">
        <v>11205928</v>
      </c>
      <c r="F78" s="44" t="str">
        <f t="shared" si="12"/>
        <v>N/A</v>
      </c>
      <c r="G78" s="47">
        <v>12175170</v>
      </c>
      <c r="H78" s="44" t="str">
        <f t="shared" si="13"/>
        <v>N/A</v>
      </c>
      <c r="I78" s="12">
        <v>4.9530000000000003</v>
      </c>
      <c r="J78" s="12">
        <v>8.6489999999999991</v>
      </c>
      <c r="K78" s="45" t="s">
        <v>736</v>
      </c>
      <c r="L78" s="9" t="str">
        <f t="shared" si="14"/>
        <v>Yes</v>
      </c>
    </row>
    <row r="79" spans="1:12" x14ac:dyDescent="0.2">
      <c r="A79" s="46" t="s">
        <v>612</v>
      </c>
      <c r="B79" s="35" t="s">
        <v>213</v>
      </c>
      <c r="C79" s="36">
        <v>13928</v>
      </c>
      <c r="D79" s="44" t="str">
        <f t="shared" si="11"/>
        <v>N/A</v>
      </c>
      <c r="E79" s="36">
        <v>14653</v>
      </c>
      <c r="F79" s="44" t="str">
        <f t="shared" si="12"/>
        <v>N/A</v>
      </c>
      <c r="G79" s="36">
        <v>14977</v>
      </c>
      <c r="H79" s="44" t="str">
        <f t="shared" si="13"/>
        <v>N/A</v>
      </c>
      <c r="I79" s="12">
        <v>5.2050000000000001</v>
      </c>
      <c r="J79" s="12">
        <v>2.2109999999999999</v>
      </c>
      <c r="K79" s="45" t="s">
        <v>736</v>
      </c>
      <c r="L79" s="9" t="str">
        <f t="shared" si="14"/>
        <v>Yes</v>
      </c>
    </row>
    <row r="80" spans="1:12" x14ac:dyDescent="0.2">
      <c r="A80" s="46" t="s">
        <v>1433</v>
      </c>
      <c r="B80" s="35" t="s">
        <v>213</v>
      </c>
      <c r="C80" s="47">
        <v>766.59247559000005</v>
      </c>
      <c r="D80" s="44" t="str">
        <f t="shared" si="11"/>
        <v>N/A</v>
      </c>
      <c r="E80" s="47">
        <v>764.75315635000004</v>
      </c>
      <c r="F80" s="44" t="str">
        <f t="shared" si="12"/>
        <v>N/A</v>
      </c>
      <c r="G80" s="47">
        <v>812.92448420999995</v>
      </c>
      <c r="H80" s="44" t="str">
        <f t="shared" si="13"/>
        <v>N/A</v>
      </c>
      <c r="I80" s="12">
        <v>-0.24</v>
      </c>
      <c r="J80" s="12">
        <v>6.2990000000000004</v>
      </c>
      <c r="K80" s="45" t="s">
        <v>736</v>
      </c>
      <c r="L80" s="9" t="str">
        <f t="shared" si="14"/>
        <v>Yes</v>
      </c>
    </row>
    <row r="81" spans="1:12" x14ac:dyDescent="0.2">
      <c r="A81" s="46" t="s">
        <v>613</v>
      </c>
      <c r="B81" s="35" t="s">
        <v>213</v>
      </c>
      <c r="C81" s="47">
        <v>1765259</v>
      </c>
      <c r="D81" s="44" t="str">
        <f t="shared" si="11"/>
        <v>N/A</v>
      </c>
      <c r="E81" s="47">
        <v>1910255</v>
      </c>
      <c r="F81" s="44" t="str">
        <f t="shared" si="12"/>
        <v>N/A</v>
      </c>
      <c r="G81" s="47">
        <v>1903767</v>
      </c>
      <c r="H81" s="44" t="str">
        <f t="shared" si="13"/>
        <v>N/A</v>
      </c>
      <c r="I81" s="12">
        <v>8.2140000000000004</v>
      </c>
      <c r="J81" s="12">
        <v>-0.34</v>
      </c>
      <c r="K81" s="45" t="s">
        <v>736</v>
      </c>
      <c r="L81" s="9" t="str">
        <f t="shared" si="14"/>
        <v>Yes</v>
      </c>
    </row>
    <row r="82" spans="1:12" x14ac:dyDescent="0.2">
      <c r="A82" s="46" t="s">
        <v>614</v>
      </c>
      <c r="B82" s="35" t="s">
        <v>213</v>
      </c>
      <c r="C82" s="36">
        <v>7347</v>
      </c>
      <c r="D82" s="44" t="str">
        <f t="shared" si="11"/>
        <v>N/A</v>
      </c>
      <c r="E82" s="36">
        <v>7545</v>
      </c>
      <c r="F82" s="44" t="str">
        <f t="shared" si="12"/>
        <v>N/A</v>
      </c>
      <c r="G82" s="36">
        <v>8100</v>
      </c>
      <c r="H82" s="44" t="str">
        <f t="shared" si="13"/>
        <v>N/A</v>
      </c>
      <c r="I82" s="12">
        <v>2.6949999999999998</v>
      </c>
      <c r="J82" s="12">
        <v>7.3559999999999999</v>
      </c>
      <c r="K82" s="45" t="s">
        <v>736</v>
      </c>
      <c r="L82" s="9" t="str">
        <f t="shared" si="14"/>
        <v>Yes</v>
      </c>
    </row>
    <row r="83" spans="1:12" x14ac:dyDescent="0.2">
      <c r="A83" s="46" t="s">
        <v>1434</v>
      </c>
      <c r="B83" s="35" t="s">
        <v>213</v>
      </c>
      <c r="C83" s="47">
        <v>240.26936164</v>
      </c>
      <c r="D83" s="44" t="str">
        <f t="shared" si="11"/>
        <v>N/A</v>
      </c>
      <c r="E83" s="47">
        <v>253.18157719999999</v>
      </c>
      <c r="F83" s="44" t="str">
        <f t="shared" si="12"/>
        <v>N/A</v>
      </c>
      <c r="G83" s="47">
        <v>235.03296295999999</v>
      </c>
      <c r="H83" s="44" t="str">
        <f t="shared" si="13"/>
        <v>N/A</v>
      </c>
      <c r="I83" s="12">
        <v>5.3739999999999997</v>
      </c>
      <c r="J83" s="12">
        <v>-7.17</v>
      </c>
      <c r="K83" s="45" t="s">
        <v>736</v>
      </c>
      <c r="L83" s="9" t="str">
        <f t="shared" si="14"/>
        <v>Yes</v>
      </c>
    </row>
    <row r="84" spans="1:12" ht="25.5" x14ac:dyDescent="0.2">
      <c r="A84" s="46" t="s">
        <v>615</v>
      </c>
      <c r="B84" s="35" t="s">
        <v>213</v>
      </c>
      <c r="C84" s="47">
        <v>2778206</v>
      </c>
      <c r="D84" s="44" t="str">
        <f t="shared" si="11"/>
        <v>N/A</v>
      </c>
      <c r="E84" s="47">
        <v>2587857</v>
      </c>
      <c r="F84" s="44" t="str">
        <f t="shared" si="12"/>
        <v>N/A</v>
      </c>
      <c r="G84" s="47">
        <v>2619459</v>
      </c>
      <c r="H84" s="44" t="str">
        <f t="shared" si="13"/>
        <v>N/A</v>
      </c>
      <c r="I84" s="12">
        <v>-6.85</v>
      </c>
      <c r="J84" s="12">
        <v>1.2210000000000001</v>
      </c>
      <c r="K84" s="45" t="s">
        <v>736</v>
      </c>
      <c r="L84" s="9" t="str">
        <f t="shared" si="14"/>
        <v>Yes</v>
      </c>
    </row>
    <row r="85" spans="1:12" x14ac:dyDescent="0.2">
      <c r="A85" s="46" t="s">
        <v>616</v>
      </c>
      <c r="B85" s="35" t="s">
        <v>213</v>
      </c>
      <c r="C85" s="36">
        <v>1215</v>
      </c>
      <c r="D85" s="44" t="str">
        <f t="shared" si="11"/>
        <v>N/A</v>
      </c>
      <c r="E85" s="36">
        <v>1124</v>
      </c>
      <c r="F85" s="44" t="str">
        <f t="shared" si="12"/>
        <v>N/A</v>
      </c>
      <c r="G85" s="36">
        <v>1101</v>
      </c>
      <c r="H85" s="44" t="str">
        <f t="shared" si="13"/>
        <v>N/A</v>
      </c>
      <c r="I85" s="12">
        <v>-7.49</v>
      </c>
      <c r="J85" s="12">
        <v>-2.0499999999999998</v>
      </c>
      <c r="K85" s="45" t="s">
        <v>736</v>
      </c>
      <c r="L85" s="9" t="str">
        <f t="shared" si="14"/>
        <v>Yes</v>
      </c>
    </row>
    <row r="86" spans="1:12" ht="25.5" x14ac:dyDescent="0.2">
      <c r="A86" s="46" t="s">
        <v>1435</v>
      </c>
      <c r="B86" s="35" t="s">
        <v>213</v>
      </c>
      <c r="C86" s="47">
        <v>2286.5893004</v>
      </c>
      <c r="D86" s="44" t="str">
        <f t="shared" si="11"/>
        <v>N/A</v>
      </c>
      <c r="E86" s="47">
        <v>2302.363879</v>
      </c>
      <c r="F86" s="44" t="str">
        <f t="shared" si="12"/>
        <v>N/A</v>
      </c>
      <c r="G86" s="47">
        <v>2379.1634877000001</v>
      </c>
      <c r="H86" s="44" t="str">
        <f t="shared" si="13"/>
        <v>N/A</v>
      </c>
      <c r="I86" s="12">
        <v>0.68989999999999996</v>
      </c>
      <c r="J86" s="12">
        <v>3.3359999999999999</v>
      </c>
      <c r="K86" s="45" t="s">
        <v>736</v>
      </c>
      <c r="L86" s="9" t="str">
        <f t="shared" si="14"/>
        <v>Yes</v>
      </c>
    </row>
    <row r="87" spans="1:12" ht="25.5" x14ac:dyDescent="0.2">
      <c r="A87" s="46" t="s">
        <v>617</v>
      </c>
      <c r="B87" s="35" t="s">
        <v>213</v>
      </c>
      <c r="C87" s="47">
        <v>4551217</v>
      </c>
      <c r="D87" s="44" t="str">
        <f t="shared" si="11"/>
        <v>N/A</v>
      </c>
      <c r="E87" s="47">
        <v>4865371</v>
      </c>
      <c r="F87" s="44" t="str">
        <f t="shared" si="12"/>
        <v>N/A</v>
      </c>
      <c r="G87" s="47">
        <v>4713952</v>
      </c>
      <c r="H87" s="44" t="str">
        <f t="shared" si="13"/>
        <v>N/A</v>
      </c>
      <c r="I87" s="12">
        <v>6.9029999999999996</v>
      </c>
      <c r="J87" s="12">
        <v>-3.11</v>
      </c>
      <c r="K87" s="45" t="s">
        <v>736</v>
      </c>
      <c r="L87" s="9" t="str">
        <f t="shared" si="14"/>
        <v>Yes</v>
      </c>
    </row>
    <row r="88" spans="1:12" x14ac:dyDescent="0.2">
      <c r="A88" s="46" t="s">
        <v>618</v>
      </c>
      <c r="B88" s="35" t="s">
        <v>213</v>
      </c>
      <c r="C88" s="36">
        <v>13645</v>
      </c>
      <c r="D88" s="44" t="str">
        <f t="shared" si="11"/>
        <v>N/A</v>
      </c>
      <c r="E88" s="36">
        <v>13987</v>
      </c>
      <c r="F88" s="44" t="str">
        <f t="shared" si="12"/>
        <v>N/A</v>
      </c>
      <c r="G88" s="36">
        <v>13947</v>
      </c>
      <c r="H88" s="44" t="str">
        <f t="shared" si="13"/>
        <v>N/A</v>
      </c>
      <c r="I88" s="12">
        <v>2.5059999999999998</v>
      </c>
      <c r="J88" s="12">
        <v>-0.28599999999999998</v>
      </c>
      <c r="K88" s="45" t="s">
        <v>736</v>
      </c>
      <c r="L88" s="9" t="str">
        <f t="shared" si="14"/>
        <v>Yes</v>
      </c>
    </row>
    <row r="89" spans="1:12" x14ac:dyDescent="0.2">
      <c r="A89" s="46" t="s">
        <v>1436</v>
      </c>
      <c r="B89" s="35" t="s">
        <v>213</v>
      </c>
      <c r="C89" s="47">
        <v>333.54466838000002</v>
      </c>
      <c r="D89" s="44" t="str">
        <f t="shared" si="11"/>
        <v>N/A</v>
      </c>
      <c r="E89" s="47">
        <v>347.84950311</v>
      </c>
      <c r="F89" s="44" t="str">
        <f t="shared" si="12"/>
        <v>N/A</v>
      </c>
      <c r="G89" s="47">
        <v>337.99039219999997</v>
      </c>
      <c r="H89" s="44" t="str">
        <f t="shared" si="13"/>
        <v>N/A</v>
      </c>
      <c r="I89" s="12">
        <v>4.2889999999999997</v>
      </c>
      <c r="J89" s="12">
        <v>-2.83</v>
      </c>
      <c r="K89" s="45" t="s">
        <v>736</v>
      </c>
      <c r="L89" s="9" t="str">
        <f t="shared" si="14"/>
        <v>Yes</v>
      </c>
    </row>
    <row r="90" spans="1:12" x14ac:dyDescent="0.2">
      <c r="A90" s="46" t="s">
        <v>619</v>
      </c>
      <c r="B90" s="35" t="s">
        <v>213</v>
      </c>
      <c r="C90" s="47">
        <v>7013934</v>
      </c>
      <c r="D90" s="44" t="str">
        <f t="shared" si="11"/>
        <v>N/A</v>
      </c>
      <c r="E90" s="47">
        <v>6494805</v>
      </c>
      <c r="F90" s="44" t="str">
        <f t="shared" si="12"/>
        <v>N/A</v>
      </c>
      <c r="G90" s="47">
        <v>5916079</v>
      </c>
      <c r="H90" s="44" t="str">
        <f t="shared" si="13"/>
        <v>N/A</v>
      </c>
      <c r="I90" s="12">
        <v>-7.4</v>
      </c>
      <c r="J90" s="12">
        <v>-8.91</v>
      </c>
      <c r="K90" s="45" t="s">
        <v>736</v>
      </c>
      <c r="L90" s="9" t="str">
        <f t="shared" si="14"/>
        <v>Yes</v>
      </c>
    </row>
    <row r="91" spans="1:12" x14ac:dyDescent="0.2">
      <c r="A91" s="46" t="s">
        <v>620</v>
      </c>
      <c r="B91" s="35" t="s">
        <v>213</v>
      </c>
      <c r="C91" s="36">
        <v>14029</v>
      </c>
      <c r="D91" s="44" t="str">
        <f t="shared" si="11"/>
        <v>N/A</v>
      </c>
      <c r="E91" s="36">
        <v>13839</v>
      </c>
      <c r="F91" s="44" t="str">
        <f t="shared" si="12"/>
        <v>N/A</v>
      </c>
      <c r="G91" s="36">
        <v>11905</v>
      </c>
      <c r="H91" s="44" t="str">
        <f t="shared" si="13"/>
        <v>N/A</v>
      </c>
      <c r="I91" s="12">
        <v>-1.35</v>
      </c>
      <c r="J91" s="12">
        <v>-14</v>
      </c>
      <c r="K91" s="45" t="s">
        <v>736</v>
      </c>
      <c r="L91" s="9" t="str">
        <f t="shared" si="14"/>
        <v>Yes</v>
      </c>
    </row>
    <row r="92" spans="1:12" x14ac:dyDescent="0.2">
      <c r="A92" s="46" t="s">
        <v>1437</v>
      </c>
      <c r="B92" s="35" t="s">
        <v>213</v>
      </c>
      <c r="C92" s="47">
        <v>499.959655</v>
      </c>
      <c r="D92" s="44" t="str">
        <f t="shared" si="11"/>
        <v>N/A</v>
      </c>
      <c r="E92" s="47">
        <v>469.31172772999997</v>
      </c>
      <c r="F92" s="44" t="str">
        <f t="shared" si="12"/>
        <v>N/A</v>
      </c>
      <c r="G92" s="47">
        <v>496.94069718999998</v>
      </c>
      <c r="H92" s="44" t="str">
        <f t="shared" si="13"/>
        <v>N/A</v>
      </c>
      <c r="I92" s="12">
        <v>-6.13</v>
      </c>
      <c r="J92" s="12">
        <v>5.8869999999999996</v>
      </c>
      <c r="K92" s="45" t="s">
        <v>736</v>
      </c>
      <c r="L92" s="9" t="str">
        <f t="shared" si="14"/>
        <v>Yes</v>
      </c>
    </row>
    <row r="93" spans="1:12" ht="25.5" x14ac:dyDescent="0.2">
      <c r="A93" s="46" t="s">
        <v>621</v>
      </c>
      <c r="B93" s="35" t="s">
        <v>213</v>
      </c>
      <c r="C93" s="47">
        <v>65843061</v>
      </c>
      <c r="D93" s="44" t="str">
        <f t="shared" si="11"/>
        <v>N/A</v>
      </c>
      <c r="E93" s="47">
        <v>77338492</v>
      </c>
      <c r="F93" s="44" t="str">
        <f t="shared" si="12"/>
        <v>N/A</v>
      </c>
      <c r="G93" s="47">
        <v>85255748</v>
      </c>
      <c r="H93" s="44" t="str">
        <f t="shared" si="13"/>
        <v>N/A</v>
      </c>
      <c r="I93" s="12">
        <v>17.46</v>
      </c>
      <c r="J93" s="12">
        <v>10.24</v>
      </c>
      <c r="K93" s="45" t="s">
        <v>736</v>
      </c>
      <c r="L93" s="9" t="str">
        <f t="shared" si="14"/>
        <v>Yes</v>
      </c>
    </row>
    <row r="94" spans="1:12" x14ac:dyDescent="0.2">
      <c r="A94" s="49" t="s">
        <v>622</v>
      </c>
      <c r="B94" s="36" t="s">
        <v>213</v>
      </c>
      <c r="C94" s="36">
        <v>4871</v>
      </c>
      <c r="D94" s="44" t="str">
        <f t="shared" si="11"/>
        <v>N/A</v>
      </c>
      <c r="E94" s="36">
        <v>5177</v>
      </c>
      <c r="F94" s="44" t="str">
        <f t="shared" si="12"/>
        <v>N/A</v>
      </c>
      <c r="G94" s="36">
        <v>5311</v>
      </c>
      <c r="H94" s="44" t="str">
        <f t="shared" si="13"/>
        <v>N/A</v>
      </c>
      <c r="I94" s="12">
        <v>6.282</v>
      </c>
      <c r="J94" s="12">
        <v>2.5880000000000001</v>
      </c>
      <c r="K94" s="50" t="s">
        <v>736</v>
      </c>
      <c r="L94" s="9" t="str">
        <f t="shared" si="14"/>
        <v>Yes</v>
      </c>
    </row>
    <row r="95" spans="1:12" ht="25.5" x14ac:dyDescent="0.2">
      <c r="A95" s="46" t="s">
        <v>1438</v>
      </c>
      <c r="B95" s="35" t="s">
        <v>213</v>
      </c>
      <c r="C95" s="47">
        <v>13517.36009</v>
      </c>
      <c r="D95" s="44" t="str">
        <f t="shared" si="11"/>
        <v>N/A</v>
      </c>
      <c r="E95" s="47">
        <v>14938.862662</v>
      </c>
      <c r="F95" s="44" t="str">
        <f t="shared" si="12"/>
        <v>N/A</v>
      </c>
      <c r="G95" s="47">
        <v>16052.67332</v>
      </c>
      <c r="H95" s="44" t="str">
        <f t="shared" si="13"/>
        <v>N/A</v>
      </c>
      <c r="I95" s="12">
        <v>10.52</v>
      </c>
      <c r="J95" s="12">
        <v>7.4560000000000004</v>
      </c>
      <c r="K95" s="45" t="s">
        <v>736</v>
      </c>
      <c r="L95" s="9" t="str">
        <f t="shared" si="14"/>
        <v>Yes</v>
      </c>
    </row>
    <row r="96" spans="1:12" ht="25.5" x14ac:dyDescent="0.2">
      <c r="A96" s="46" t="s">
        <v>623</v>
      </c>
      <c r="B96" s="35" t="s">
        <v>213</v>
      </c>
      <c r="C96" s="47">
        <v>7248570</v>
      </c>
      <c r="D96" s="44" t="str">
        <f t="shared" si="11"/>
        <v>N/A</v>
      </c>
      <c r="E96" s="47">
        <v>5782488</v>
      </c>
      <c r="F96" s="44" t="str">
        <f t="shared" si="12"/>
        <v>N/A</v>
      </c>
      <c r="G96" s="47">
        <v>2447727</v>
      </c>
      <c r="H96" s="44" t="str">
        <f t="shared" si="13"/>
        <v>N/A</v>
      </c>
      <c r="I96" s="12">
        <v>-20.2</v>
      </c>
      <c r="J96" s="12">
        <v>-57.7</v>
      </c>
      <c r="K96" s="45" t="s">
        <v>736</v>
      </c>
      <c r="L96" s="9" t="str">
        <f t="shared" si="14"/>
        <v>No</v>
      </c>
    </row>
    <row r="97" spans="1:12" x14ac:dyDescent="0.2">
      <c r="A97" s="46" t="s">
        <v>624</v>
      </c>
      <c r="B97" s="35" t="s">
        <v>213</v>
      </c>
      <c r="C97" s="36">
        <v>7252</v>
      </c>
      <c r="D97" s="44" t="str">
        <f t="shared" si="11"/>
        <v>N/A</v>
      </c>
      <c r="E97" s="36">
        <v>6990</v>
      </c>
      <c r="F97" s="44" t="str">
        <f t="shared" si="12"/>
        <v>N/A</v>
      </c>
      <c r="G97" s="36">
        <v>5386</v>
      </c>
      <c r="H97" s="44" t="str">
        <f t="shared" si="13"/>
        <v>N/A</v>
      </c>
      <c r="I97" s="12">
        <v>-3.61</v>
      </c>
      <c r="J97" s="12">
        <v>-22.9</v>
      </c>
      <c r="K97" s="45" t="s">
        <v>736</v>
      </c>
      <c r="L97" s="9" t="str">
        <f t="shared" si="14"/>
        <v>Yes</v>
      </c>
    </row>
    <row r="98" spans="1:12" ht="25.5" x14ac:dyDescent="0.2">
      <c r="A98" s="46" t="s">
        <v>1439</v>
      </c>
      <c r="B98" s="35" t="s">
        <v>213</v>
      </c>
      <c r="C98" s="47">
        <v>999.52702703</v>
      </c>
      <c r="D98" s="44" t="str">
        <f t="shared" si="11"/>
        <v>N/A</v>
      </c>
      <c r="E98" s="47">
        <v>827.25150214999996</v>
      </c>
      <c r="F98" s="44" t="str">
        <f t="shared" si="12"/>
        <v>N/A</v>
      </c>
      <c r="G98" s="47">
        <v>454.46101003000001</v>
      </c>
      <c r="H98" s="44" t="str">
        <f t="shared" si="13"/>
        <v>N/A</v>
      </c>
      <c r="I98" s="12">
        <v>-17.2</v>
      </c>
      <c r="J98" s="12">
        <v>-45.1</v>
      </c>
      <c r="K98" s="45" t="s">
        <v>736</v>
      </c>
      <c r="L98" s="9" t="str">
        <f t="shared" si="14"/>
        <v>No</v>
      </c>
    </row>
    <row r="99" spans="1:12" ht="25.5" x14ac:dyDescent="0.2">
      <c r="A99" s="46" t="s">
        <v>625</v>
      </c>
      <c r="B99" s="35" t="s">
        <v>213</v>
      </c>
      <c r="C99" s="47">
        <v>671930</v>
      </c>
      <c r="D99" s="44" t="str">
        <f t="shared" si="11"/>
        <v>N/A</v>
      </c>
      <c r="E99" s="47">
        <v>513803</v>
      </c>
      <c r="F99" s="44" t="str">
        <f t="shared" si="12"/>
        <v>N/A</v>
      </c>
      <c r="G99" s="47">
        <v>309850</v>
      </c>
      <c r="H99" s="44" t="str">
        <f t="shared" si="13"/>
        <v>N/A</v>
      </c>
      <c r="I99" s="12">
        <v>-23.5</v>
      </c>
      <c r="J99" s="12">
        <v>-39.700000000000003</v>
      </c>
      <c r="K99" s="45" t="s">
        <v>736</v>
      </c>
      <c r="L99" s="9" t="str">
        <f t="shared" si="14"/>
        <v>No</v>
      </c>
    </row>
    <row r="100" spans="1:12" x14ac:dyDescent="0.2">
      <c r="A100" s="46" t="s">
        <v>626</v>
      </c>
      <c r="B100" s="35" t="s">
        <v>213</v>
      </c>
      <c r="C100" s="36">
        <v>134</v>
      </c>
      <c r="D100" s="44" t="str">
        <f t="shared" si="11"/>
        <v>N/A</v>
      </c>
      <c r="E100" s="36">
        <v>127</v>
      </c>
      <c r="F100" s="44" t="str">
        <f t="shared" si="12"/>
        <v>N/A</v>
      </c>
      <c r="G100" s="36">
        <v>119</v>
      </c>
      <c r="H100" s="44" t="str">
        <f t="shared" si="13"/>
        <v>N/A</v>
      </c>
      <c r="I100" s="12">
        <v>-5.22</v>
      </c>
      <c r="J100" s="12">
        <v>-6.3</v>
      </c>
      <c r="K100" s="45" t="s">
        <v>736</v>
      </c>
      <c r="L100" s="9" t="str">
        <f t="shared" si="14"/>
        <v>Yes</v>
      </c>
    </row>
    <row r="101" spans="1:12" ht="25.5" x14ac:dyDescent="0.2">
      <c r="A101" s="46" t="s">
        <v>1440</v>
      </c>
      <c r="B101" s="35" t="s">
        <v>213</v>
      </c>
      <c r="C101" s="47">
        <v>5014.4029850999996</v>
      </c>
      <c r="D101" s="44" t="str">
        <f t="shared" si="11"/>
        <v>N/A</v>
      </c>
      <c r="E101" s="47">
        <v>4045.6929134000002</v>
      </c>
      <c r="F101" s="44" t="str">
        <f t="shared" si="12"/>
        <v>N/A</v>
      </c>
      <c r="G101" s="47">
        <v>2603.7815126</v>
      </c>
      <c r="H101" s="44" t="str">
        <f t="shared" si="13"/>
        <v>N/A</v>
      </c>
      <c r="I101" s="12">
        <v>-19.3</v>
      </c>
      <c r="J101" s="12">
        <v>-35.6</v>
      </c>
      <c r="K101" s="45" t="s">
        <v>736</v>
      </c>
      <c r="L101" s="9" t="str">
        <f t="shared" si="14"/>
        <v>No</v>
      </c>
    </row>
    <row r="102" spans="1:12" ht="25.5" x14ac:dyDescent="0.2">
      <c r="A102" s="46" t="s">
        <v>627</v>
      </c>
      <c r="B102" s="35" t="s">
        <v>213</v>
      </c>
      <c r="C102" s="47">
        <v>1323704</v>
      </c>
      <c r="D102" s="44" t="str">
        <f t="shared" si="11"/>
        <v>N/A</v>
      </c>
      <c r="E102" s="47">
        <v>1458386</v>
      </c>
      <c r="F102" s="44" t="str">
        <f t="shared" si="12"/>
        <v>N/A</v>
      </c>
      <c r="G102" s="47">
        <v>1413803</v>
      </c>
      <c r="H102" s="44" t="str">
        <f t="shared" si="13"/>
        <v>N/A</v>
      </c>
      <c r="I102" s="12">
        <v>10.17</v>
      </c>
      <c r="J102" s="12">
        <v>-3.06</v>
      </c>
      <c r="K102" s="45" t="s">
        <v>736</v>
      </c>
      <c r="L102" s="9" t="str">
        <f t="shared" si="14"/>
        <v>Yes</v>
      </c>
    </row>
    <row r="103" spans="1:12" ht="25.5" x14ac:dyDescent="0.2">
      <c r="A103" s="46" t="s">
        <v>628</v>
      </c>
      <c r="B103" s="35" t="s">
        <v>213</v>
      </c>
      <c r="C103" s="36">
        <v>721</v>
      </c>
      <c r="D103" s="44" t="str">
        <f t="shared" si="11"/>
        <v>N/A</v>
      </c>
      <c r="E103" s="36">
        <v>828</v>
      </c>
      <c r="F103" s="44" t="str">
        <f t="shared" si="12"/>
        <v>N/A</v>
      </c>
      <c r="G103" s="36">
        <v>879</v>
      </c>
      <c r="H103" s="44" t="str">
        <f t="shared" si="13"/>
        <v>N/A</v>
      </c>
      <c r="I103" s="12">
        <v>14.84</v>
      </c>
      <c r="J103" s="12">
        <v>6.1589999999999998</v>
      </c>
      <c r="K103" s="45" t="s">
        <v>736</v>
      </c>
      <c r="L103" s="9" t="str">
        <f t="shared" si="14"/>
        <v>Yes</v>
      </c>
    </row>
    <row r="104" spans="1:12" ht="25.5" x14ac:dyDescent="0.2">
      <c r="A104" s="46" t="s">
        <v>1441</v>
      </c>
      <c r="B104" s="35" t="s">
        <v>213</v>
      </c>
      <c r="C104" s="47">
        <v>1835.9278779000001</v>
      </c>
      <c r="D104" s="44" t="str">
        <f t="shared" si="11"/>
        <v>N/A</v>
      </c>
      <c r="E104" s="47">
        <v>1761.3357487999999</v>
      </c>
      <c r="F104" s="44" t="str">
        <f t="shared" si="12"/>
        <v>N/A</v>
      </c>
      <c r="G104" s="47">
        <v>1608.4220705</v>
      </c>
      <c r="H104" s="44" t="str">
        <f t="shared" si="13"/>
        <v>N/A</v>
      </c>
      <c r="I104" s="12">
        <v>-4.0599999999999996</v>
      </c>
      <c r="J104" s="12">
        <v>-8.68</v>
      </c>
      <c r="K104" s="45" t="s">
        <v>736</v>
      </c>
      <c r="L104" s="9" t="str">
        <f t="shared" si="14"/>
        <v>Yes</v>
      </c>
    </row>
    <row r="105" spans="1:12" ht="25.5" x14ac:dyDescent="0.2">
      <c r="A105" s="46" t="s">
        <v>629</v>
      </c>
      <c r="B105" s="35" t="s">
        <v>213</v>
      </c>
      <c r="C105" s="47">
        <v>13232</v>
      </c>
      <c r="D105" s="44" t="str">
        <f t="shared" si="11"/>
        <v>N/A</v>
      </c>
      <c r="E105" s="47">
        <v>5467</v>
      </c>
      <c r="F105" s="44" t="str">
        <f t="shared" si="12"/>
        <v>N/A</v>
      </c>
      <c r="G105" s="47">
        <v>48958</v>
      </c>
      <c r="H105" s="44" t="str">
        <f t="shared" si="13"/>
        <v>N/A</v>
      </c>
      <c r="I105" s="12">
        <v>-58.7</v>
      </c>
      <c r="J105" s="12">
        <v>795.5</v>
      </c>
      <c r="K105" s="45" t="s">
        <v>736</v>
      </c>
      <c r="L105" s="9" t="str">
        <f t="shared" si="14"/>
        <v>No</v>
      </c>
    </row>
    <row r="106" spans="1:12" x14ac:dyDescent="0.2">
      <c r="A106" s="46" t="s">
        <v>630</v>
      </c>
      <c r="B106" s="35" t="s">
        <v>213</v>
      </c>
      <c r="C106" s="36">
        <v>15</v>
      </c>
      <c r="D106" s="44" t="str">
        <f t="shared" si="11"/>
        <v>N/A</v>
      </c>
      <c r="E106" s="36">
        <v>11</v>
      </c>
      <c r="F106" s="44" t="str">
        <f t="shared" si="12"/>
        <v>N/A</v>
      </c>
      <c r="G106" s="36">
        <v>11</v>
      </c>
      <c r="H106" s="44" t="str">
        <f t="shared" si="13"/>
        <v>N/A</v>
      </c>
      <c r="I106" s="12">
        <v>-73.3</v>
      </c>
      <c r="J106" s="12">
        <v>150</v>
      </c>
      <c r="K106" s="45" t="s">
        <v>736</v>
      </c>
      <c r="L106" s="9" t="str">
        <f t="shared" si="14"/>
        <v>No</v>
      </c>
    </row>
    <row r="107" spans="1:12" ht="25.5" x14ac:dyDescent="0.2">
      <c r="A107" s="46" t="s">
        <v>1442</v>
      </c>
      <c r="B107" s="35" t="s">
        <v>213</v>
      </c>
      <c r="C107" s="47">
        <v>882.13333333000003</v>
      </c>
      <c r="D107" s="44" t="str">
        <f t="shared" si="11"/>
        <v>N/A</v>
      </c>
      <c r="E107" s="47">
        <v>1366.75</v>
      </c>
      <c r="F107" s="44" t="str">
        <f t="shared" si="12"/>
        <v>N/A</v>
      </c>
      <c r="G107" s="47">
        <v>4895.8</v>
      </c>
      <c r="H107" s="44" t="str">
        <f t="shared" si="13"/>
        <v>N/A</v>
      </c>
      <c r="I107" s="12">
        <v>54.94</v>
      </c>
      <c r="J107" s="12">
        <v>258.2</v>
      </c>
      <c r="K107" s="45" t="s">
        <v>736</v>
      </c>
      <c r="L107" s="9" t="str">
        <f t="shared" si="14"/>
        <v>No</v>
      </c>
    </row>
    <row r="108" spans="1:12" ht="25.5" x14ac:dyDescent="0.2">
      <c r="A108" s="46" t="s">
        <v>631</v>
      </c>
      <c r="B108" s="35" t="s">
        <v>213</v>
      </c>
      <c r="C108" s="47">
        <v>268289</v>
      </c>
      <c r="D108" s="44" t="str">
        <f t="shared" si="11"/>
        <v>N/A</v>
      </c>
      <c r="E108" s="47">
        <v>275066</v>
      </c>
      <c r="F108" s="44" t="str">
        <f t="shared" si="12"/>
        <v>N/A</v>
      </c>
      <c r="G108" s="47">
        <v>318751</v>
      </c>
      <c r="H108" s="44" t="str">
        <f t="shared" si="13"/>
        <v>N/A</v>
      </c>
      <c r="I108" s="12">
        <v>2.5259999999999998</v>
      </c>
      <c r="J108" s="12">
        <v>15.88</v>
      </c>
      <c r="K108" s="45" t="s">
        <v>736</v>
      </c>
      <c r="L108" s="9" t="str">
        <f t="shared" si="14"/>
        <v>Yes</v>
      </c>
    </row>
    <row r="109" spans="1:12" x14ac:dyDescent="0.2">
      <c r="A109" s="46" t="s">
        <v>632</v>
      </c>
      <c r="B109" s="35" t="s">
        <v>213</v>
      </c>
      <c r="C109" s="36">
        <v>1218</v>
      </c>
      <c r="D109" s="44" t="str">
        <f t="shared" si="11"/>
        <v>N/A</v>
      </c>
      <c r="E109" s="36">
        <v>1345</v>
      </c>
      <c r="F109" s="44" t="str">
        <f t="shared" si="12"/>
        <v>N/A</v>
      </c>
      <c r="G109" s="36">
        <v>1409</v>
      </c>
      <c r="H109" s="44" t="str">
        <f t="shared" si="13"/>
        <v>N/A</v>
      </c>
      <c r="I109" s="12">
        <v>10.43</v>
      </c>
      <c r="J109" s="12">
        <v>4.758</v>
      </c>
      <c r="K109" s="45" t="s">
        <v>736</v>
      </c>
      <c r="L109" s="9" t="str">
        <f t="shared" si="14"/>
        <v>Yes</v>
      </c>
    </row>
    <row r="110" spans="1:12" ht="25.5" x14ac:dyDescent="0.2">
      <c r="A110" s="46" t="s">
        <v>1443</v>
      </c>
      <c r="B110" s="35" t="s">
        <v>213</v>
      </c>
      <c r="C110" s="47">
        <v>220.27011494000001</v>
      </c>
      <c r="D110" s="44" t="str">
        <f t="shared" si="11"/>
        <v>N/A</v>
      </c>
      <c r="E110" s="47">
        <v>204.51003717</v>
      </c>
      <c r="F110" s="44" t="str">
        <f t="shared" si="12"/>
        <v>N/A</v>
      </c>
      <c r="G110" s="47">
        <v>226.22498225999999</v>
      </c>
      <c r="H110" s="44" t="str">
        <f t="shared" si="13"/>
        <v>N/A</v>
      </c>
      <c r="I110" s="12">
        <v>-7.15</v>
      </c>
      <c r="J110" s="12">
        <v>10.62</v>
      </c>
      <c r="K110" s="45" t="s">
        <v>736</v>
      </c>
      <c r="L110" s="9" t="str">
        <f t="shared" si="14"/>
        <v>Yes</v>
      </c>
    </row>
    <row r="111" spans="1:12" ht="25.5" x14ac:dyDescent="0.2">
      <c r="A111" s="46" t="s">
        <v>633</v>
      </c>
      <c r="B111" s="35" t="s">
        <v>213</v>
      </c>
      <c r="C111" s="47">
        <v>860443</v>
      </c>
      <c r="D111" s="44" t="str">
        <f t="shared" si="11"/>
        <v>N/A</v>
      </c>
      <c r="E111" s="47">
        <v>913520</v>
      </c>
      <c r="F111" s="44" t="str">
        <f t="shared" si="12"/>
        <v>N/A</v>
      </c>
      <c r="G111" s="47">
        <v>1872963</v>
      </c>
      <c r="H111" s="44" t="str">
        <f t="shared" si="13"/>
        <v>N/A</v>
      </c>
      <c r="I111" s="12">
        <v>6.1689999999999996</v>
      </c>
      <c r="J111" s="12">
        <v>105</v>
      </c>
      <c r="K111" s="45" t="s">
        <v>736</v>
      </c>
      <c r="L111" s="9" t="str">
        <f t="shared" si="14"/>
        <v>No</v>
      </c>
    </row>
    <row r="112" spans="1:12" x14ac:dyDescent="0.2">
      <c r="A112" s="46" t="s">
        <v>634</v>
      </c>
      <c r="B112" s="35" t="s">
        <v>213</v>
      </c>
      <c r="C112" s="36">
        <v>81</v>
      </c>
      <c r="D112" s="44" t="str">
        <f t="shared" si="11"/>
        <v>N/A</v>
      </c>
      <c r="E112" s="36">
        <v>78</v>
      </c>
      <c r="F112" s="44" t="str">
        <f t="shared" si="12"/>
        <v>N/A</v>
      </c>
      <c r="G112" s="36">
        <v>143</v>
      </c>
      <c r="H112" s="44" t="str">
        <f t="shared" si="13"/>
        <v>N/A</v>
      </c>
      <c r="I112" s="12">
        <v>-3.7</v>
      </c>
      <c r="J112" s="12">
        <v>83.33</v>
      </c>
      <c r="K112" s="45" t="s">
        <v>736</v>
      </c>
      <c r="L112" s="9" t="str">
        <f t="shared" si="14"/>
        <v>No</v>
      </c>
    </row>
    <row r="113" spans="1:12" x14ac:dyDescent="0.2">
      <c r="A113" s="46" t="s">
        <v>1444</v>
      </c>
      <c r="B113" s="35" t="s">
        <v>213</v>
      </c>
      <c r="C113" s="47">
        <v>10622.753086000001</v>
      </c>
      <c r="D113" s="44" t="str">
        <f t="shared" si="11"/>
        <v>N/A</v>
      </c>
      <c r="E113" s="47">
        <v>11711.794872</v>
      </c>
      <c r="F113" s="44" t="str">
        <f t="shared" si="12"/>
        <v>N/A</v>
      </c>
      <c r="G113" s="47">
        <v>13097.643357000001</v>
      </c>
      <c r="H113" s="44" t="str">
        <f t="shared" si="13"/>
        <v>N/A</v>
      </c>
      <c r="I113" s="12">
        <v>10.25</v>
      </c>
      <c r="J113" s="12">
        <v>11.83</v>
      </c>
      <c r="K113" s="45" t="s">
        <v>736</v>
      </c>
      <c r="L113" s="9" t="str">
        <f t="shared" si="14"/>
        <v>Yes</v>
      </c>
    </row>
    <row r="114" spans="1:12" ht="25.5" x14ac:dyDescent="0.2">
      <c r="A114" s="46" t="s">
        <v>635</v>
      </c>
      <c r="B114" s="35" t="s">
        <v>213</v>
      </c>
      <c r="C114" s="47">
        <v>26743</v>
      </c>
      <c r="D114" s="44" t="str">
        <f t="shared" si="11"/>
        <v>N/A</v>
      </c>
      <c r="E114" s="47">
        <v>29358</v>
      </c>
      <c r="F114" s="44" t="str">
        <f t="shared" si="12"/>
        <v>N/A</v>
      </c>
      <c r="G114" s="47">
        <v>62470</v>
      </c>
      <c r="H114" s="44" t="str">
        <f t="shared" si="13"/>
        <v>N/A</v>
      </c>
      <c r="I114" s="12">
        <v>9.7780000000000005</v>
      </c>
      <c r="J114" s="12">
        <v>112.8</v>
      </c>
      <c r="K114" s="45" t="s">
        <v>736</v>
      </c>
      <c r="L114" s="9" t="str">
        <f>IF(J114="Div by 0", "N/A", IF(OR(J114="N/A",K114="N/A"),"N/A", IF(J114&gt;VALUE(MID(K114,1,2)), "No", IF(J114&lt;-1*VALUE(MID(K114,1,2)), "No", "Yes"))))</f>
        <v>No</v>
      </c>
    </row>
    <row r="115" spans="1:12" x14ac:dyDescent="0.2">
      <c r="A115" s="46" t="s">
        <v>636</v>
      </c>
      <c r="B115" s="35" t="s">
        <v>213</v>
      </c>
      <c r="C115" s="36">
        <v>440</v>
      </c>
      <c r="D115" s="44" t="str">
        <f t="shared" si="11"/>
        <v>N/A</v>
      </c>
      <c r="E115" s="36">
        <v>486</v>
      </c>
      <c r="F115" s="44" t="str">
        <f t="shared" si="12"/>
        <v>N/A</v>
      </c>
      <c r="G115" s="36">
        <v>581</v>
      </c>
      <c r="H115" s="44" t="str">
        <f t="shared" si="13"/>
        <v>N/A</v>
      </c>
      <c r="I115" s="12">
        <v>10.45</v>
      </c>
      <c r="J115" s="12">
        <v>19.55</v>
      </c>
      <c r="K115" s="45" t="s">
        <v>736</v>
      </c>
      <c r="L115" s="9" t="str">
        <f t="shared" ref="L115:L119" si="15">IF(J115="Div by 0", "N/A", IF(OR(J115="N/A",K115="N/A"),"N/A", IF(J115&gt;VALUE(MID(K115,1,2)), "No", IF(J115&lt;-1*VALUE(MID(K115,1,2)), "No", "Yes"))))</f>
        <v>Yes</v>
      </c>
    </row>
    <row r="116" spans="1:12" ht="25.5" x14ac:dyDescent="0.2">
      <c r="A116" s="46" t="s">
        <v>1445</v>
      </c>
      <c r="B116" s="35" t="s">
        <v>213</v>
      </c>
      <c r="C116" s="47">
        <v>60.779545454999997</v>
      </c>
      <c r="D116" s="44" t="str">
        <f t="shared" si="11"/>
        <v>N/A</v>
      </c>
      <c r="E116" s="47">
        <v>60.407407407000001</v>
      </c>
      <c r="F116" s="44" t="str">
        <f t="shared" si="12"/>
        <v>N/A</v>
      </c>
      <c r="G116" s="47">
        <v>107.52151463</v>
      </c>
      <c r="H116" s="44" t="str">
        <f t="shared" si="13"/>
        <v>N/A</v>
      </c>
      <c r="I116" s="12">
        <v>-0.61199999999999999</v>
      </c>
      <c r="J116" s="12">
        <v>77.989999999999995</v>
      </c>
      <c r="K116" s="45" t="s">
        <v>736</v>
      </c>
      <c r="L116" s="9" t="str">
        <f t="shared" si="15"/>
        <v>No</v>
      </c>
    </row>
    <row r="117" spans="1:12" ht="25.5" x14ac:dyDescent="0.2">
      <c r="A117" s="46" t="s">
        <v>637</v>
      </c>
      <c r="B117" s="35" t="s">
        <v>213</v>
      </c>
      <c r="C117" s="47">
        <v>0</v>
      </c>
      <c r="D117" s="44" t="str">
        <f t="shared" si="11"/>
        <v>N/A</v>
      </c>
      <c r="E117" s="47">
        <v>0</v>
      </c>
      <c r="F117" s="44" t="str">
        <f t="shared" si="12"/>
        <v>N/A</v>
      </c>
      <c r="G117" s="47">
        <v>0</v>
      </c>
      <c r="H117" s="44" t="str">
        <f t="shared" si="13"/>
        <v>N/A</v>
      </c>
      <c r="I117" s="12" t="s">
        <v>1736</v>
      </c>
      <c r="J117" s="12" t="s">
        <v>1736</v>
      </c>
      <c r="K117" s="45" t="s">
        <v>736</v>
      </c>
      <c r="L117" s="9" t="str">
        <f t="shared" si="15"/>
        <v>N/A</v>
      </c>
    </row>
    <row r="118" spans="1:12" x14ac:dyDescent="0.2">
      <c r="A118" s="46" t="s">
        <v>638</v>
      </c>
      <c r="B118" s="35" t="s">
        <v>213</v>
      </c>
      <c r="C118" s="36">
        <v>0</v>
      </c>
      <c r="D118" s="44" t="str">
        <f t="shared" si="11"/>
        <v>N/A</v>
      </c>
      <c r="E118" s="36">
        <v>0</v>
      </c>
      <c r="F118" s="44" t="str">
        <f t="shared" si="12"/>
        <v>N/A</v>
      </c>
      <c r="G118" s="36">
        <v>0</v>
      </c>
      <c r="H118" s="44" t="str">
        <f t="shared" si="13"/>
        <v>N/A</v>
      </c>
      <c r="I118" s="12" t="s">
        <v>1736</v>
      </c>
      <c r="J118" s="12" t="s">
        <v>1736</v>
      </c>
      <c r="K118" s="45" t="s">
        <v>736</v>
      </c>
      <c r="L118" s="9" t="str">
        <f t="shared" si="15"/>
        <v>N/A</v>
      </c>
    </row>
    <row r="119" spans="1:12" ht="25.5" x14ac:dyDescent="0.2">
      <c r="A119" s="46" t="s">
        <v>1446</v>
      </c>
      <c r="B119" s="35" t="s">
        <v>213</v>
      </c>
      <c r="C119" s="47" t="s">
        <v>1736</v>
      </c>
      <c r="D119" s="44" t="str">
        <f t="shared" si="11"/>
        <v>N/A</v>
      </c>
      <c r="E119" s="47" t="s">
        <v>1736</v>
      </c>
      <c r="F119" s="44" t="str">
        <f t="shared" si="12"/>
        <v>N/A</v>
      </c>
      <c r="G119" s="47" t="s">
        <v>1736</v>
      </c>
      <c r="H119" s="44" t="str">
        <f t="shared" si="13"/>
        <v>N/A</v>
      </c>
      <c r="I119" s="12" t="s">
        <v>1736</v>
      </c>
      <c r="J119" s="12" t="s">
        <v>1736</v>
      </c>
      <c r="K119" s="45" t="s">
        <v>736</v>
      </c>
      <c r="L119" s="9" t="str">
        <f t="shared" si="15"/>
        <v>N/A</v>
      </c>
    </row>
    <row r="120" spans="1:12" ht="25.5" x14ac:dyDescent="0.2">
      <c r="A120" s="46" t="s">
        <v>639</v>
      </c>
      <c r="B120" s="35" t="s">
        <v>213</v>
      </c>
      <c r="C120" s="47">
        <v>4458135</v>
      </c>
      <c r="D120" s="44" t="str">
        <f t="shared" si="11"/>
        <v>N/A</v>
      </c>
      <c r="E120" s="47">
        <v>4504818</v>
      </c>
      <c r="F120" s="44" t="str">
        <f t="shared" si="12"/>
        <v>N/A</v>
      </c>
      <c r="G120" s="47">
        <v>4582660</v>
      </c>
      <c r="H120" s="44" t="str">
        <f t="shared" si="13"/>
        <v>N/A</v>
      </c>
      <c r="I120" s="12">
        <v>1.0469999999999999</v>
      </c>
      <c r="J120" s="12">
        <v>1.728</v>
      </c>
      <c r="K120" s="45" t="s">
        <v>736</v>
      </c>
      <c r="L120" s="9" t="str">
        <f t="shared" ref="L120:L131" si="16">IF(J120="Div by 0", "N/A", IF(K120="N/A","N/A", IF(J120&gt;VALUE(MID(K120,1,2)), "No", IF(J120&lt;-1*VALUE(MID(K120,1,2)), "No", "Yes"))))</f>
        <v>Yes</v>
      </c>
    </row>
    <row r="121" spans="1:12" ht="25.5" x14ac:dyDescent="0.2">
      <c r="A121" s="46" t="s">
        <v>640</v>
      </c>
      <c r="B121" s="35" t="s">
        <v>213</v>
      </c>
      <c r="C121" s="36">
        <v>6654</v>
      </c>
      <c r="D121" s="44" t="str">
        <f t="shared" si="11"/>
        <v>N/A</v>
      </c>
      <c r="E121" s="36">
        <v>6690</v>
      </c>
      <c r="F121" s="44" t="str">
        <f t="shared" si="12"/>
        <v>N/A</v>
      </c>
      <c r="G121" s="36">
        <v>7003</v>
      </c>
      <c r="H121" s="44" t="str">
        <f t="shared" si="13"/>
        <v>N/A</v>
      </c>
      <c r="I121" s="12">
        <v>0.54100000000000004</v>
      </c>
      <c r="J121" s="12">
        <v>4.6790000000000003</v>
      </c>
      <c r="K121" s="45" t="s">
        <v>736</v>
      </c>
      <c r="L121" s="9" t="str">
        <f t="shared" si="16"/>
        <v>Yes</v>
      </c>
    </row>
    <row r="122" spans="1:12" ht="25.5" x14ac:dyDescent="0.2">
      <c r="A122" s="46" t="s">
        <v>1447</v>
      </c>
      <c r="B122" s="35" t="s">
        <v>213</v>
      </c>
      <c r="C122" s="47">
        <v>669.99323715000003</v>
      </c>
      <c r="D122" s="44" t="str">
        <f t="shared" si="11"/>
        <v>N/A</v>
      </c>
      <c r="E122" s="47">
        <v>673.36591927999996</v>
      </c>
      <c r="F122" s="44" t="str">
        <f t="shared" si="12"/>
        <v>N/A</v>
      </c>
      <c r="G122" s="47">
        <v>654.38526346000003</v>
      </c>
      <c r="H122" s="44" t="str">
        <f t="shared" si="13"/>
        <v>N/A</v>
      </c>
      <c r="I122" s="12">
        <v>0.50339999999999996</v>
      </c>
      <c r="J122" s="12">
        <v>-2.82</v>
      </c>
      <c r="K122" s="45" t="s">
        <v>736</v>
      </c>
      <c r="L122" s="9" t="str">
        <f t="shared" si="16"/>
        <v>Yes</v>
      </c>
    </row>
    <row r="123" spans="1:12" ht="25.5" x14ac:dyDescent="0.2">
      <c r="A123" s="46" t="s">
        <v>641</v>
      </c>
      <c r="B123" s="35" t="s">
        <v>213</v>
      </c>
      <c r="C123" s="47">
        <v>1639531</v>
      </c>
      <c r="D123" s="44" t="str">
        <f t="shared" ref="D123:D131" si="17">IF($B123="N/A","N/A",IF(C123&gt;10,"No",IF(C123&lt;-10,"No","Yes")))</f>
        <v>N/A</v>
      </c>
      <c r="E123" s="47">
        <v>1409613</v>
      </c>
      <c r="F123" s="44" t="str">
        <f t="shared" ref="F123:F131" si="18">IF($B123="N/A","N/A",IF(E123&gt;10,"No",IF(E123&lt;-10,"No","Yes")))</f>
        <v>N/A</v>
      </c>
      <c r="G123" s="47">
        <v>1364761</v>
      </c>
      <c r="H123" s="44" t="str">
        <f t="shared" ref="H123:H131" si="19">IF($B123="N/A","N/A",IF(G123&gt;10,"No",IF(G123&lt;-10,"No","Yes")))</f>
        <v>N/A</v>
      </c>
      <c r="I123" s="12">
        <v>-14</v>
      </c>
      <c r="J123" s="12">
        <v>-3.18</v>
      </c>
      <c r="K123" s="45" t="s">
        <v>736</v>
      </c>
      <c r="L123" s="9" t="str">
        <f t="shared" si="16"/>
        <v>Yes</v>
      </c>
    </row>
    <row r="124" spans="1:12" x14ac:dyDescent="0.2">
      <c r="A124" s="46" t="s">
        <v>642</v>
      </c>
      <c r="B124" s="35" t="s">
        <v>213</v>
      </c>
      <c r="C124" s="36">
        <v>44</v>
      </c>
      <c r="D124" s="44" t="str">
        <f t="shared" si="17"/>
        <v>N/A</v>
      </c>
      <c r="E124" s="36">
        <v>43</v>
      </c>
      <c r="F124" s="44" t="str">
        <f t="shared" si="18"/>
        <v>N/A</v>
      </c>
      <c r="G124" s="36">
        <v>38</v>
      </c>
      <c r="H124" s="44" t="str">
        <f t="shared" si="19"/>
        <v>N/A</v>
      </c>
      <c r="I124" s="12">
        <v>-2.27</v>
      </c>
      <c r="J124" s="12">
        <v>-11.6</v>
      </c>
      <c r="K124" s="45" t="s">
        <v>736</v>
      </c>
      <c r="L124" s="9" t="str">
        <f t="shared" si="16"/>
        <v>Yes</v>
      </c>
    </row>
    <row r="125" spans="1:12" ht="25.5" x14ac:dyDescent="0.2">
      <c r="A125" s="46" t="s">
        <v>1448</v>
      </c>
      <c r="B125" s="35" t="s">
        <v>213</v>
      </c>
      <c r="C125" s="47">
        <v>37262.068182000003</v>
      </c>
      <c r="D125" s="44" t="str">
        <f t="shared" si="17"/>
        <v>N/A</v>
      </c>
      <c r="E125" s="47">
        <v>32781.697674000003</v>
      </c>
      <c r="F125" s="44" t="str">
        <f t="shared" si="18"/>
        <v>N/A</v>
      </c>
      <c r="G125" s="47">
        <v>35914.763158000002</v>
      </c>
      <c r="H125" s="44" t="str">
        <f t="shared" si="19"/>
        <v>N/A</v>
      </c>
      <c r="I125" s="12">
        <v>-12</v>
      </c>
      <c r="J125" s="12">
        <v>9.5570000000000004</v>
      </c>
      <c r="K125" s="45" t="s">
        <v>736</v>
      </c>
      <c r="L125" s="9" t="str">
        <f t="shared" si="16"/>
        <v>Yes</v>
      </c>
    </row>
    <row r="126" spans="1:12" ht="25.5" x14ac:dyDescent="0.2">
      <c r="A126" s="46" t="s">
        <v>643</v>
      </c>
      <c r="B126" s="35" t="s">
        <v>213</v>
      </c>
      <c r="C126" s="47">
        <v>97034689</v>
      </c>
      <c r="D126" s="44" t="str">
        <f t="shared" si="17"/>
        <v>N/A</v>
      </c>
      <c r="E126" s="47">
        <v>102467885</v>
      </c>
      <c r="F126" s="44" t="str">
        <f t="shared" si="18"/>
        <v>N/A</v>
      </c>
      <c r="G126" s="47">
        <v>106400881</v>
      </c>
      <c r="H126" s="44" t="str">
        <f t="shared" si="19"/>
        <v>N/A</v>
      </c>
      <c r="I126" s="12">
        <v>5.5990000000000002</v>
      </c>
      <c r="J126" s="12">
        <v>3.8380000000000001</v>
      </c>
      <c r="K126" s="45" t="s">
        <v>736</v>
      </c>
      <c r="L126" s="9" t="str">
        <f t="shared" si="16"/>
        <v>Yes</v>
      </c>
    </row>
    <row r="127" spans="1:12" x14ac:dyDescent="0.2">
      <c r="A127" s="46" t="s">
        <v>644</v>
      </c>
      <c r="B127" s="35" t="s">
        <v>213</v>
      </c>
      <c r="C127" s="36">
        <v>6691</v>
      </c>
      <c r="D127" s="44" t="str">
        <f t="shared" si="17"/>
        <v>N/A</v>
      </c>
      <c r="E127" s="36">
        <v>6940</v>
      </c>
      <c r="F127" s="44" t="str">
        <f t="shared" si="18"/>
        <v>N/A</v>
      </c>
      <c r="G127" s="36">
        <v>6514</v>
      </c>
      <c r="H127" s="44" t="str">
        <f t="shared" si="19"/>
        <v>N/A</v>
      </c>
      <c r="I127" s="12">
        <v>3.7210000000000001</v>
      </c>
      <c r="J127" s="12">
        <v>-6.14</v>
      </c>
      <c r="K127" s="45" t="s">
        <v>736</v>
      </c>
      <c r="L127" s="9" t="str">
        <f t="shared" si="16"/>
        <v>Yes</v>
      </c>
    </row>
    <row r="128" spans="1:12" ht="25.5" x14ac:dyDescent="0.2">
      <c r="A128" s="46" t="s">
        <v>1449</v>
      </c>
      <c r="B128" s="35" t="s">
        <v>213</v>
      </c>
      <c r="C128" s="47">
        <v>14502.270064</v>
      </c>
      <c r="D128" s="44" t="str">
        <f t="shared" si="17"/>
        <v>N/A</v>
      </c>
      <c r="E128" s="47">
        <v>14764.824928</v>
      </c>
      <c r="F128" s="44" t="str">
        <f t="shared" si="18"/>
        <v>N/A</v>
      </c>
      <c r="G128" s="47">
        <v>16334.184986</v>
      </c>
      <c r="H128" s="44" t="str">
        <f t="shared" si="19"/>
        <v>N/A</v>
      </c>
      <c r="I128" s="12">
        <v>1.81</v>
      </c>
      <c r="J128" s="12">
        <v>10.63</v>
      </c>
      <c r="K128" s="45" t="s">
        <v>736</v>
      </c>
      <c r="L128" s="9" t="str">
        <f t="shared" si="16"/>
        <v>Yes</v>
      </c>
    </row>
    <row r="129" spans="1:12" ht="25.5" x14ac:dyDescent="0.2">
      <c r="A129" s="46" t="s">
        <v>645</v>
      </c>
      <c r="B129" s="35" t="s">
        <v>213</v>
      </c>
      <c r="C129" s="47">
        <v>0</v>
      </c>
      <c r="D129" s="44" t="str">
        <f t="shared" si="17"/>
        <v>N/A</v>
      </c>
      <c r="E129" s="47">
        <v>0</v>
      </c>
      <c r="F129" s="44" t="str">
        <f t="shared" si="18"/>
        <v>N/A</v>
      </c>
      <c r="G129" s="47">
        <v>0</v>
      </c>
      <c r="H129" s="44" t="str">
        <f t="shared" si="19"/>
        <v>N/A</v>
      </c>
      <c r="I129" s="12" t="s">
        <v>1736</v>
      </c>
      <c r="J129" s="12" t="s">
        <v>1736</v>
      </c>
      <c r="K129" s="45" t="s">
        <v>736</v>
      </c>
      <c r="L129" s="9" t="str">
        <f t="shared" si="16"/>
        <v>N/A</v>
      </c>
    </row>
    <row r="130" spans="1:12" x14ac:dyDescent="0.2">
      <c r="A130" s="46" t="s">
        <v>646</v>
      </c>
      <c r="B130" s="35" t="s">
        <v>213</v>
      </c>
      <c r="C130" s="36">
        <v>0</v>
      </c>
      <c r="D130" s="44" t="str">
        <f t="shared" si="17"/>
        <v>N/A</v>
      </c>
      <c r="E130" s="36">
        <v>0</v>
      </c>
      <c r="F130" s="44" t="str">
        <f t="shared" si="18"/>
        <v>N/A</v>
      </c>
      <c r="G130" s="36">
        <v>0</v>
      </c>
      <c r="H130" s="44" t="str">
        <f t="shared" si="19"/>
        <v>N/A</v>
      </c>
      <c r="I130" s="12" t="s">
        <v>1736</v>
      </c>
      <c r="J130" s="12" t="s">
        <v>1736</v>
      </c>
      <c r="K130" s="45" t="s">
        <v>736</v>
      </c>
      <c r="L130" s="9" t="str">
        <f t="shared" si="16"/>
        <v>N/A</v>
      </c>
    </row>
    <row r="131" spans="1:12" ht="25.5" x14ac:dyDescent="0.2">
      <c r="A131" s="46" t="s">
        <v>1450</v>
      </c>
      <c r="B131" s="35" t="s">
        <v>213</v>
      </c>
      <c r="C131" s="47" t="s">
        <v>1736</v>
      </c>
      <c r="D131" s="44" t="str">
        <f t="shared" si="17"/>
        <v>N/A</v>
      </c>
      <c r="E131" s="47" t="s">
        <v>1736</v>
      </c>
      <c r="F131" s="44" t="str">
        <f t="shared" si="18"/>
        <v>N/A</v>
      </c>
      <c r="G131" s="47" t="s">
        <v>1736</v>
      </c>
      <c r="H131" s="44" t="str">
        <f t="shared" si="19"/>
        <v>N/A</v>
      </c>
      <c r="I131" s="12" t="s">
        <v>1736</v>
      </c>
      <c r="J131" s="12" t="s">
        <v>1736</v>
      </c>
      <c r="K131" s="45" t="s">
        <v>736</v>
      </c>
      <c r="L131" s="9" t="str">
        <f t="shared" si="16"/>
        <v>N/A</v>
      </c>
    </row>
    <row r="132" spans="1:12" x14ac:dyDescent="0.2">
      <c r="A132" s="46" t="s">
        <v>1451</v>
      </c>
      <c r="B132" s="35" t="s">
        <v>213</v>
      </c>
      <c r="C132" s="47">
        <v>357.43931427000001</v>
      </c>
      <c r="D132" s="44" t="str">
        <f t="shared" ref="D132:D143" si="20">IF($B132="N/A","N/A",IF(C132&gt;10,"No",IF(C132&lt;-10,"No","Yes")))</f>
        <v>N/A</v>
      </c>
      <c r="E132" s="47">
        <v>343.21580970999997</v>
      </c>
      <c r="F132" s="44" t="str">
        <f t="shared" ref="F132:F143" si="21">IF($B132="N/A","N/A",IF(E132&gt;10,"No",IF(E132&lt;-10,"No","Yes")))</f>
        <v>N/A</v>
      </c>
      <c r="G132" s="47">
        <v>406.09442313</v>
      </c>
      <c r="H132" s="44" t="str">
        <f t="shared" ref="H132:H143" si="22">IF($B132="N/A","N/A",IF(G132&gt;10,"No",IF(G132&lt;-10,"No","Yes")))</f>
        <v>N/A</v>
      </c>
      <c r="I132" s="12">
        <v>-3.98</v>
      </c>
      <c r="J132" s="12">
        <v>18.32</v>
      </c>
      <c r="K132" s="45" t="s">
        <v>736</v>
      </c>
      <c r="L132" s="9" t="str">
        <f t="shared" ref="L132:L143" si="23">IF(J132="Div by 0", "N/A", IF(K132="N/A","N/A", IF(J132&gt;VALUE(MID(K132,1,2)), "No", IF(J132&lt;-1*VALUE(MID(K132,1,2)), "No", "Yes"))))</f>
        <v>Yes</v>
      </c>
    </row>
    <row r="133" spans="1:12" x14ac:dyDescent="0.2">
      <c r="A133" s="46" t="s">
        <v>1452</v>
      </c>
      <c r="B133" s="35" t="s">
        <v>213</v>
      </c>
      <c r="C133" s="47">
        <v>295.07239564000002</v>
      </c>
      <c r="D133" s="44" t="str">
        <f t="shared" si="20"/>
        <v>N/A</v>
      </c>
      <c r="E133" s="47">
        <v>275.26912733</v>
      </c>
      <c r="F133" s="44" t="str">
        <f t="shared" si="21"/>
        <v>N/A</v>
      </c>
      <c r="G133" s="47">
        <v>340.14204967000001</v>
      </c>
      <c r="H133" s="44" t="str">
        <f t="shared" si="22"/>
        <v>N/A</v>
      </c>
      <c r="I133" s="12">
        <v>-6.71</v>
      </c>
      <c r="J133" s="12">
        <v>23.57</v>
      </c>
      <c r="K133" s="45" t="s">
        <v>736</v>
      </c>
      <c r="L133" s="9" t="str">
        <f t="shared" si="23"/>
        <v>Yes</v>
      </c>
    </row>
    <row r="134" spans="1:12" x14ac:dyDescent="0.2">
      <c r="A134" s="46" t="s">
        <v>1453</v>
      </c>
      <c r="B134" s="35" t="s">
        <v>213</v>
      </c>
      <c r="C134" s="47">
        <v>369.41973683999998</v>
      </c>
      <c r="D134" s="44" t="str">
        <f t="shared" si="20"/>
        <v>N/A</v>
      </c>
      <c r="E134" s="47">
        <v>349.04717056999999</v>
      </c>
      <c r="F134" s="44" t="str">
        <f t="shared" si="21"/>
        <v>N/A</v>
      </c>
      <c r="G134" s="47">
        <v>409.16031569</v>
      </c>
      <c r="H134" s="44" t="str">
        <f t="shared" si="22"/>
        <v>N/A</v>
      </c>
      <c r="I134" s="12">
        <v>-5.51</v>
      </c>
      <c r="J134" s="12">
        <v>17.22</v>
      </c>
      <c r="K134" s="45" t="s">
        <v>736</v>
      </c>
      <c r="L134" s="9" t="str">
        <f t="shared" si="23"/>
        <v>Yes</v>
      </c>
    </row>
    <row r="135" spans="1:12" x14ac:dyDescent="0.2">
      <c r="A135" s="46" t="s">
        <v>1454</v>
      </c>
      <c r="B135" s="35" t="s">
        <v>213</v>
      </c>
      <c r="C135" s="47">
        <v>4666.8397247000003</v>
      </c>
      <c r="D135" s="44" t="str">
        <f t="shared" si="20"/>
        <v>N/A</v>
      </c>
      <c r="E135" s="47">
        <v>4788.5631417000004</v>
      </c>
      <c r="F135" s="44" t="str">
        <f t="shared" si="21"/>
        <v>N/A</v>
      </c>
      <c r="G135" s="47">
        <v>4815.4688698999998</v>
      </c>
      <c r="H135" s="44" t="str">
        <f t="shared" si="22"/>
        <v>N/A</v>
      </c>
      <c r="I135" s="12">
        <v>2.6080000000000001</v>
      </c>
      <c r="J135" s="12">
        <v>0.56189999999999996</v>
      </c>
      <c r="K135" s="45" t="s">
        <v>736</v>
      </c>
      <c r="L135" s="9" t="str">
        <f t="shared" si="23"/>
        <v>Yes</v>
      </c>
    </row>
    <row r="136" spans="1:12" x14ac:dyDescent="0.2">
      <c r="A136" s="46" t="s">
        <v>1455</v>
      </c>
      <c r="B136" s="35" t="s">
        <v>213</v>
      </c>
      <c r="C136" s="47">
        <v>9321.1675441999996</v>
      </c>
      <c r="D136" s="44" t="str">
        <f t="shared" si="20"/>
        <v>N/A</v>
      </c>
      <c r="E136" s="47">
        <v>9581.5471576</v>
      </c>
      <c r="F136" s="44" t="str">
        <f t="shared" si="21"/>
        <v>N/A</v>
      </c>
      <c r="G136" s="47">
        <v>9569.9336545999995</v>
      </c>
      <c r="H136" s="44" t="str">
        <f t="shared" si="22"/>
        <v>N/A</v>
      </c>
      <c r="I136" s="12">
        <v>2.7930000000000001</v>
      </c>
      <c r="J136" s="12">
        <v>-0.121</v>
      </c>
      <c r="K136" s="45" t="s">
        <v>736</v>
      </c>
      <c r="L136" s="9" t="str">
        <f t="shared" si="23"/>
        <v>Yes</v>
      </c>
    </row>
    <row r="137" spans="1:12" x14ac:dyDescent="0.2">
      <c r="A137" s="46" t="s">
        <v>1456</v>
      </c>
      <c r="B137" s="35" t="s">
        <v>213</v>
      </c>
      <c r="C137" s="47">
        <v>823.48848683999995</v>
      </c>
      <c r="D137" s="44" t="str">
        <f t="shared" si="20"/>
        <v>N/A</v>
      </c>
      <c r="E137" s="47">
        <v>806.56693229999996</v>
      </c>
      <c r="F137" s="44" t="str">
        <f t="shared" si="21"/>
        <v>N/A</v>
      </c>
      <c r="G137" s="47">
        <v>872.76953125</v>
      </c>
      <c r="H137" s="44" t="str">
        <f t="shared" si="22"/>
        <v>N/A</v>
      </c>
      <c r="I137" s="12">
        <v>-2.0499999999999998</v>
      </c>
      <c r="J137" s="12">
        <v>8.2080000000000002</v>
      </c>
      <c r="K137" s="45" t="s">
        <v>736</v>
      </c>
      <c r="L137" s="9" t="str">
        <f t="shared" si="23"/>
        <v>Yes</v>
      </c>
    </row>
    <row r="138" spans="1:12" x14ac:dyDescent="0.2">
      <c r="A138" s="46" t="s">
        <v>1457</v>
      </c>
      <c r="B138" s="35" t="s">
        <v>213</v>
      </c>
      <c r="C138" s="47">
        <v>299.85609849999997</v>
      </c>
      <c r="D138" s="44" t="str">
        <f t="shared" si="20"/>
        <v>N/A</v>
      </c>
      <c r="E138" s="47">
        <v>274.40132663000003</v>
      </c>
      <c r="F138" s="44" t="str">
        <f t="shared" si="21"/>
        <v>N/A</v>
      </c>
      <c r="G138" s="47">
        <v>249.38157063</v>
      </c>
      <c r="H138" s="44" t="str">
        <f t="shared" si="22"/>
        <v>N/A</v>
      </c>
      <c r="I138" s="12">
        <v>-8.49</v>
      </c>
      <c r="J138" s="12">
        <v>-9.1199999999999992</v>
      </c>
      <c r="K138" s="45" t="s">
        <v>736</v>
      </c>
      <c r="L138" s="9" t="str">
        <f t="shared" si="23"/>
        <v>Yes</v>
      </c>
    </row>
    <row r="139" spans="1:12" x14ac:dyDescent="0.2">
      <c r="A139" s="46" t="s">
        <v>1458</v>
      </c>
      <c r="B139" s="35" t="s">
        <v>213</v>
      </c>
      <c r="C139" s="47">
        <v>160.32418201999999</v>
      </c>
      <c r="D139" s="44" t="str">
        <f t="shared" si="20"/>
        <v>N/A</v>
      </c>
      <c r="E139" s="47">
        <v>156.24000742000001</v>
      </c>
      <c r="F139" s="44" t="str">
        <f t="shared" si="21"/>
        <v>N/A</v>
      </c>
      <c r="G139" s="47">
        <v>152.79327279</v>
      </c>
      <c r="H139" s="44" t="str">
        <f t="shared" si="22"/>
        <v>N/A</v>
      </c>
      <c r="I139" s="12">
        <v>-2.5499999999999998</v>
      </c>
      <c r="J139" s="12">
        <v>-2.21</v>
      </c>
      <c r="K139" s="45" t="s">
        <v>736</v>
      </c>
      <c r="L139" s="9" t="str">
        <f t="shared" si="23"/>
        <v>Yes</v>
      </c>
    </row>
    <row r="140" spans="1:12" x14ac:dyDescent="0.2">
      <c r="A140" s="46" t="s">
        <v>1459</v>
      </c>
      <c r="B140" s="35" t="s">
        <v>213</v>
      </c>
      <c r="C140" s="47">
        <v>344.82746710999999</v>
      </c>
      <c r="D140" s="44" t="str">
        <f t="shared" si="20"/>
        <v>N/A</v>
      </c>
      <c r="E140" s="47">
        <v>315.75601706999998</v>
      </c>
      <c r="F140" s="44" t="str">
        <f t="shared" si="21"/>
        <v>N/A</v>
      </c>
      <c r="G140" s="47">
        <v>274.87946428999999</v>
      </c>
      <c r="H140" s="44" t="str">
        <f t="shared" si="22"/>
        <v>N/A</v>
      </c>
      <c r="I140" s="12">
        <v>-8.43</v>
      </c>
      <c r="J140" s="12">
        <v>-12.9</v>
      </c>
      <c r="K140" s="45" t="s">
        <v>736</v>
      </c>
      <c r="L140" s="9" t="str">
        <f t="shared" si="23"/>
        <v>Yes</v>
      </c>
    </row>
    <row r="141" spans="1:12" x14ac:dyDescent="0.2">
      <c r="A141" s="46" t="s">
        <v>1460</v>
      </c>
      <c r="B141" s="35" t="s">
        <v>213</v>
      </c>
      <c r="C141" s="47">
        <v>8932.2125603999993</v>
      </c>
      <c r="D141" s="44" t="str">
        <f t="shared" si="20"/>
        <v>N/A</v>
      </c>
      <c r="E141" s="47">
        <v>9491.4638556999998</v>
      </c>
      <c r="F141" s="44" t="str">
        <f t="shared" si="21"/>
        <v>N/A</v>
      </c>
      <c r="G141" s="47">
        <v>9912.2741222000004</v>
      </c>
      <c r="H141" s="44" t="str">
        <f t="shared" si="22"/>
        <v>N/A</v>
      </c>
      <c r="I141" s="12">
        <v>6.2610000000000001</v>
      </c>
      <c r="J141" s="12">
        <v>4.4340000000000002</v>
      </c>
      <c r="K141" s="45" t="s">
        <v>736</v>
      </c>
      <c r="L141" s="9" t="str">
        <f t="shared" si="23"/>
        <v>Yes</v>
      </c>
    </row>
    <row r="142" spans="1:12" x14ac:dyDescent="0.2">
      <c r="A142" s="46" t="s">
        <v>1461</v>
      </c>
      <c r="B142" s="35" t="s">
        <v>213</v>
      </c>
      <c r="C142" s="47">
        <v>7173.7402218999996</v>
      </c>
      <c r="D142" s="44" t="str">
        <f t="shared" si="20"/>
        <v>N/A</v>
      </c>
      <c r="E142" s="47">
        <v>7461.7499767999998</v>
      </c>
      <c r="F142" s="44" t="str">
        <f t="shared" si="21"/>
        <v>N/A</v>
      </c>
      <c r="G142" s="47">
        <v>8404.0404003000003</v>
      </c>
      <c r="H142" s="44" t="str">
        <f t="shared" si="22"/>
        <v>N/A</v>
      </c>
      <c r="I142" s="12">
        <v>4.0149999999999997</v>
      </c>
      <c r="J142" s="12">
        <v>12.63</v>
      </c>
      <c r="K142" s="45" t="s">
        <v>736</v>
      </c>
      <c r="L142" s="9" t="str">
        <f t="shared" si="23"/>
        <v>Yes</v>
      </c>
    </row>
    <row r="143" spans="1:12" x14ac:dyDescent="0.2">
      <c r="A143" s="46" t="s">
        <v>1462</v>
      </c>
      <c r="B143" s="35" t="s">
        <v>213</v>
      </c>
      <c r="C143" s="47">
        <v>10752.52722</v>
      </c>
      <c r="D143" s="44" t="str">
        <f t="shared" si="20"/>
        <v>N/A</v>
      </c>
      <c r="E143" s="47">
        <v>11460.515737</v>
      </c>
      <c r="F143" s="44" t="str">
        <f t="shared" si="21"/>
        <v>N/A</v>
      </c>
      <c r="G143" s="47">
        <v>11378.893813999999</v>
      </c>
      <c r="H143" s="44" t="str">
        <f t="shared" si="22"/>
        <v>N/A</v>
      </c>
      <c r="I143" s="12">
        <v>6.5839999999999996</v>
      </c>
      <c r="J143" s="12">
        <v>-0.71199999999999997</v>
      </c>
      <c r="K143" s="45" t="s">
        <v>736</v>
      </c>
      <c r="L143" s="9" t="str">
        <f t="shared" si="23"/>
        <v>Yes</v>
      </c>
    </row>
    <row r="144" spans="1:12" x14ac:dyDescent="0.2">
      <c r="A144" s="46" t="s">
        <v>89</v>
      </c>
      <c r="B144" s="35" t="s">
        <v>213</v>
      </c>
      <c r="C144" s="8">
        <v>14.915993330999999</v>
      </c>
      <c r="D144" s="44" t="str">
        <f t="shared" ref="D144:D161" si="24">IF($B144="N/A","N/A",IF(C144&gt;10,"No",IF(C144&lt;-10,"No","Yes")))</f>
        <v>N/A</v>
      </c>
      <c r="E144" s="8">
        <v>14.690100976</v>
      </c>
      <c r="F144" s="44" t="str">
        <f t="shared" ref="F144:F161" si="25">IF($B144="N/A","N/A",IF(E144&gt;10,"No",IF(E144&lt;-10,"No","Yes")))</f>
        <v>N/A</v>
      </c>
      <c r="G144" s="8">
        <v>14.656662311</v>
      </c>
      <c r="H144" s="44" t="str">
        <f t="shared" ref="H144:H161" si="26">IF($B144="N/A","N/A",IF(G144&gt;10,"No",IF(G144&lt;-10,"No","Yes")))</f>
        <v>N/A</v>
      </c>
      <c r="I144" s="12">
        <v>-1.51</v>
      </c>
      <c r="J144" s="12">
        <v>-0.22800000000000001</v>
      </c>
      <c r="K144" s="45" t="s">
        <v>736</v>
      </c>
      <c r="L144" s="9" t="str">
        <f t="shared" ref="L144:L161" si="27">IF(J144="Div by 0", "N/A", IF(K144="N/A","N/A", IF(J144&gt;VALUE(MID(K144,1,2)), "No", IF(J144&lt;-1*VALUE(MID(K144,1,2)), "No", "Yes"))))</f>
        <v>Yes</v>
      </c>
    </row>
    <row r="145" spans="1:12" x14ac:dyDescent="0.2">
      <c r="A145" s="46" t="s">
        <v>475</v>
      </c>
      <c r="B145" s="35" t="s">
        <v>213</v>
      </c>
      <c r="C145" s="8">
        <v>16.820233170000002</v>
      </c>
      <c r="D145" s="44" t="str">
        <f t="shared" si="24"/>
        <v>N/A</v>
      </c>
      <c r="E145" s="8">
        <v>16.507465454999998</v>
      </c>
      <c r="F145" s="44" t="str">
        <f t="shared" si="25"/>
        <v>N/A</v>
      </c>
      <c r="G145" s="8">
        <v>16.762416604999999</v>
      </c>
      <c r="H145" s="44" t="str">
        <f t="shared" si="26"/>
        <v>N/A</v>
      </c>
      <c r="I145" s="12">
        <v>-1.86</v>
      </c>
      <c r="J145" s="12">
        <v>1.544</v>
      </c>
      <c r="K145" s="45" t="s">
        <v>736</v>
      </c>
      <c r="L145" s="9" t="str">
        <f t="shared" si="27"/>
        <v>Yes</v>
      </c>
    </row>
    <row r="146" spans="1:12" x14ac:dyDescent="0.2">
      <c r="A146" s="46" t="s">
        <v>476</v>
      </c>
      <c r="B146" s="35" t="s">
        <v>213</v>
      </c>
      <c r="C146" s="8">
        <v>13.396381579</v>
      </c>
      <c r="D146" s="44" t="str">
        <f t="shared" si="24"/>
        <v>N/A</v>
      </c>
      <c r="E146" s="8">
        <v>13.16912179</v>
      </c>
      <c r="F146" s="44" t="str">
        <f t="shared" si="25"/>
        <v>N/A</v>
      </c>
      <c r="G146" s="8">
        <v>12.779017856999999</v>
      </c>
      <c r="H146" s="44" t="str">
        <f t="shared" si="26"/>
        <v>N/A</v>
      </c>
      <c r="I146" s="12">
        <v>-1.7</v>
      </c>
      <c r="J146" s="12">
        <v>-2.96</v>
      </c>
      <c r="K146" s="45" t="s">
        <v>736</v>
      </c>
      <c r="L146" s="9" t="str">
        <f t="shared" si="27"/>
        <v>Yes</v>
      </c>
    </row>
    <row r="147" spans="1:12" x14ac:dyDescent="0.2">
      <c r="A147" s="46" t="s">
        <v>1463</v>
      </c>
      <c r="B147" s="35" t="s">
        <v>213</v>
      </c>
      <c r="C147" s="8">
        <v>14.561156</v>
      </c>
      <c r="D147" s="44" t="str">
        <f t="shared" si="24"/>
        <v>N/A</v>
      </c>
      <c r="E147" s="8">
        <v>14.161984029999999</v>
      </c>
      <c r="F147" s="44" t="str">
        <f t="shared" si="25"/>
        <v>N/A</v>
      </c>
      <c r="G147" s="8">
        <v>13.868397757</v>
      </c>
      <c r="H147" s="44" t="str">
        <f t="shared" si="26"/>
        <v>N/A</v>
      </c>
      <c r="I147" s="12">
        <v>-2.74</v>
      </c>
      <c r="J147" s="12">
        <v>-2.0699999999999998</v>
      </c>
      <c r="K147" s="45" t="s">
        <v>736</v>
      </c>
      <c r="L147" s="9" t="str">
        <f t="shared" si="27"/>
        <v>Yes</v>
      </c>
    </row>
    <row r="148" spans="1:12" x14ac:dyDescent="0.2">
      <c r="A148" s="46" t="s">
        <v>1464</v>
      </c>
      <c r="B148" s="35" t="s">
        <v>213</v>
      </c>
      <c r="C148" s="8">
        <v>26.560737118999999</v>
      </c>
      <c r="D148" s="44" t="str">
        <f t="shared" si="24"/>
        <v>N/A</v>
      </c>
      <c r="E148" s="8">
        <v>26.040990447999999</v>
      </c>
      <c r="F148" s="44" t="str">
        <f t="shared" si="25"/>
        <v>N/A</v>
      </c>
      <c r="G148" s="8">
        <v>25.481838399000001</v>
      </c>
      <c r="H148" s="44" t="str">
        <f t="shared" si="26"/>
        <v>N/A</v>
      </c>
      <c r="I148" s="12">
        <v>-1.96</v>
      </c>
      <c r="J148" s="12">
        <v>-2.15</v>
      </c>
      <c r="K148" s="45" t="s">
        <v>736</v>
      </c>
      <c r="L148" s="9" t="str">
        <f t="shared" si="27"/>
        <v>Yes</v>
      </c>
    </row>
    <row r="149" spans="1:12" x14ac:dyDescent="0.2">
      <c r="A149" s="46" t="s">
        <v>1465</v>
      </c>
      <c r="B149" s="35" t="s">
        <v>213</v>
      </c>
      <c r="C149" s="8">
        <v>4.7121710525999996</v>
      </c>
      <c r="D149" s="44" t="str">
        <f t="shared" si="24"/>
        <v>N/A</v>
      </c>
      <c r="E149" s="8">
        <v>4.3467761410000003</v>
      </c>
      <c r="F149" s="44" t="str">
        <f t="shared" si="25"/>
        <v>N/A</v>
      </c>
      <c r="G149" s="8">
        <v>4.2729591837000003</v>
      </c>
      <c r="H149" s="44" t="str">
        <f t="shared" si="26"/>
        <v>N/A</v>
      </c>
      <c r="I149" s="12">
        <v>-7.75</v>
      </c>
      <c r="J149" s="12">
        <v>-1.7</v>
      </c>
      <c r="K149" s="45" t="s">
        <v>736</v>
      </c>
      <c r="L149" s="9" t="str">
        <f t="shared" si="27"/>
        <v>Yes</v>
      </c>
    </row>
    <row r="150" spans="1:12" x14ac:dyDescent="0.2">
      <c r="A150" s="46" t="s">
        <v>90</v>
      </c>
      <c r="B150" s="35" t="s">
        <v>213</v>
      </c>
      <c r="C150" s="8">
        <v>59.976059167999999</v>
      </c>
      <c r="D150" s="44" t="str">
        <f t="shared" si="24"/>
        <v>N/A</v>
      </c>
      <c r="E150" s="8">
        <v>58.468883349999999</v>
      </c>
      <c r="F150" s="44" t="str">
        <f t="shared" si="25"/>
        <v>N/A</v>
      </c>
      <c r="G150" s="8">
        <v>50.183366352999997</v>
      </c>
      <c r="H150" s="44" t="str">
        <f t="shared" si="26"/>
        <v>N/A</v>
      </c>
      <c r="I150" s="12">
        <v>-2.5099999999999998</v>
      </c>
      <c r="J150" s="12">
        <v>-14.2</v>
      </c>
      <c r="K150" s="45" t="s">
        <v>736</v>
      </c>
      <c r="L150" s="9" t="str">
        <f t="shared" si="27"/>
        <v>Yes</v>
      </c>
    </row>
    <row r="151" spans="1:12" x14ac:dyDescent="0.2">
      <c r="A151" s="46" t="s">
        <v>477</v>
      </c>
      <c r="B151" s="35" t="s">
        <v>213</v>
      </c>
      <c r="C151" s="8">
        <v>59.890936441999997</v>
      </c>
      <c r="D151" s="44" t="str">
        <f t="shared" si="24"/>
        <v>N/A</v>
      </c>
      <c r="E151" s="8">
        <v>58.212000371000002</v>
      </c>
      <c r="F151" s="44" t="str">
        <f t="shared" si="25"/>
        <v>N/A</v>
      </c>
      <c r="G151" s="8">
        <v>51.621571533999997</v>
      </c>
      <c r="H151" s="44" t="str">
        <f t="shared" si="26"/>
        <v>N/A</v>
      </c>
      <c r="I151" s="12">
        <v>-2.8</v>
      </c>
      <c r="J151" s="12">
        <v>-11.3</v>
      </c>
      <c r="K151" s="45" t="s">
        <v>736</v>
      </c>
      <c r="L151" s="9" t="str">
        <f t="shared" si="27"/>
        <v>Yes</v>
      </c>
    </row>
    <row r="152" spans="1:12" x14ac:dyDescent="0.2">
      <c r="A152" s="46" t="s">
        <v>478</v>
      </c>
      <c r="B152" s="35" t="s">
        <v>213</v>
      </c>
      <c r="C152" s="8">
        <v>59.317434210999998</v>
      </c>
      <c r="D152" s="44" t="str">
        <f t="shared" si="24"/>
        <v>N/A</v>
      </c>
      <c r="E152" s="8">
        <v>58.118006923000003</v>
      </c>
      <c r="F152" s="44" t="str">
        <f t="shared" si="25"/>
        <v>N/A</v>
      </c>
      <c r="G152" s="8">
        <v>48.477359694</v>
      </c>
      <c r="H152" s="44" t="str">
        <f t="shared" si="26"/>
        <v>N/A</v>
      </c>
      <c r="I152" s="12">
        <v>-2.02</v>
      </c>
      <c r="J152" s="12">
        <v>-16.600000000000001</v>
      </c>
      <c r="K152" s="45" t="s">
        <v>736</v>
      </c>
      <c r="L152" s="9" t="str">
        <f t="shared" si="27"/>
        <v>Yes</v>
      </c>
    </row>
    <row r="153" spans="1:12" x14ac:dyDescent="0.2">
      <c r="A153" s="46" t="s">
        <v>117</v>
      </c>
      <c r="B153" s="35" t="s">
        <v>213</v>
      </c>
      <c r="C153" s="8">
        <v>92.223504766999994</v>
      </c>
      <c r="D153" s="44" t="str">
        <f t="shared" si="24"/>
        <v>N/A</v>
      </c>
      <c r="E153" s="8">
        <v>92.217668681000006</v>
      </c>
      <c r="F153" s="44" t="str">
        <f t="shared" si="25"/>
        <v>N/A</v>
      </c>
      <c r="G153" s="8">
        <v>92.517809721000006</v>
      </c>
      <c r="H153" s="44" t="str">
        <f t="shared" si="26"/>
        <v>N/A</v>
      </c>
      <c r="I153" s="12">
        <v>-6.0000000000000001E-3</v>
      </c>
      <c r="J153" s="12">
        <v>0.32550000000000001</v>
      </c>
      <c r="K153" s="45" t="s">
        <v>736</v>
      </c>
      <c r="L153" s="9" t="str">
        <f t="shared" si="27"/>
        <v>Yes</v>
      </c>
    </row>
    <row r="154" spans="1:12" x14ac:dyDescent="0.2">
      <c r="A154" s="46" t="s">
        <v>479</v>
      </c>
      <c r="B154" s="35" t="s">
        <v>213</v>
      </c>
      <c r="C154" s="8">
        <v>90.203083866</v>
      </c>
      <c r="D154" s="44" t="str">
        <f t="shared" si="24"/>
        <v>N/A</v>
      </c>
      <c r="E154" s="8">
        <v>89.993508300000002</v>
      </c>
      <c r="F154" s="44" t="str">
        <f t="shared" si="25"/>
        <v>N/A</v>
      </c>
      <c r="G154" s="8">
        <v>90.808005929999993</v>
      </c>
      <c r="H154" s="44" t="str">
        <f t="shared" si="26"/>
        <v>N/A</v>
      </c>
      <c r="I154" s="12">
        <v>-0.23200000000000001</v>
      </c>
      <c r="J154" s="12">
        <v>0.90510000000000002</v>
      </c>
      <c r="K154" s="45" t="s">
        <v>736</v>
      </c>
      <c r="L154" s="9" t="str">
        <f t="shared" si="27"/>
        <v>Yes</v>
      </c>
    </row>
    <row r="155" spans="1:12" x14ac:dyDescent="0.2">
      <c r="A155" s="46" t="s">
        <v>480</v>
      </c>
      <c r="B155" s="35" t="s">
        <v>213</v>
      </c>
      <c r="C155" s="8">
        <v>94.350328946999994</v>
      </c>
      <c r="D155" s="44" t="str">
        <f t="shared" si="24"/>
        <v>N/A</v>
      </c>
      <c r="E155" s="8">
        <v>94.220397649999995</v>
      </c>
      <c r="F155" s="44" t="str">
        <f t="shared" si="25"/>
        <v>N/A</v>
      </c>
      <c r="G155" s="8">
        <v>94.124681121999998</v>
      </c>
      <c r="H155" s="44" t="str">
        <f t="shared" si="26"/>
        <v>N/A</v>
      </c>
      <c r="I155" s="12">
        <v>-0.13800000000000001</v>
      </c>
      <c r="J155" s="12">
        <v>-0.10199999999999999</v>
      </c>
      <c r="K155" s="45" t="s">
        <v>736</v>
      </c>
      <c r="L155" s="9" t="str">
        <f t="shared" si="27"/>
        <v>Yes</v>
      </c>
    </row>
    <row r="156" spans="1:12" x14ac:dyDescent="0.2">
      <c r="A156" s="46" t="s">
        <v>1466</v>
      </c>
      <c r="B156" s="35" t="s">
        <v>213</v>
      </c>
      <c r="C156" s="36">
        <v>0.86242476349999997</v>
      </c>
      <c r="D156" s="44" t="str">
        <f t="shared" si="24"/>
        <v>N/A</v>
      </c>
      <c r="E156" s="36">
        <v>0.7730802416</v>
      </c>
      <c r="F156" s="44" t="str">
        <f t="shared" si="25"/>
        <v>N/A</v>
      </c>
      <c r="G156" s="36">
        <v>0.8225481737</v>
      </c>
      <c r="H156" s="44" t="str">
        <f t="shared" si="26"/>
        <v>N/A</v>
      </c>
      <c r="I156" s="12">
        <v>-10.4</v>
      </c>
      <c r="J156" s="12">
        <v>6.399</v>
      </c>
      <c r="K156" s="45" t="s">
        <v>736</v>
      </c>
      <c r="L156" s="9" t="str">
        <f t="shared" si="27"/>
        <v>Yes</v>
      </c>
    </row>
    <row r="157" spans="1:12" x14ac:dyDescent="0.2">
      <c r="A157" s="46" t="s">
        <v>1467</v>
      </c>
      <c r="B157" s="35" t="s">
        <v>213</v>
      </c>
      <c r="C157" s="36">
        <v>0.35718278370000001</v>
      </c>
      <c r="D157" s="44" t="str">
        <f t="shared" si="24"/>
        <v>N/A</v>
      </c>
      <c r="E157" s="36">
        <v>0.17247191009999999</v>
      </c>
      <c r="F157" s="44" t="str">
        <f t="shared" si="25"/>
        <v>N/A</v>
      </c>
      <c r="G157" s="36">
        <v>0.3587617468</v>
      </c>
      <c r="H157" s="44" t="str">
        <f t="shared" si="26"/>
        <v>N/A</v>
      </c>
      <c r="I157" s="12">
        <v>-51.7</v>
      </c>
      <c r="J157" s="12">
        <v>108</v>
      </c>
      <c r="K157" s="45" t="s">
        <v>736</v>
      </c>
      <c r="L157" s="9" t="str">
        <f t="shared" si="27"/>
        <v>No</v>
      </c>
    </row>
    <row r="158" spans="1:12" x14ac:dyDescent="0.2">
      <c r="A158" s="46" t="s">
        <v>1468</v>
      </c>
      <c r="B158" s="35" t="s">
        <v>213</v>
      </c>
      <c r="C158" s="36">
        <v>1.1197053406999999</v>
      </c>
      <c r="D158" s="44" t="str">
        <f t="shared" si="24"/>
        <v>N/A</v>
      </c>
      <c r="E158" s="36">
        <v>1.0904645476999999</v>
      </c>
      <c r="F158" s="44" t="str">
        <f t="shared" si="25"/>
        <v>N/A</v>
      </c>
      <c r="G158" s="36">
        <v>1.0056144729000001</v>
      </c>
      <c r="H158" s="44" t="str">
        <f t="shared" si="26"/>
        <v>N/A</v>
      </c>
      <c r="I158" s="12">
        <v>-2.61</v>
      </c>
      <c r="J158" s="12">
        <v>-7.78</v>
      </c>
      <c r="K158" s="45" t="s">
        <v>736</v>
      </c>
      <c r="L158" s="9" t="str">
        <f t="shared" si="27"/>
        <v>Yes</v>
      </c>
    </row>
    <row r="159" spans="1:12" x14ac:dyDescent="0.2">
      <c r="A159" s="46" t="s">
        <v>1469</v>
      </c>
      <c r="B159" s="35" t="s">
        <v>213</v>
      </c>
      <c r="C159" s="36">
        <v>185.65149736000001</v>
      </c>
      <c r="D159" s="44" t="str">
        <f t="shared" si="24"/>
        <v>N/A</v>
      </c>
      <c r="E159" s="36">
        <v>188.52326969000001</v>
      </c>
      <c r="F159" s="44" t="str">
        <f t="shared" si="25"/>
        <v>N/A</v>
      </c>
      <c r="G159" s="36">
        <v>186.67659574000001</v>
      </c>
      <c r="H159" s="44" t="str">
        <f t="shared" si="26"/>
        <v>N/A</v>
      </c>
      <c r="I159" s="12">
        <v>1.5469999999999999</v>
      </c>
      <c r="J159" s="12">
        <v>-0.98</v>
      </c>
      <c r="K159" s="45" t="s">
        <v>736</v>
      </c>
      <c r="L159" s="9" t="str">
        <f t="shared" si="27"/>
        <v>Yes</v>
      </c>
    </row>
    <row r="160" spans="1:12" x14ac:dyDescent="0.2">
      <c r="A160" s="46" t="s">
        <v>1470</v>
      </c>
      <c r="B160" s="35" t="s">
        <v>213</v>
      </c>
      <c r="C160" s="36">
        <v>207.73380531000001</v>
      </c>
      <c r="D160" s="44" t="str">
        <f t="shared" si="24"/>
        <v>N/A</v>
      </c>
      <c r="E160" s="36">
        <v>208.79843305</v>
      </c>
      <c r="F160" s="44" t="str">
        <f t="shared" si="25"/>
        <v>N/A</v>
      </c>
      <c r="G160" s="36">
        <v>206.09636363999999</v>
      </c>
      <c r="H160" s="44" t="str">
        <f t="shared" si="26"/>
        <v>N/A</v>
      </c>
      <c r="I160" s="12">
        <v>0.51249999999999996</v>
      </c>
      <c r="J160" s="12">
        <v>-1.29</v>
      </c>
      <c r="K160" s="45" t="s">
        <v>736</v>
      </c>
      <c r="L160" s="9" t="str">
        <f t="shared" si="27"/>
        <v>Yes</v>
      </c>
    </row>
    <row r="161" spans="1:12" x14ac:dyDescent="0.2">
      <c r="A161" s="46" t="s">
        <v>1471</v>
      </c>
      <c r="B161" s="35" t="s">
        <v>213</v>
      </c>
      <c r="C161" s="36">
        <v>79.373472949000003</v>
      </c>
      <c r="D161" s="44" t="str">
        <f t="shared" si="24"/>
        <v>N/A</v>
      </c>
      <c r="E161" s="36">
        <v>84.488888888999995</v>
      </c>
      <c r="F161" s="44" t="str">
        <f t="shared" si="25"/>
        <v>N/A</v>
      </c>
      <c r="G161" s="36">
        <v>88.354477611999997</v>
      </c>
      <c r="H161" s="44" t="str">
        <f t="shared" si="26"/>
        <v>N/A</v>
      </c>
      <c r="I161" s="12">
        <v>6.4450000000000003</v>
      </c>
      <c r="J161" s="12">
        <v>4.5750000000000002</v>
      </c>
      <c r="K161" s="45" t="s">
        <v>736</v>
      </c>
      <c r="L161" s="9" t="str">
        <f t="shared" si="27"/>
        <v>Yes</v>
      </c>
    </row>
    <row r="162" spans="1:12" x14ac:dyDescent="0.2">
      <c r="A162" s="46" t="s">
        <v>1604</v>
      </c>
      <c r="B162" s="35" t="s">
        <v>213</v>
      </c>
      <c r="C162" s="36">
        <v>0</v>
      </c>
      <c r="D162" s="44" t="str">
        <f t="shared" ref="D162:D172" si="28">IF($B162="N/A","N/A",IF(C162&gt;10,"No",IF(C162&lt;-10,"No","Yes")))</f>
        <v>N/A</v>
      </c>
      <c r="E162" s="36">
        <v>11</v>
      </c>
      <c r="F162" s="44" t="str">
        <f t="shared" ref="F162:F172" si="29">IF($B162="N/A","N/A",IF(E162&gt;10,"No",IF(E162&lt;-10,"No","Yes")))</f>
        <v>N/A</v>
      </c>
      <c r="G162" s="36">
        <v>11</v>
      </c>
      <c r="H162" s="44" t="str">
        <f t="shared" ref="H162:H172" si="30">IF($B162="N/A","N/A",IF(G162&gt;10,"No",IF(G162&lt;-10,"No","Yes")))</f>
        <v>N/A</v>
      </c>
      <c r="I162" s="12" t="s">
        <v>1736</v>
      </c>
      <c r="J162" s="12">
        <v>200</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11</v>
      </c>
      <c r="H163" s="44" t="str">
        <f t="shared" si="30"/>
        <v>N/A</v>
      </c>
      <c r="I163" s="12" t="s">
        <v>1736</v>
      </c>
      <c r="J163" s="12">
        <v>100</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1736</v>
      </c>
      <c r="J164" s="12" t="s">
        <v>1736</v>
      </c>
      <c r="K164" s="14" t="s">
        <v>213</v>
      </c>
      <c r="L164" s="9" t="str">
        <f t="shared" si="31"/>
        <v>N/A</v>
      </c>
    </row>
    <row r="165" spans="1:12" ht="25.5" x14ac:dyDescent="0.2">
      <c r="A165" s="46" t="s">
        <v>1472</v>
      </c>
      <c r="B165" s="35" t="s">
        <v>213</v>
      </c>
      <c r="C165" s="36">
        <v>11</v>
      </c>
      <c r="D165" s="44" t="str">
        <f t="shared" si="28"/>
        <v>N/A</v>
      </c>
      <c r="E165" s="36">
        <v>11</v>
      </c>
      <c r="F165" s="44" t="str">
        <f t="shared" si="29"/>
        <v>N/A</v>
      </c>
      <c r="G165" s="36">
        <v>11</v>
      </c>
      <c r="H165" s="44" t="str">
        <f t="shared" si="30"/>
        <v>N/A</v>
      </c>
      <c r="I165" s="12">
        <v>100</v>
      </c>
      <c r="J165" s="12">
        <v>100</v>
      </c>
      <c r="K165" s="14" t="s">
        <v>213</v>
      </c>
      <c r="L165" s="9" t="str">
        <f t="shared" si="31"/>
        <v>N/A</v>
      </c>
    </row>
    <row r="166" spans="1:12" x14ac:dyDescent="0.2">
      <c r="A166" s="46" t="s">
        <v>1606</v>
      </c>
      <c r="B166" s="35" t="s">
        <v>213</v>
      </c>
      <c r="C166" s="36">
        <v>0</v>
      </c>
      <c r="D166" s="44" t="str">
        <f t="shared" si="28"/>
        <v>N/A</v>
      </c>
      <c r="E166" s="36">
        <v>0</v>
      </c>
      <c r="F166" s="44" t="str">
        <f t="shared" si="29"/>
        <v>N/A</v>
      </c>
      <c r="G166" s="36">
        <v>0</v>
      </c>
      <c r="H166" s="44" t="str">
        <f t="shared" si="30"/>
        <v>N/A</v>
      </c>
      <c r="I166" s="12" t="s">
        <v>1736</v>
      </c>
      <c r="J166" s="12" t="s">
        <v>1736</v>
      </c>
      <c r="K166" s="14" t="s">
        <v>213</v>
      </c>
      <c r="L166" s="9" t="str">
        <f t="shared" si="31"/>
        <v>N/A</v>
      </c>
    </row>
    <row r="167" spans="1:12" x14ac:dyDescent="0.2">
      <c r="A167" s="46" t="s">
        <v>1607</v>
      </c>
      <c r="B167" s="35" t="s">
        <v>213</v>
      </c>
      <c r="C167" s="36">
        <v>16</v>
      </c>
      <c r="D167" s="44" t="str">
        <f t="shared" si="28"/>
        <v>N/A</v>
      </c>
      <c r="E167" s="36">
        <v>22</v>
      </c>
      <c r="F167" s="44" t="str">
        <f t="shared" si="29"/>
        <v>N/A</v>
      </c>
      <c r="G167" s="36">
        <v>26</v>
      </c>
      <c r="H167" s="44" t="str">
        <f t="shared" si="30"/>
        <v>N/A</v>
      </c>
      <c r="I167" s="12">
        <v>37.5</v>
      </c>
      <c r="J167" s="12">
        <v>18.18</v>
      </c>
      <c r="K167" s="14" t="s">
        <v>213</v>
      </c>
      <c r="L167" s="9" t="str">
        <f t="shared" si="31"/>
        <v>N/A</v>
      </c>
    </row>
    <row r="168" spans="1:12" x14ac:dyDescent="0.2">
      <c r="A168" s="46" t="s">
        <v>125</v>
      </c>
      <c r="B168" s="35" t="s">
        <v>213</v>
      </c>
      <c r="C168" s="47">
        <v>303032</v>
      </c>
      <c r="D168" s="44" t="str">
        <f t="shared" si="28"/>
        <v>N/A</v>
      </c>
      <c r="E168" s="47">
        <v>6308262</v>
      </c>
      <c r="F168" s="44" t="str">
        <f t="shared" si="29"/>
        <v>N/A</v>
      </c>
      <c r="G168" s="47">
        <v>5677401</v>
      </c>
      <c r="H168" s="44" t="str">
        <f t="shared" si="30"/>
        <v>N/A</v>
      </c>
      <c r="I168" s="12">
        <v>1982</v>
      </c>
      <c r="J168" s="12">
        <v>-10</v>
      </c>
      <c r="K168" s="14" t="s">
        <v>213</v>
      </c>
      <c r="L168" s="9" t="str">
        <f t="shared" si="31"/>
        <v>N/A</v>
      </c>
    </row>
    <row r="169" spans="1:12" x14ac:dyDescent="0.2">
      <c r="A169" s="46" t="s">
        <v>1608</v>
      </c>
      <c r="B169" s="35" t="s">
        <v>213</v>
      </c>
      <c r="C169" s="47">
        <v>126927</v>
      </c>
      <c r="D169" s="44" t="str">
        <f t="shared" si="28"/>
        <v>N/A</v>
      </c>
      <c r="E169" s="47">
        <v>184177</v>
      </c>
      <c r="F169" s="44" t="str">
        <f t="shared" si="29"/>
        <v>N/A</v>
      </c>
      <c r="G169" s="47">
        <v>237915</v>
      </c>
      <c r="H169" s="44" t="str">
        <f t="shared" si="30"/>
        <v>N/A</v>
      </c>
      <c r="I169" s="12">
        <v>45.1</v>
      </c>
      <c r="J169" s="12">
        <v>29.18</v>
      </c>
      <c r="K169" s="14" t="s">
        <v>213</v>
      </c>
      <c r="L169" s="9" t="str">
        <f t="shared" si="31"/>
        <v>N/A</v>
      </c>
    </row>
    <row r="170" spans="1:12" x14ac:dyDescent="0.2">
      <c r="A170" s="46" t="s">
        <v>1365</v>
      </c>
      <c r="B170" s="35" t="s">
        <v>213</v>
      </c>
      <c r="C170" s="47">
        <v>202485</v>
      </c>
      <c r="D170" s="44" t="str">
        <f t="shared" si="28"/>
        <v>N/A</v>
      </c>
      <c r="E170" s="47">
        <v>211894</v>
      </c>
      <c r="F170" s="44" t="str">
        <f t="shared" si="29"/>
        <v>N/A</v>
      </c>
      <c r="G170" s="47">
        <v>213804</v>
      </c>
      <c r="H170" s="44" t="str">
        <f t="shared" si="30"/>
        <v>N/A</v>
      </c>
      <c r="I170" s="12">
        <v>4.6470000000000002</v>
      </c>
      <c r="J170" s="12">
        <v>0.90139999999999998</v>
      </c>
      <c r="K170" s="14" t="s">
        <v>213</v>
      </c>
      <c r="L170" s="9" t="str">
        <f t="shared" si="31"/>
        <v>N/A</v>
      </c>
    </row>
    <row r="171" spans="1:12" x14ac:dyDescent="0.2">
      <c r="A171" s="46" t="s">
        <v>1602</v>
      </c>
      <c r="B171" s="35" t="s">
        <v>213</v>
      </c>
      <c r="C171" s="47">
        <v>165549</v>
      </c>
      <c r="D171" s="44" t="str">
        <f t="shared" si="28"/>
        <v>N/A</v>
      </c>
      <c r="E171" s="47">
        <v>87760</v>
      </c>
      <c r="F171" s="44" t="str">
        <f t="shared" si="29"/>
        <v>N/A</v>
      </c>
      <c r="G171" s="47">
        <v>184994</v>
      </c>
      <c r="H171" s="44" t="str">
        <f t="shared" si="30"/>
        <v>N/A</v>
      </c>
      <c r="I171" s="12">
        <v>-47</v>
      </c>
      <c r="J171" s="12">
        <v>110.8</v>
      </c>
      <c r="K171" s="14" t="s">
        <v>213</v>
      </c>
      <c r="L171" s="9" t="str">
        <f t="shared" si="31"/>
        <v>N/A</v>
      </c>
    </row>
    <row r="172" spans="1:12" x14ac:dyDescent="0.2">
      <c r="A172" s="46" t="s">
        <v>1603</v>
      </c>
      <c r="B172" s="35" t="s">
        <v>213</v>
      </c>
      <c r="C172" s="47">
        <v>303017</v>
      </c>
      <c r="D172" s="44" t="str">
        <f t="shared" si="28"/>
        <v>N/A</v>
      </c>
      <c r="E172" s="47">
        <v>6254269</v>
      </c>
      <c r="F172" s="44" t="str">
        <f t="shared" si="29"/>
        <v>N/A</v>
      </c>
      <c r="G172" s="47">
        <v>5647115</v>
      </c>
      <c r="H172" s="44" t="str">
        <f t="shared" si="30"/>
        <v>N/A</v>
      </c>
      <c r="I172" s="12">
        <v>1964</v>
      </c>
      <c r="J172" s="12">
        <v>-9.7100000000000009</v>
      </c>
      <c r="K172" s="14" t="s">
        <v>213</v>
      </c>
      <c r="L172" s="9" t="str">
        <f t="shared" si="31"/>
        <v>N/A</v>
      </c>
    </row>
    <row r="173" spans="1:12" ht="25.5" x14ac:dyDescent="0.2">
      <c r="A173" s="46" t="s">
        <v>1366</v>
      </c>
      <c r="B173" s="35" t="s">
        <v>213</v>
      </c>
      <c r="C173" s="47">
        <v>73719</v>
      </c>
      <c r="D173" s="44" t="str">
        <f t="shared" ref="D173:D187" si="32">IF($B173="N/A","N/A",IF(C173&gt;10,"No",IF(C173&lt;-10,"No","Yes")))</f>
        <v>N/A</v>
      </c>
      <c r="E173" s="47">
        <v>67994</v>
      </c>
      <c r="F173" s="44" t="str">
        <f t="shared" ref="F173:F187" si="33">IF($B173="N/A","N/A",IF(E173&gt;10,"No",IF(E173&lt;-10,"No","Yes")))</f>
        <v>N/A</v>
      </c>
      <c r="G173" s="47">
        <v>80930</v>
      </c>
      <c r="H173" s="44" t="str">
        <f t="shared" ref="H173:H187" si="34">IF($B173="N/A","N/A",IF(G173&gt;10,"No",IF(G173&lt;-10,"No","Yes")))</f>
        <v>N/A</v>
      </c>
      <c r="I173" s="12">
        <v>-7.77</v>
      </c>
      <c r="J173" s="12">
        <v>19.03</v>
      </c>
      <c r="K173" s="45" t="s">
        <v>736</v>
      </c>
      <c r="L173" s="9" t="str">
        <f t="shared" ref="L173:L187" si="35">IF(J173="Div by 0", "N/A", IF(K173="N/A","N/A", IF(J173&gt;VALUE(MID(K173,1,2)), "No", IF(J173&lt;-1*VALUE(MID(K173,1,2)), "No", "Yes"))))</f>
        <v>Yes</v>
      </c>
    </row>
    <row r="174" spans="1:12" x14ac:dyDescent="0.2">
      <c r="A174" s="46" t="s">
        <v>647</v>
      </c>
      <c r="B174" s="35" t="s">
        <v>213</v>
      </c>
      <c r="C174" s="36">
        <v>546</v>
      </c>
      <c r="D174" s="44" t="str">
        <f t="shared" si="32"/>
        <v>N/A</v>
      </c>
      <c r="E174" s="36">
        <v>510</v>
      </c>
      <c r="F174" s="44" t="str">
        <f t="shared" si="33"/>
        <v>N/A</v>
      </c>
      <c r="G174" s="36">
        <v>433</v>
      </c>
      <c r="H174" s="44" t="str">
        <f t="shared" si="34"/>
        <v>N/A</v>
      </c>
      <c r="I174" s="12">
        <v>-6.59</v>
      </c>
      <c r="J174" s="12">
        <v>-15.1</v>
      </c>
      <c r="K174" s="45" t="s">
        <v>736</v>
      </c>
      <c r="L174" s="9" t="str">
        <f t="shared" si="35"/>
        <v>Yes</v>
      </c>
    </row>
    <row r="175" spans="1:12" ht="25.5" x14ac:dyDescent="0.2">
      <c r="A175" s="46" t="s">
        <v>1367</v>
      </c>
      <c r="B175" s="35" t="s">
        <v>213</v>
      </c>
      <c r="C175" s="47">
        <v>135.01648352000001</v>
      </c>
      <c r="D175" s="44" t="str">
        <f t="shared" si="32"/>
        <v>N/A</v>
      </c>
      <c r="E175" s="47">
        <v>133.32156863</v>
      </c>
      <c r="F175" s="44" t="str">
        <f t="shared" si="33"/>
        <v>N/A</v>
      </c>
      <c r="G175" s="47">
        <v>186.90531178000001</v>
      </c>
      <c r="H175" s="44" t="str">
        <f t="shared" si="34"/>
        <v>N/A</v>
      </c>
      <c r="I175" s="12">
        <v>-1.26</v>
      </c>
      <c r="J175" s="12">
        <v>40.19</v>
      </c>
      <c r="K175" s="45" t="s">
        <v>736</v>
      </c>
      <c r="L175" s="9" t="str">
        <f t="shared" si="35"/>
        <v>No</v>
      </c>
    </row>
    <row r="176" spans="1:12" ht="25.5" x14ac:dyDescent="0.2">
      <c r="A176" s="46" t="s">
        <v>1368</v>
      </c>
      <c r="B176" s="35" t="s">
        <v>213</v>
      </c>
      <c r="C176" s="47">
        <v>496564</v>
      </c>
      <c r="D176" s="44" t="str">
        <f t="shared" si="32"/>
        <v>N/A</v>
      </c>
      <c r="E176" s="47">
        <v>510528</v>
      </c>
      <c r="F176" s="44" t="str">
        <f t="shared" si="33"/>
        <v>N/A</v>
      </c>
      <c r="G176" s="47">
        <v>487830</v>
      </c>
      <c r="H176" s="44" t="str">
        <f t="shared" si="34"/>
        <v>N/A</v>
      </c>
      <c r="I176" s="12">
        <v>2.8119999999999998</v>
      </c>
      <c r="J176" s="12">
        <v>-4.45</v>
      </c>
      <c r="K176" s="45" t="s">
        <v>736</v>
      </c>
      <c r="L176" s="9" t="str">
        <f t="shared" si="35"/>
        <v>Yes</v>
      </c>
    </row>
    <row r="177" spans="1:12" x14ac:dyDescent="0.2">
      <c r="A177" s="46" t="s">
        <v>514</v>
      </c>
      <c r="B177" s="35" t="s">
        <v>213</v>
      </c>
      <c r="C177" s="36">
        <v>2003</v>
      </c>
      <c r="D177" s="44" t="str">
        <f t="shared" si="32"/>
        <v>N/A</v>
      </c>
      <c r="E177" s="36">
        <v>2033</v>
      </c>
      <c r="F177" s="44" t="str">
        <f t="shared" si="33"/>
        <v>N/A</v>
      </c>
      <c r="G177" s="36">
        <v>2025</v>
      </c>
      <c r="H177" s="44" t="str">
        <f t="shared" si="34"/>
        <v>N/A</v>
      </c>
      <c r="I177" s="12">
        <v>1.498</v>
      </c>
      <c r="J177" s="12">
        <v>-0.39400000000000002</v>
      </c>
      <c r="K177" s="45" t="s">
        <v>736</v>
      </c>
      <c r="L177" s="9" t="str">
        <f t="shared" si="35"/>
        <v>Yes</v>
      </c>
    </row>
    <row r="178" spans="1:12" ht="25.5" x14ac:dyDescent="0.2">
      <c r="A178" s="46" t="s">
        <v>1369</v>
      </c>
      <c r="B178" s="35" t="s">
        <v>213</v>
      </c>
      <c r="C178" s="47">
        <v>247.91013480000001</v>
      </c>
      <c r="D178" s="44" t="str">
        <f t="shared" si="32"/>
        <v>N/A</v>
      </c>
      <c r="E178" s="47">
        <v>251.12051156000001</v>
      </c>
      <c r="F178" s="44" t="str">
        <f t="shared" si="33"/>
        <v>N/A</v>
      </c>
      <c r="G178" s="47">
        <v>240.90370369999999</v>
      </c>
      <c r="H178" s="44" t="str">
        <f t="shared" si="34"/>
        <v>N/A</v>
      </c>
      <c r="I178" s="12">
        <v>1.2949999999999999</v>
      </c>
      <c r="J178" s="12">
        <v>-4.07</v>
      </c>
      <c r="K178" s="45" t="s">
        <v>736</v>
      </c>
      <c r="L178" s="9" t="str">
        <f t="shared" si="35"/>
        <v>Yes</v>
      </c>
    </row>
    <row r="179" spans="1:12" ht="25.5" x14ac:dyDescent="0.2">
      <c r="A179" s="46" t="s">
        <v>1370</v>
      </c>
      <c r="B179" s="35" t="s">
        <v>213</v>
      </c>
      <c r="C179" s="47">
        <v>1252562</v>
      </c>
      <c r="D179" s="44" t="str">
        <f t="shared" si="32"/>
        <v>N/A</v>
      </c>
      <c r="E179" s="47">
        <v>1280702</v>
      </c>
      <c r="F179" s="44" t="str">
        <f t="shared" si="33"/>
        <v>N/A</v>
      </c>
      <c r="G179" s="47">
        <v>1292559</v>
      </c>
      <c r="H179" s="44" t="str">
        <f t="shared" si="34"/>
        <v>N/A</v>
      </c>
      <c r="I179" s="12">
        <v>2.2469999999999999</v>
      </c>
      <c r="J179" s="12">
        <v>0.92579999999999996</v>
      </c>
      <c r="K179" s="45" t="s">
        <v>736</v>
      </c>
      <c r="L179" s="9" t="str">
        <f t="shared" si="35"/>
        <v>Yes</v>
      </c>
    </row>
    <row r="180" spans="1:12" x14ac:dyDescent="0.2">
      <c r="A180" s="46" t="s">
        <v>515</v>
      </c>
      <c r="B180" s="35" t="s">
        <v>213</v>
      </c>
      <c r="C180" s="36">
        <v>5508</v>
      </c>
      <c r="D180" s="44" t="str">
        <f t="shared" si="32"/>
        <v>N/A</v>
      </c>
      <c r="E180" s="36">
        <v>5630</v>
      </c>
      <c r="F180" s="44" t="str">
        <f t="shared" si="33"/>
        <v>N/A</v>
      </c>
      <c r="G180" s="36">
        <v>5821</v>
      </c>
      <c r="H180" s="44" t="str">
        <f t="shared" si="34"/>
        <v>N/A</v>
      </c>
      <c r="I180" s="12">
        <v>2.2149999999999999</v>
      </c>
      <c r="J180" s="12">
        <v>3.3929999999999998</v>
      </c>
      <c r="K180" s="45" t="s">
        <v>736</v>
      </c>
      <c r="L180" s="9" t="str">
        <f t="shared" si="35"/>
        <v>Yes</v>
      </c>
    </row>
    <row r="181" spans="1:12" ht="25.5" x14ac:dyDescent="0.2">
      <c r="A181" s="46" t="s">
        <v>1371</v>
      </c>
      <c r="B181" s="35" t="s">
        <v>213</v>
      </c>
      <c r="C181" s="47">
        <v>227.40777052000001</v>
      </c>
      <c r="D181" s="44" t="str">
        <f t="shared" si="32"/>
        <v>N/A</v>
      </c>
      <c r="E181" s="47">
        <v>227.47815274999999</v>
      </c>
      <c r="F181" s="44" t="str">
        <f t="shared" si="33"/>
        <v>N/A</v>
      </c>
      <c r="G181" s="47">
        <v>222.05102216</v>
      </c>
      <c r="H181" s="44" t="str">
        <f t="shared" si="34"/>
        <v>N/A</v>
      </c>
      <c r="I181" s="12">
        <v>3.09E-2</v>
      </c>
      <c r="J181" s="12">
        <v>-2.39</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1736</v>
      </c>
      <c r="J182" s="12" t="s">
        <v>1736</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1736</v>
      </c>
      <c r="J183" s="12" t="s">
        <v>1736</v>
      </c>
      <c r="K183" s="45" t="s">
        <v>736</v>
      </c>
      <c r="L183" s="9" t="str">
        <f t="shared" si="35"/>
        <v>N/A</v>
      </c>
    </row>
    <row r="184" spans="1:12" ht="25.5" x14ac:dyDescent="0.2">
      <c r="A184" s="46" t="s">
        <v>1373</v>
      </c>
      <c r="B184" s="35" t="s">
        <v>213</v>
      </c>
      <c r="C184" s="47" t="s">
        <v>1736</v>
      </c>
      <c r="D184" s="44" t="str">
        <f t="shared" si="32"/>
        <v>N/A</v>
      </c>
      <c r="E184" s="47" t="s">
        <v>1736</v>
      </c>
      <c r="F184" s="44" t="str">
        <f t="shared" si="33"/>
        <v>N/A</v>
      </c>
      <c r="G184" s="47" t="s">
        <v>1736</v>
      </c>
      <c r="H184" s="44" t="str">
        <f t="shared" si="34"/>
        <v>N/A</v>
      </c>
      <c r="I184" s="12" t="s">
        <v>1736</v>
      </c>
      <c r="J184" s="12" t="s">
        <v>1736</v>
      </c>
      <c r="K184" s="45" t="s">
        <v>736</v>
      </c>
      <c r="L184" s="9" t="str">
        <f t="shared" si="35"/>
        <v>N/A</v>
      </c>
    </row>
    <row r="185" spans="1:12" ht="25.5" x14ac:dyDescent="0.2">
      <c r="A185" s="46" t="s">
        <v>1374</v>
      </c>
      <c r="B185" s="35" t="s">
        <v>213</v>
      </c>
      <c r="C185" s="47">
        <v>124838275</v>
      </c>
      <c r="D185" s="44" t="str">
        <f t="shared" si="32"/>
        <v>N/A</v>
      </c>
      <c r="E185" s="47">
        <v>136882665</v>
      </c>
      <c r="F185" s="44" t="str">
        <f t="shared" si="33"/>
        <v>N/A</v>
      </c>
      <c r="G185" s="47">
        <v>148762952</v>
      </c>
      <c r="H185" s="44" t="str">
        <f t="shared" si="34"/>
        <v>N/A</v>
      </c>
      <c r="I185" s="12">
        <v>9.6479999999999997</v>
      </c>
      <c r="J185" s="12">
        <v>8.6790000000000003</v>
      </c>
      <c r="K185" s="45" t="s">
        <v>736</v>
      </c>
      <c r="L185" s="9" t="str">
        <f t="shared" si="35"/>
        <v>Yes</v>
      </c>
    </row>
    <row r="186" spans="1:12" ht="25.5" x14ac:dyDescent="0.2">
      <c r="A186" s="46" t="s">
        <v>517</v>
      </c>
      <c r="B186" s="35" t="s">
        <v>213</v>
      </c>
      <c r="C186" s="36">
        <v>4587</v>
      </c>
      <c r="D186" s="44" t="str">
        <f t="shared" si="32"/>
        <v>N/A</v>
      </c>
      <c r="E186" s="36">
        <v>4850</v>
      </c>
      <c r="F186" s="44" t="str">
        <f t="shared" si="33"/>
        <v>N/A</v>
      </c>
      <c r="G186" s="36">
        <v>5059</v>
      </c>
      <c r="H186" s="44" t="str">
        <f t="shared" si="34"/>
        <v>N/A</v>
      </c>
      <c r="I186" s="12">
        <v>5.734</v>
      </c>
      <c r="J186" s="12">
        <v>4.3090000000000002</v>
      </c>
      <c r="K186" s="45" t="s">
        <v>736</v>
      </c>
      <c r="L186" s="9" t="str">
        <f t="shared" si="35"/>
        <v>Yes</v>
      </c>
    </row>
    <row r="187" spans="1:12" ht="25.5" x14ac:dyDescent="0.2">
      <c r="A187" s="46" t="s">
        <v>1375</v>
      </c>
      <c r="B187" s="35" t="s">
        <v>213</v>
      </c>
      <c r="C187" s="47">
        <v>27215.669282999999</v>
      </c>
      <c r="D187" s="44" t="str">
        <f t="shared" si="32"/>
        <v>N/A</v>
      </c>
      <c r="E187" s="47">
        <v>28223.229897000001</v>
      </c>
      <c r="F187" s="44" t="str">
        <f t="shared" si="33"/>
        <v>N/A</v>
      </c>
      <c r="G187" s="47">
        <v>29405.60427</v>
      </c>
      <c r="H187" s="44" t="str">
        <f t="shared" si="34"/>
        <v>N/A</v>
      </c>
      <c r="I187" s="12">
        <v>3.702</v>
      </c>
      <c r="J187" s="12">
        <v>4.1890000000000001</v>
      </c>
      <c r="K187" s="45" t="s">
        <v>736</v>
      </c>
      <c r="L187" s="9" t="str">
        <f t="shared" si="35"/>
        <v>Yes</v>
      </c>
    </row>
    <row r="188" spans="1:12" x14ac:dyDescent="0.2">
      <c r="A188" s="4" t="s">
        <v>1376</v>
      </c>
      <c r="B188" s="35" t="s">
        <v>213</v>
      </c>
      <c r="C188" s="47">
        <v>128288411</v>
      </c>
      <c r="D188" s="44" t="str">
        <f t="shared" ref="D188:D203" si="36">IF($B188="N/A","N/A",IF(C188&gt;10,"No",IF(C188&lt;-10,"No","Yes")))</f>
        <v>N/A</v>
      </c>
      <c r="E188" s="47">
        <v>139984346</v>
      </c>
      <c r="F188" s="44" t="str">
        <f t="shared" ref="F188:F203" si="37">IF($B188="N/A","N/A",IF(E188&gt;10,"No",IF(E188&lt;-10,"No","Yes")))</f>
        <v>N/A</v>
      </c>
      <c r="G188" s="47">
        <v>151692261</v>
      </c>
      <c r="H188" s="44" t="str">
        <f t="shared" ref="H188:H203" si="38">IF($B188="N/A","N/A",IF(G188&gt;10,"No",IF(G188&lt;-10,"No","Yes")))</f>
        <v>N/A</v>
      </c>
      <c r="I188" s="12">
        <v>9.1170000000000009</v>
      </c>
      <c r="J188" s="12">
        <v>8.3640000000000008</v>
      </c>
      <c r="K188" s="45" t="s">
        <v>736</v>
      </c>
      <c r="L188" s="9" t="str">
        <f t="shared" ref="L188:L203" si="39">IF(J188="Div by 0", "N/A", IF(K188="N/A","N/A", IF(J188&gt;VALUE(MID(K188,1,2)), "No", IF(J188&lt;-1*VALUE(MID(K188,1,2)), "No", "Yes"))))</f>
        <v>Yes</v>
      </c>
    </row>
    <row r="189" spans="1:12" x14ac:dyDescent="0.2">
      <c r="A189" s="4" t="s">
        <v>1473</v>
      </c>
      <c r="B189" s="35" t="s">
        <v>213</v>
      </c>
      <c r="C189" s="36">
        <v>5010</v>
      </c>
      <c r="D189" s="44" t="str">
        <f t="shared" si="36"/>
        <v>N/A</v>
      </c>
      <c r="E189" s="36">
        <v>5222</v>
      </c>
      <c r="F189" s="44" t="str">
        <f t="shared" si="37"/>
        <v>N/A</v>
      </c>
      <c r="G189" s="36">
        <v>5401</v>
      </c>
      <c r="H189" s="44" t="str">
        <f t="shared" si="38"/>
        <v>N/A</v>
      </c>
      <c r="I189" s="12">
        <v>4.2320000000000002</v>
      </c>
      <c r="J189" s="12">
        <v>3.4279999999999999</v>
      </c>
      <c r="K189" s="45" t="s">
        <v>736</v>
      </c>
      <c r="L189" s="9" t="str">
        <f t="shared" si="39"/>
        <v>Yes</v>
      </c>
    </row>
    <row r="190" spans="1:12" x14ac:dyDescent="0.2">
      <c r="A190" s="4" t="s">
        <v>1474</v>
      </c>
      <c r="B190" s="35" t="s">
        <v>213</v>
      </c>
      <c r="C190" s="47">
        <v>25606.469260999998</v>
      </c>
      <c r="D190" s="44" t="str">
        <f t="shared" si="36"/>
        <v>N/A</v>
      </c>
      <c r="E190" s="47">
        <v>26806.653772999998</v>
      </c>
      <c r="F190" s="44" t="str">
        <f t="shared" si="37"/>
        <v>N/A</v>
      </c>
      <c r="G190" s="47">
        <v>28085.958341000001</v>
      </c>
      <c r="H190" s="44" t="str">
        <f t="shared" si="38"/>
        <v>N/A</v>
      </c>
      <c r="I190" s="12">
        <v>4.6870000000000003</v>
      </c>
      <c r="J190" s="12">
        <v>4.7720000000000002</v>
      </c>
      <c r="K190" s="45" t="s">
        <v>736</v>
      </c>
      <c r="L190" s="9" t="str">
        <f t="shared" si="39"/>
        <v>Yes</v>
      </c>
    </row>
    <row r="191" spans="1:12" x14ac:dyDescent="0.2">
      <c r="A191" s="4" t="s">
        <v>1475</v>
      </c>
      <c r="B191" s="35" t="s">
        <v>213</v>
      </c>
      <c r="C191" s="47">
        <v>13284.538027000001</v>
      </c>
      <c r="D191" s="44" t="str">
        <f t="shared" si="36"/>
        <v>N/A</v>
      </c>
      <c r="E191" s="47">
        <v>12873.974849</v>
      </c>
      <c r="F191" s="44" t="str">
        <f t="shared" si="37"/>
        <v>N/A</v>
      </c>
      <c r="G191" s="47">
        <v>16034.813635</v>
      </c>
      <c r="H191" s="44" t="str">
        <f t="shared" si="38"/>
        <v>N/A</v>
      </c>
      <c r="I191" s="12">
        <v>-3.09</v>
      </c>
      <c r="J191" s="12">
        <v>24.55</v>
      </c>
      <c r="K191" s="45" t="s">
        <v>736</v>
      </c>
      <c r="L191" s="9" t="str">
        <f t="shared" si="39"/>
        <v>Yes</v>
      </c>
    </row>
    <row r="192" spans="1:12" x14ac:dyDescent="0.2">
      <c r="A192" s="4" t="s">
        <v>1476</v>
      </c>
      <c r="B192" s="35" t="s">
        <v>213</v>
      </c>
      <c r="C192" s="47">
        <v>39751.968777000002</v>
      </c>
      <c r="D192" s="44" t="str">
        <f t="shared" si="36"/>
        <v>N/A</v>
      </c>
      <c r="E192" s="47">
        <v>43500.500420999997</v>
      </c>
      <c r="F192" s="44" t="str">
        <f t="shared" si="37"/>
        <v>N/A</v>
      </c>
      <c r="G192" s="47">
        <v>42516.58814</v>
      </c>
      <c r="H192" s="44" t="str">
        <f t="shared" si="38"/>
        <v>N/A</v>
      </c>
      <c r="I192" s="12">
        <v>9.43</v>
      </c>
      <c r="J192" s="12">
        <v>-2.2599999999999998</v>
      </c>
      <c r="K192" s="45" t="s">
        <v>736</v>
      </c>
      <c r="L192" s="9" t="str">
        <f t="shared" si="39"/>
        <v>Yes</v>
      </c>
    </row>
    <row r="193" spans="1:12" x14ac:dyDescent="0.2">
      <c r="A193" s="46" t="s">
        <v>1477</v>
      </c>
      <c r="B193" s="35" t="s">
        <v>213</v>
      </c>
      <c r="C193" s="9">
        <v>21.418494292999998</v>
      </c>
      <c r="D193" s="44" t="str">
        <f t="shared" si="36"/>
        <v>N/A</v>
      </c>
      <c r="E193" s="9">
        <v>22.062613545000001</v>
      </c>
      <c r="F193" s="44" t="str">
        <f t="shared" si="37"/>
        <v>N/A</v>
      </c>
      <c r="G193" s="9">
        <v>22.766935042</v>
      </c>
      <c r="H193" s="44" t="str">
        <f t="shared" si="38"/>
        <v>N/A</v>
      </c>
      <c r="I193" s="12">
        <v>3.0070000000000001</v>
      </c>
      <c r="J193" s="12">
        <v>3.1920000000000002</v>
      </c>
      <c r="K193" s="45" t="s">
        <v>736</v>
      </c>
      <c r="L193" s="9" t="str">
        <f t="shared" si="39"/>
        <v>Yes</v>
      </c>
    </row>
    <row r="194" spans="1:12" x14ac:dyDescent="0.2">
      <c r="A194" s="46" t="s">
        <v>1478</v>
      </c>
      <c r="B194" s="35" t="s">
        <v>213</v>
      </c>
      <c r="C194" s="9">
        <v>24.971793906999999</v>
      </c>
      <c r="D194" s="44" t="str">
        <f t="shared" si="36"/>
        <v>N/A</v>
      </c>
      <c r="E194" s="9">
        <v>26.180098303000001</v>
      </c>
      <c r="F194" s="44" t="str">
        <f t="shared" si="37"/>
        <v>N/A</v>
      </c>
      <c r="G194" s="9">
        <v>27.047813195</v>
      </c>
      <c r="H194" s="44" t="str">
        <f t="shared" si="38"/>
        <v>N/A</v>
      </c>
      <c r="I194" s="12">
        <v>4.8390000000000004</v>
      </c>
      <c r="J194" s="12">
        <v>3.3140000000000001</v>
      </c>
      <c r="K194" s="45" t="s">
        <v>736</v>
      </c>
      <c r="L194" s="9" t="str">
        <f t="shared" si="39"/>
        <v>Yes</v>
      </c>
    </row>
    <row r="195" spans="1:12" x14ac:dyDescent="0.2">
      <c r="A195" s="46" t="s">
        <v>1479</v>
      </c>
      <c r="B195" s="35" t="s">
        <v>213</v>
      </c>
      <c r="C195" s="9">
        <v>19.226973684000001</v>
      </c>
      <c r="D195" s="44" t="str">
        <f t="shared" si="36"/>
        <v>N/A</v>
      </c>
      <c r="E195" s="9">
        <v>19.125815021000001</v>
      </c>
      <c r="F195" s="44" t="str">
        <f t="shared" si="37"/>
        <v>N/A</v>
      </c>
      <c r="G195" s="9">
        <v>19.626913264999999</v>
      </c>
      <c r="H195" s="44" t="str">
        <f t="shared" si="38"/>
        <v>N/A</v>
      </c>
      <c r="I195" s="12">
        <v>-0.52600000000000002</v>
      </c>
      <c r="J195" s="12">
        <v>2.62</v>
      </c>
      <c r="K195" s="45" t="s">
        <v>736</v>
      </c>
      <c r="L195" s="9" t="str">
        <f t="shared" si="39"/>
        <v>Yes</v>
      </c>
    </row>
    <row r="196" spans="1:12" ht="25.5" x14ac:dyDescent="0.2">
      <c r="A196" s="4" t="s">
        <v>1388</v>
      </c>
      <c r="B196" s="35" t="s">
        <v>213</v>
      </c>
      <c r="C196" s="47">
        <v>124838275</v>
      </c>
      <c r="D196" s="44" t="str">
        <f t="shared" si="36"/>
        <v>N/A</v>
      </c>
      <c r="E196" s="47">
        <v>136882665</v>
      </c>
      <c r="F196" s="44" t="str">
        <f t="shared" si="37"/>
        <v>N/A</v>
      </c>
      <c r="G196" s="47">
        <v>148762952</v>
      </c>
      <c r="H196" s="44" t="str">
        <f t="shared" si="38"/>
        <v>N/A</v>
      </c>
      <c r="I196" s="12">
        <v>9.6479999999999997</v>
      </c>
      <c r="J196" s="12">
        <v>8.6790000000000003</v>
      </c>
      <c r="K196" s="45" t="s">
        <v>736</v>
      </c>
      <c r="L196" s="9" t="str">
        <f t="shared" si="39"/>
        <v>Yes</v>
      </c>
    </row>
    <row r="197" spans="1:12" x14ac:dyDescent="0.2">
      <c r="A197" s="4" t="s">
        <v>1480</v>
      </c>
      <c r="B197" s="35" t="s">
        <v>213</v>
      </c>
      <c r="C197" s="36">
        <v>4587</v>
      </c>
      <c r="D197" s="44" t="str">
        <f t="shared" si="36"/>
        <v>N/A</v>
      </c>
      <c r="E197" s="36">
        <v>4850</v>
      </c>
      <c r="F197" s="44" t="str">
        <f t="shared" si="37"/>
        <v>N/A</v>
      </c>
      <c r="G197" s="36">
        <v>5059</v>
      </c>
      <c r="H197" s="44" t="str">
        <f t="shared" si="38"/>
        <v>N/A</v>
      </c>
      <c r="I197" s="12">
        <v>5.734</v>
      </c>
      <c r="J197" s="12">
        <v>4.3090000000000002</v>
      </c>
      <c r="K197" s="45" t="s">
        <v>736</v>
      </c>
      <c r="L197" s="9" t="str">
        <f t="shared" si="39"/>
        <v>Yes</v>
      </c>
    </row>
    <row r="198" spans="1:12" ht="25.5" x14ac:dyDescent="0.2">
      <c r="A198" s="4" t="s">
        <v>1481</v>
      </c>
      <c r="B198" s="35" t="s">
        <v>213</v>
      </c>
      <c r="C198" s="47">
        <v>27215.669282999999</v>
      </c>
      <c r="D198" s="44" t="str">
        <f t="shared" si="36"/>
        <v>N/A</v>
      </c>
      <c r="E198" s="47">
        <v>28223.229897000001</v>
      </c>
      <c r="F198" s="44" t="str">
        <f t="shared" si="37"/>
        <v>N/A</v>
      </c>
      <c r="G198" s="47">
        <v>29405.60427</v>
      </c>
      <c r="H198" s="44" t="str">
        <f t="shared" si="38"/>
        <v>N/A</v>
      </c>
      <c r="I198" s="12">
        <v>3.702</v>
      </c>
      <c r="J198" s="12">
        <v>4.1890000000000001</v>
      </c>
      <c r="K198" s="45" t="s">
        <v>736</v>
      </c>
      <c r="L198" s="9" t="str">
        <f t="shared" si="39"/>
        <v>Yes</v>
      </c>
    </row>
    <row r="199" spans="1:12" ht="25.5" x14ac:dyDescent="0.2">
      <c r="A199" s="4" t="s">
        <v>1482</v>
      </c>
      <c r="B199" s="35" t="s">
        <v>213</v>
      </c>
      <c r="C199" s="47">
        <v>13678.555689999999</v>
      </c>
      <c r="D199" s="44" t="str">
        <f t="shared" si="36"/>
        <v>N/A</v>
      </c>
      <c r="E199" s="47">
        <v>13154.203078</v>
      </c>
      <c r="F199" s="44" t="str">
        <f t="shared" si="37"/>
        <v>N/A</v>
      </c>
      <c r="G199" s="47">
        <v>16368.560186999999</v>
      </c>
      <c r="H199" s="44" t="str">
        <f t="shared" si="38"/>
        <v>N/A</v>
      </c>
      <c r="I199" s="12">
        <v>-3.83</v>
      </c>
      <c r="J199" s="12">
        <v>24.44</v>
      </c>
      <c r="K199" s="45" t="s">
        <v>736</v>
      </c>
      <c r="L199" s="9" t="str">
        <f t="shared" si="39"/>
        <v>Yes</v>
      </c>
    </row>
    <row r="200" spans="1:12" ht="25.5" x14ac:dyDescent="0.2">
      <c r="A200" s="4" t="s">
        <v>1483</v>
      </c>
      <c r="B200" s="35" t="s">
        <v>213</v>
      </c>
      <c r="C200" s="47">
        <v>43302.262279000002</v>
      </c>
      <c r="D200" s="44" t="str">
        <f t="shared" si="36"/>
        <v>N/A</v>
      </c>
      <c r="E200" s="47">
        <v>46630.973853000003</v>
      </c>
      <c r="F200" s="44" t="str">
        <f t="shared" si="37"/>
        <v>N/A</v>
      </c>
      <c r="G200" s="47">
        <v>45348.698944000003</v>
      </c>
      <c r="H200" s="44" t="str">
        <f t="shared" si="38"/>
        <v>N/A</v>
      </c>
      <c r="I200" s="12">
        <v>7.6870000000000003</v>
      </c>
      <c r="J200" s="12">
        <v>-2.75</v>
      </c>
      <c r="K200" s="45" t="s">
        <v>736</v>
      </c>
      <c r="L200" s="9" t="str">
        <f t="shared" si="39"/>
        <v>Yes</v>
      </c>
    </row>
    <row r="201" spans="1:12" ht="25.5" x14ac:dyDescent="0.2">
      <c r="A201" s="4" t="s">
        <v>1484</v>
      </c>
      <c r="B201" s="35" t="s">
        <v>213</v>
      </c>
      <c r="C201" s="9">
        <v>19.610106451</v>
      </c>
      <c r="D201" s="44" t="str">
        <f t="shared" si="36"/>
        <v>N/A</v>
      </c>
      <c r="E201" s="9">
        <v>20.490937512999999</v>
      </c>
      <c r="F201" s="44" t="str">
        <f t="shared" si="37"/>
        <v>N/A</v>
      </c>
      <c r="G201" s="9">
        <v>21.325296126000001</v>
      </c>
      <c r="H201" s="44" t="str">
        <f t="shared" si="38"/>
        <v>N/A</v>
      </c>
      <c r="I201" s="12">
        <v>4.492</v>
      </c>
      <c r="J201" s="12">
        <v>4.0720000000000001</v>
      </c>
      <c r="K201" s="45" t="s">
        <v>736</v>
      </c>
      <c r="L201" s="9" t="str">
        <f t="shared" si="39"/>
        <v>Yes</v>
      </c>
    </row>
    <row r="202" spans="1:12" ht="25.5" x14ac:dyDescent="0.2">
      <c r="A202" s="4" t="s">
        <v>1485</v>
      </c>
      <c r="B202" s="35" t="s">
        <v>213</v>
      </c>
      <c r="C202" s="9">
        <v>23.382850695999998</v>
      </c>
      <c r="D202" s="44" t="str">
        <f t="shared" si="36"/>
        <v>N/A</v>
      </c>
      <c r="E202" s="9">
        <v>24.70555504</v>
      </c>
      <c r="F202" s="44" t="str">
        <f t="shared" si="37"/>
        <v>N/A</v>
      </c>
      <c r="G202" s="9">
        <v>25.787620459999999</v>
      </c>
      <c r="H202" s="44" t="str">
        <f t="shared" si="38"/>
        <v>N/A</v>
      </c>
      <c r="I202" s="12">
        <v>5.657</v>
      </c>
      <c r="J202" s="12">
        <v>4.38</v>
      </c>
      <c r="K202" s="45" t="s">
        <v>736</v>
      </c>
      <c r="L202" s="9" t="str">
        <f t="shared" si="39"/>
        <v>Yes</v>
      </c>
    </row>
    <row r="203" spans="1:12" ht="25.5" x14ac:dyDescent="0.2">
      <c r="A203" s="4" t="s">
        <v>1486</v>
      </c>
      <c r="B203" s="35" t="s">
        <v>213</v>
      </c>
      <c r="C203" s="9">
        <v>17.245065789000002</v>
      </c>
      <c r="D203" s="44" t="str">
        <f t="shared" si="36"/>
        <v>N/A</v>
      </c>
      <c r="E203" s="9">
        <v>17.548096272999999</v>
      </c>
      <c r="F203" s="44" t="str">
        <f t="shared" si="37"/>
        <v>N/A</v>
      </c>
      <c r="G203" s="9">
        <v>18.112244898</v>
      </c>
      <c r="H203" s="44" t="str">
        <f t="shared" si="38"/>
        <v>N/A</v>
      </c>
      <c r="I203" s="12">
        <v>1.7569999999999999</v>
      </c>
      <c r="J203" s="12">
        <v>3.2149999999999999</v>
      </c>
      <c r="K203" s="45" t="s">
        <v>736</v>
      </c>
      <c r="L203" s="9" t="str">
        <f t="shared" si="39"/>
        <v>Yes</v>
      </c>
    </row>
    <row r="204" spans="1:12" x14ac:dyDescent="0.2">
      <c r="A204" s="166" t="s">
        <v>1633</v>
      </c>
      <c r="B204" s="167"/>
      <c r="C204" s="167"/>
      <c r="D204" s="167"/>
      <c r="E204" s="167"/>
      <c r="F204" s="167"/>
      <c r="G204" s="167"/>
      <c r="H204" s="167"/>
      <c r="I204" s="167"/>
      <c r="J204" s="167"/>
      <c r="K204" s="167"/>
      <c r="L204" s="168"/>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1734</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0" activePane="bottomRight" state="frozen"/>
      <selection activeCell="A11" sqref="A11"/>
      <selection pane="topRight" activeCell="A11" sqref="A11"/>
      <selection pane="bottomLeft" activeCell="A11" sqref="A11"/>
      <selection pane="bottomRight" activeCell="G29" sqref="G29"/>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1727</v>
      </c>
      <c r="B1" s="148"/>
      <c r="C1" s="148"/>
      <c r="D1" s="148"/>
      <c r="E1" s="148"/>
      <c r="F1" s="148"/>
      <c r="G1" s="148"/>
      <c r="H1" s="148"/>
      <c r="I1" s="148"/>
      <c r="J1" s="148"/>
      <c r="K1" s="148"/>
      <c r="L1" s="149"/>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53" t="s">
        <v>1735</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3" t="s">
        <v>9</v>
      </c>
      <c r="B6" s="35" t="s">
        <v>213</v>
      </c>
      <c r="C6" s="36">
        <v>178159</v>
      </c>
      <c r="D6" s="44" t="str">
        <f>IF($B6="N/A","N/A",IF(C6&gt;10,"No",IF(C6&lt;-10,"No","Yes")))</f>
        <v>N/A</v>
      </c>
      <c r="E6" s="36">
        <v>178785</v>
      </c>
      <c r="F6" s="44" t="str">
        <f>IF($B6="N/A","N/A",IF(E6&gt;10,"No",IF(E6&lt;-10,"No","Yes")))</f>
        <v>N/A</v>
      </c>
      <c r="G6" s="36">
        <v>176849</v>
      </c>
      <c r="H6" s="44" t="str">
        <f>IF($B6="N/A","N/A",IF(G6&gt;10,"No",IF(G6&lt;-10,"No","Yes")))</f>
        <v>N/A</v>
      </c>
      <c r="I6" s="12">
        <v>0.35139999999999999</v>
      </c>
      <c r="J6" s="12">
        <v>-1.08</v>
      </c>
      <c r="K6" s="45" t="s">
        <v>736</v>
      </c>
      <c r="L6" s="9" t="str">
        <f t="shared" ref="L6:L46" si="0">IF(J6="Div by 0", "N/A", IF(K6="N/A","N/A", IF(J6&gt;VALUE(MID(K6,1,2)), "No", IF(J6&lt;-1*VALUE(MID(K6,1,2)), "No", "Yes"))))</f>
        <v>Yes</v>
      </c>
    </row>
    <row r="7" spans="1:12" x14ac:dyDescent="0.2">
      <c r="A7" s="46" t="s">
        <v>10</v>
      </c>
      <c r="B7" s="35" t="s">
        <v>213</v>
      </c>
      <c r="C7" s="36">
        <v>155701</v>
      </c>
      <c r="D7" s="44" t="str">
        <f>IF($B7="N/A","N/A",IF(C7&gt;10,"No",IF(C7&lt;-10,"No","Yes")))</f>
        <v>N/A</v>
      </c>
      <c r="E7" s="36">
        <v>156750</v>
      </c>
      <c r="F7" s="44" t="str">
        <f>IF($B7="N/A","N/A",IF(E7&gt;10,"No",IF(E7&lt;-10,"No","Yes")))</f>
        <v>N/A</v>
      </c>
      <c r="G7" s="36">
        <v>155930</v>
      </c>
      <c r="H7" s="44" t="str">
        <f>IF($B7="N/A","N/A",IF(G7&gt;10,"No",IF(G7&lt;-10,"No","Yes")))</f>
        <v>N/A</v>
      </c>
      <c r="I7" s="12">
        <v>0.67369999999999997</v>
      </c>
      <c r="J7" s="12">
        <v>-0.52300000000000002</v>
      </c>
      <c r="K7" s="45" t="s">
        <v>736</v>
      </c>
      <c r="L7" s="9" t="str">
        <f t="shared" si="0"/>
        <v>Yes</v>
      </c>
    </row>
    <row r="8" spans="1:12" x14ac:dyDescent="0.2">
      <c r="A8" s="46" t="s">
        <v>91</v>
      </c>
      <c r="B8" s="9" t="s">
        <v>297</v>
      </c>
      <c r="C8" s="8">
        <v>87.394406119999999</v>
      </c>
      <c r="D8" s="44" t="str">
        <f>IF($B8="N/A","N/A",IF(C8&gt;90,"No",IF(C8&lt;65,"No","Yes")))</f>
        <v>Yes</v>
      </c>
      <c r="E8" s="8">
        <v>87.675140532</v>
      </c>
      <c r="F8" s="44" t="str">
        <f>IF($B8="N/A","N/A",IF(E8&gt;90,"No",IF(E8&lt;65,"No","Yes")))</f>
        <v>Yes</v>
      </c>
      <c r="G8" s="8">
        <v>88.171264750999995</v>
      </c>
      <c r="H8" s="44" t="str">
        <f>IF($B8="N/A","N/A",IF(G8&gt;90,"No",IF(G8&lt;65,"No","Yes")))</f>
        <v>Yes</v>
      </c>
      <c r="I8" s="12">
        <v>0.32119999999999999</v>
      </c>
      <c r="J8" s="12">
        <v>0.56589999999999996</v>
      </c>
      <c r="K8" s="45" t="s">
        <v>736</v>
      </c>
      <c r="L8" s="9" t="str">
        <f t="shared" si="0"/>
        <v>Yes</v>
      </c>
    </row>
    <row r="9" spans="1:12" x14ac:dyDescent="0.2">
      <c r="A9" s="46" t="s">
        <v>92</v>
      </c>
      <c r="B9" s="9" t="s">
        <v>298</v>
      </c>
      <c r="C9" s="8">
        <v>94.413253565999995</v>
      </c>
      <c r="D9" s="44" t="str">
        <f>IF($B9="N/A","N/A",IF(C9&gt;100,"No",IF(C9&lt;90,"No","Yes")))</f>
        <v>Yes</v>
      </c>
      <c r="E9" s="8">
        <v>94.419278855000002</v>
      </c>
      <c r="F9" s="44" t="str">
        <f>IF($B9="N/A","N/A",IF(E9&gt;100,"No",IF(E9&lt;90,"No","Yes")))</f>
        <v>Yes</v>
      </c>
      <c r="G9" s="8">
        <v>94.379073134999999</v>
      </c>
      <c r="H9" s="44" t="str">
        <f>IF($B9="N/A","N/A",IF(G9&gt;100,"No",IF(G9&lt;90,"No","Yes")))</f>
        <v>Yes</v>
      </c>
      <c r="I9" s="12">
        <v>6.4000000000000003E-3</v>
      </c>
      <c r="J9" s="12">
        <v>-4.2999999999999997E-2</v>
      </c>
      <c r="K9" s="45" t="s">
        <v>736</v>
      </c>
      <c r="L9" s="9" t="str">
        <f t="shared" si="0"/>
        <v>Yes</v>
      </c>
    </row>
    <row r="10" spans="1:12" x14ac:dyDescent="0.2">
      <c r="A10" s="46" t="s">
        <v>93</v>
      </c>
      <c r="B10" s="9" t="s">
        <v>299</v>
      </c>
      <c r="C10" s="8">
        <v>95.038449841000002</v>
      </c>
      <c r="D10" s="44" t="str">
        <f>IF($B10="N/A","N/A",IF(C10&gt;100,"No",IF(C10&lt;85,"No","Yes")))</f>
        <v>Yes</v>
      </c>
      <c r="E10" s="8">
        <v>94.910702869000005</v>
      </c>
      <c r="F10" s="44" t="str">
        <f>IF($B10="N/A","N/A",IF(E10&gt;100,"No",IF(E10&lt;85,"No","Yes")))</f>
        <v>Yes</v>
      </c>
      <c r="G10" s="8">
        <v>94.559243322</v>
      </c>
      <c r="H10" s="44" t="str">
        <f>IF($B10="N/A","N/A",IF(G10&gt;100,"No",IF(G10&lt;85,"No","Yes")))</f>
        <v>Yes</v>
      </c>
      <c r="I10" s="12">
        <v>-0.13400000000000001</v>
      </c>
      <c r="J10" s="12">
        <v>-0.37</v>
      </c>
      <c r="K10" s="45" t="s">
        <v>736</v>
      </c>
      <c r="L10" s="9" t="str">
        <f t="shared" si="0"/>
        <v>Yes</v>
      </c>
    </row>
    <row r="11" spans="1:12" x14ac:dyDescent="0.2">
      <c r="A11" s="46" t="s">
        <v>94</v>
      </c>
      <c r="B11" s="9" t="s">
        <v>300</v>
      </c>
      <c r="C11" s="8">
        <v>91.170825335999993</v>
      </c>
      <c r="D11" s="44" t="str">
        <f>IF($B11="N/A","N/A",IF(C11&gt;100,"No",IF(C11&lt;80,"No","Yes")))</f>
        <v>Yes</v>
      </c>
      <c r="E11" s="8">
        <v>91.416390198000002</v>
      </c>
      <c r="F11" s="44" t="str">
        <f>IF($B11="N/A","N/A",IF(E11&gt;100,"No",IF(E11&lt;80,"No","Yes")))</f>
        <v>Yes</v>
      </c>
      <c r="G11" s="8">
        <v>91.769632578</v>
      </c>
      <c r="H11" s="44" t="str">
        <f>IF($B11="N/A","N/A",IF(G11&gt;100,"No",IF(G11&lt;80,"No","Yes")))</f>
        <v>Yes</v>
      </c>
      <c r="I11" s="12">
        <v>0.26929999999999998</v>
      </c>
      <c r="J11" s="12">
        <v>0.38640000000000002</v>
      </c>
      <c r="K11" s="45" t="s">
        <v>736</v>
      </c>
      <c r="L11" s="9" t="str">
        <f t="shared" si="0"/>
        <v>Yes</v>
      </c>
    </row>
    <row r="12" spans="1:12" x14ac:dyDescent="0.2">
      <c r="A12" s="46" t="s">
        <v>95</v>
      </c>
      <c r="B12" s="9" t="s">
        <v>300</v>
      </c>
      <c r="C12" s="8">
        <v>80.614528839000002</v>
      </c>
      <c r="D12" s="44" t="str">
        <f>IF($B12="N/A","N/A",IF(C12&gt;100,"No",IF(C12&lt;80,"No","Yes")))</f>
        <v>Yes</v>
      </c>
      <c r="E12" s="8">
        <v>81.040734760999996</v>
      </c>
      <c r="F12" s="44" t="str">
        <f>IF($B12="N/A","N/A",IF(E12&gt;100,"No",IF(E12&lt;80,"No","Yes")))</f>
        <v>Yes</v>
      </c>
      <c r="G12" s="8">
        <v>81.994889700000002</v>
      </c>
      <c r="H12" s="44" t="str">
        <f>IF($B12="N/A","N/A",IF(G12&gt;100,"No",IF(G12&lt;80,"No","Yes")))</f>
        <v>Yes</v>
      </c>
      <c r="I12" s="12">
        <v>0.52869999999999995</v>
      </c>
      <c r="J12" s="12">
        <v>1.177</v>
      </c>
      <c r="K12" s="45" t="s">
        <v>736</v>
      </c>
      <c r="L12" s="9" t="str">
        <f t="shared" si="0"/>
        <v>Yes</v>
      </c>
    </row>
    <row r="13" spans="1:12" x14ac:dyDescent="0.2">
      <c r="A13" s="3" t="s">
        <v>96</v>
      </c>
      <c r="B13" s="35" t="s">
        <v>213</v>
      </c>
      <c r="C13" s="36">
        <v>146246.98000000001</v>
      </c>
      <c r="D13" s="44" t="str">
        <f t="shared" ref="D13:D44" si="1">IF($B13="N/A","N/A",IF(C13&gt;10,"No",IF(C13&lt;-10,"No","Yes")))</f>
        <v>N/A</v>
      </c>
      <c r="E13" s="36">
        <v>147951.89000000001</v>
      </c>
      <c r="F13" s="44" t="str">
        <f t="shared" ref="F13:F44" si="2">IF($B13="N/A","N/A",IF(E13&gt;10,"No",IF(E13&lt;-10,"No","Yes")))</f>
        <v>N/A</v>
      </c>
      <c r="G13" s="36">
        <v>148235.29</v>
      </c>
      <c r="H13" s="44" t="str">
        <f t="shared" ref="H13:H44" si="3">IF($B13="N/A","N/A",IF(G13&gt;10,"No",IF(G13&lt;-10,"No","Yes")))</f>
        <v>N/A</v>
      </c>
      <c r="I13" s="12">
        <v>1.1659999999999999</v>
      </c>
      <c r="J13" s="12">
        <v>0.1915</v>
      </c>
      <c r="K13" s="45" t="s">
        <v>736</v>
      </c>
      <c r="L13" s="9" t="str">
        <f t="shared" si="0"/>
        <v>Yes</v>
      </c>
    </row>
    <row r="14" spans="1:12" x14ac:dyDescent="0.2">
      <c r="A14" s="3" t="s">
        <v>100</v>
      </c>
      <c r="B14" s="35" t="s">
        <v>213</v>
      </c>
      <c r="C14" s="36">
        <v>10865</v>
      </c>
      <c r="D14" s="44" t="str">
        <f t="shared" si="1"/>
        <v>N/A</v>
      </c>
      <c r="E14" s="36">
        <v>11038</v>
      </c>
      <c r="F14" s="44" t="str">
        <f t="shared" si="2"/>
        <v>N/A</v>
      </c>
      <c r="G14" s="36">
        <v>11048</v>
      </c>
      <c r="H14" s="44" t="str">
        <f t="shared" si="3"/>
        <v>N/A</v>
      </c>
      <c r="I14" s="12">
        <v>1.5920000000000001</v>
      </c>
      <c r="J14" s="12">
        <v>9.06E-2</v>
      </c>
      <c r="K14" s="45" t="s">
        <v>736</v>
      </c>
      <c r="L14" s="9" t="str">
        <f t="shared" si="0"/>
        <v>Yes</v>
      </c>
    </row>
    <row r="15" spans="1:12" x14ac:dyDescent="0.2">
      <c r="A15" s="3" t="s">
        <v>977</v>
      </c>
      <c r="B15" s="35" t="s">
        <v>213</v>
      </c>
      <c r="C15" s="36">
        <v>2601</v>
      </c>
      <c r="D15" s="44" t="str">
        <f t="shared" si="1"/>
        <v>N/A</v>
      </c>
      <c r="E15" s="36">
        <v>2657</v>
      </c>
      <c r="F15" s="44" t="str">
        <f t="shared" si="2"/>
        <v>N/A</v>
      </c>
      <c r="G15" s="36">
        <v>2635</v>
      </c>
      <c r="H15" s="44" t="str">
        <f t="shared" si="3"/>
        <v>N/A</v>
      </c>
      <c r="I15" s="12">
        <v>2.153</v>
      </c>
      <c r="J15" s="12">
        <v>-0.82799999999999996</v>
      </c>
      <c r="K15" s="45" t="s">
        <v>736</v>
      </c>
      <c r="L15" s="9" t="str">
        <f t="shared" si="0"/>
        <v>Yes</v>
      </c>
    </row>
    <row r="16" spans="1:12" x14ac:dyDescent="0.2">
      <c r="A16" s="3" t="s">
        <v>978</v>
      </c>
      <c r="B16" s="35" t="s">
        <v>213</v>
      </c>
      <c r="C16" s="36">
        <v>3603</v>
      </c>
      <c r="D16" s="44" t="str">
        <f t="shared" si="1"/>
        <v>N/A</v>
      </c>
      <c r="E16" s="36">
        <v>3729</v>
      </c>
      <c r="F16" s="44" t="str">
        <f t="shared" si="2"/>
        <v>N/A</v>
      </c>
      <c r="G16" s="36">
        <v>3719</v>
      </c>
      <c r="H16" s="44" t="str">
        <f t="shared" si="3"/>
        <v>N/A</v>
      </c>
      <c r="I16" s="12">
        <v>3.4969999999999999</v>
      </c>
      <c r="J16" s="12">
        <v>-0.26800000000000002</v>
      </c>
      <c r="K16" s="45" t="s">
        <v>736</v>
      </c>
      <c r="L16" s="9" t="str">
        <f t="shared" si="0"/>
        <v>Yes</v>
      </c>
    </row>
    <row r="17" spans="1:12" x14ac:dyDescent="0.2">
      <c r="A17" s="3" t="s">
        <v>979</v>
      </c>
      <c r="B17" s="35" t="s">
        <v>213</v>
      </c>
      <c r="C17" s="36">
        <v>172</v>
      </c>
      <c r="D17" s="44" t="str">
        <f t="shared" si="1"/>
        <v>N/A</v>
      </c>
      <c r="E17" s="36">
        <v>172</v>
      </c>
      <c r="F17" s="44" t="str">
        <f t="shared" si="2"/>
        <v>N/A</v>
      </c>
      <c r="G17" s="36">
        <v>209</v>
      </c>
      <c r="H17" s="44" t="str">
        <f t="shared" si="3"/>
        <v>N/A</v>
      </c>
      <c r="I17" s="12">
        <v>0</v>
      </c>
      <c r="J17" s="12">
        <v>21.51</v>
      </c>
      <c r="K17" s="45" t="s">
        <v>736</v>
      </c>
      <c r="L17" s="9" t="str">
        <f t="shared" si="0"/>
        <v>Yes</v>
      </c>
    </row>
    <row r="18" spans="1:12" x14ac:dyDescent="0.2">
      <c r="A18" s="3" t="s">
        <v>980</v>
      </c>
      <c r="B18" s="35" t="s">
        <v>213</v>
      </c>
      <c r="C18" s="36">
        <v>3733</v>
      </c>
      <c r="D18" s="44" t="str">
        <f t="shared" si="1"/>
        <v>N/A</v>
      </c>
      <c r="E18" s="36">
        <v>3670</v>
      </c>
      <c r="F18" s="44" t="str">
        <f t="shared" si="2"/>
        <v>N/A</v>
      </c>
      <c r="G18" s="36">
        <v>3702</v>
      </c>
      <c r="H18" s="44" t="str">
        <f t="shared" si="3"/>
        <v>N/A</v>
      </c>
      <c r="I18" s="12">
        <v>-1.69</v>
      </c>
      <c r="J18" s="12">
        <v>0.87190000000000001</v>
      </c>
      <c r="K18" s="45" t="s">
        <v>736</v>
      </c>
      <c r="L18" s="9" t="str">
        <f t="shared" si="0"/>
        <v>Yes</v>
      </c>
    </row>
    <row r="19" spans="1:12" x14ac:dyDescent="0.2">
      <c r="A19" s="3" t="s">
        <v>981</v>
      </c>
      <c r="B19" s="35" t="s">
        <v>213</v>
      </c>
      <c r="C19" s="36">
        <v>756</v>
      </c>
      <c r="D19" s="44" t="str">
        <f t="shared" si="1"/>
        <v>N/A</v>
      </c>
      <c r="E19" s="36">
        <v>810</v>
      </c>
      <c r="F19" s="44" t="str">
        <f t="shared" si="2"/>
        <v>N/A</v>
      </c>
      <c r="G19" s="36">
        <v>783</v>
      </c>
      <c r="H19" s="44" t="str">
        <f t="shared" si="3"/>
        <v>N/A</v>
      </c>
      <c r="I19" s="12">
        <v>7.1429999999999998</v>
      </c>
      <c r="J19" s="12">
        <v>-3.33</v>
      </c>
      <c r="K19" s="45" t="s">
        <v>736</v>
      </c>
      <c r="L19" s="9" t="str">
        <f t="shared" si="0"/>
        <v>Yes</v>
      </c>
    </row>
    <row r="20" spans="1:12" x14ac:dyDescent="0.2">
      <c r="A20" s="3" t="s">
        <v>101</v>
      </c>
      <c r="B20" s="35" t="s">
        <v>213</v>
      </c>
      <c r="C20" s="36">
        <v>23017</v>
      </c>
      <c r="D20" s="44" t="str">
        <f t="shared" si="1"/>
        <v>N/A</v>
      </c>
      <c r="E20" s="36">
        <v>23461</v>
      </c>
      <c r="F20" s="44" t="str">
        <f t="shared" si="2"/>
        <v>N/A</v>
      </c>
      <c r="G20" s="36">
        <v>23471</v>
      </c>
      <c r="H20" s="44" t="str">
        <f t="shared" si="3"/>
        <v>N/A</v>
      </c>
      <c r="I20" s="12">
        <v>1.929</v>
      </c>
      <c r="J20" s="12">
        <v>4.2599999999999999E-2</v>
      </c>
      <c r="K20" s="45" t="s">
        <v>736</v>
      </c>
      <c r="L20" s="9" t="str">
        <f t="shared" si="0"/>
        <v>Yes</v>
      </c>
    </row>
    <row r="21" spans="1:12" x14ac:dyDescent="0.2">
      <c r="A21" s="3" t="s">
        <v>982</v>
      </c>
      <c r="B21" s="35" t="s">
        <v>213</v>
      </c>
      <c r="C21" s="36">
        <v>14460</v>
      </c>
      <c r="D21" s="44" t="str">
        <f t="shared" si="1"/>
        <v>N/A</v>
      </c>
      <c r="E21" s="36">
        <v>14706</v>
      </c>
      <c r="F21" s="44" t="str">
        <f t="shared" si="2"/>
        <v>N/A</v>
      </c>
      <c r="G21" s="36">
        <v>14655</v>
      </c>
      <c r="H21" s="44" t="str">
        <f t="shared" si="3"/>
        <v>N/A</v>
      </c>
      <c r="I21" s="12">
        <v>1.7010000000000001</v>
      </c>
      <c r="J21" s="12">
        <v>-0.34699999999999998</v>
      </c>
      <c r="K21" s="45" t="s">
        <v>736</v>
      </c>
      <c r="L21" s="9" t="str">
        <f t="shared" si="0"/>
        <v>Yes</v>
      </c>
    </row>
    <row r="22" spans="1:12" x14ac:dyDescent="0.2">
      <c r="A22" s="3" t="s">
        <v>983</v>
      </c>
      <c r="B22" s="35" t="s">
        <v>213</v>
      </c>
      <c r="C22" s="36">
        <v>5038</v>
      </c>
      <c r="D22" s="44" t="str">
        <f t="shared" si="1"/>
        <v>N/A</v>
      </c>
      <c r="E22" s="36">
        <v>5224</v>
      </c>
      <c r="F22" s="44" t="str">
        <f t="shared" si="2"/>
        <v>N/A</v>
      </c>
      <c r="G22" s="36">
        <v>5234</v>
      </c>
      <c r="H22" s="44" t="str">
        <f t="shared" si="3"/>
        <v>N/A</v>
      </c>
      <c r="I22" s="12">
        <v>3.6920000000000002</v>
      </c>
      <c r="J22" s="12">
        <v>0.19139999999999999</v>
      </c>
      <c r="K22" s="45" t="s">
        <v>736</v>
      </c>
      <c r="L22" s="9" t="str">
        <f t="shared" si="0"/>
        <v>Yes</v>
      </c>
    </row>
    <row r="23" spans="1:12" x14ac:dyDescent="0.2">
      <c r="A23" s="3" t="s">
        <v>984</v>
      </c>
      <c r="B23" s="35" t="s">
        <v>213</v>
      </c>
      <c r="C23" s="36">
        <v>358</v>
      </c>
      <c r="D23" s="44" t="str">
        <f t="shared" si="1"/>
        <v>N/A</v>
      </c>
      <c r="E23" s="36">
        <v>349</v>
      </c>
      <c r="F23" s="44" t="str">
        <f t="shared" si="2"/>
        <v>N/A</v>
      </c>
      <c r="G23" s="36">
        <v>329</v>
      </c>
      <c r="H23" s="44" t="str">
        <f t="shared" si="3"/>
        <v>N/A</v>
      </c>
      <c r="I23" s="12">
        <v>-2.5099999999999998</v>
      </c>
      <c r="J23" s="12">
        <v>-5.73</v>
      </c>
      <c r="K23" s="45" t="s">
        <v>736</v>
      </c>
      <c r="L23" s="9" t="str">
        <f t="shared" si="0"/>
        <v>Yes</v>
      </c>
    </row>
    <row r="24" spans="1:12" x14ac:dyDescent="0.2">
      <c r="A24" s="3" t="s">
        <v>985</v>
      </c>
      <c r="B24" s="35" t="s">
        <v>213</v>
      </c>
      <c r="C24" s="36">
        <v>2595</v>
      </c>
      <c r="D24" s="44" t="str">
        <f t="shared" si="1"/>
        <v>N/A</v>
      </c>
      <c r="E24" s="36">
        <v>2679</v>
      </c>
      <c r="F24" s="44" t="str">
        <f t="shared" si="2"/>
        <v>N/A</v>
      </c>
      <c r="G24" s="36">
        <v>2765</v>
      </c>
      <c r="H24" s="44" t="str">
        <f t="shared" si="3"/>
        <v>N/A</v>
      </c>
      <c r="I24" s="12">
        <v>3.2370000000000001</v>
      </c>
      <c r="J24" s="12">
        <v>3.21</v>
      </c>
      <c r="K24" s="45" t="s">
        <v>736</v>
      </c>
      <c r="L24" s="9" t="str">
        <f t="shared" si="0"/>
        <v>Yes</v>
      </c>
    </row>
    <row r="25" spans="1:12" x14ac:dyDescent="0.2">
      <c r="A25" s="3" t="s">
        <v>986</v>
      </c>
      <c r="B25" s="35" t="s">
        <v>213</v>
      </c>
      <c r="C25" s="36">
        <v>566</v>
      </c>
      <c r="D25" s="44" t="str">
        <f t="shared" si="1"/>
        <v>N/A</v>
      </c>
      <c r="E25" s="36">
        <v>503</v>
      </c>
      <c r="F25" s="44" t="str">
        <f t="shared" si="2"/>
        <v>N/A</v>
      </c>
      <c r="G25" s="36">
        <v>488</v>
      </c>
      <c r="H25" s="44" t="str">
        <f t="shared" si="3"/>
        <v>N/A</v>
      </c>
      <c r="I25" s="12">
        <v>-11.1</v>
      </c>
      <c r="J25" s="12">
        <v>-2.98</v>
      </c>
      <c r="K25" s="45" t="s">
        <v>736</v>
      </c>
      <c r="L25" s="9" t="str">
        <f t="shared" si="0"/>
        <v>Yes</v>
      </c>
    </row>
    <row r="26" spans="1:12" x14ac:dyDescent="0.2">
      <c r="A26" s="3" t="s">
        <v>104</v>
      </c>
      <c r="B26" s="35" t="s">
        <v>213</v>
      </c>
      <c r="C26" s="36">
        <v>68772</v>
      </c>
      <c r="D26" s="44" t="str">
        <f t="shared" si="1"/>
        <v>N/A</v>
      </c>
      <c r="E26" s="36">
        <v>68724</v>
      </c>
      <c r="F26" s="44" t="str">
        <f t="shared" si="2"/>
        <v>N/A</v>
      </c>
      <c r="G26" s="36">
        <v>67579</v>
      </c>
      <c r="H26" s="44" t="str">
        <f t="shared" si="3"/>
        <v>N/A</v>
      </c>
      <c r="I26" s="12">
        <v>-7.0000000000000007E-2</v>
      </c>
      <c r="J26" s="12">
        <v>-1.67</v>
      </c>
      <c r="K26" s="45" t="s">
        <v>736</v>
      </c>
      <c r="L26" s="9" t="str">
        <f t="shared" si="0"/>
        <v>Yes</v>
      </c>
    </row>
    <row r="27" spans="1:12" x14ac:dyDescent="0.2">
      <c r="A27" s="3" t="s">
        <v>987</v>
      </c>
      <c r="B27" s="35" t="s">
        <v>213</v>
      </c>
      <c r="C27" s="36">
        <v>10250</v>
      </c>
      <c r="D27" s="44" t="str">
        <f t="shared" si="1"/>
        <v>N/A</v>
      </c>
      <c r="E27" s="36">
        <v>10617</v>
      </c>
      <c r="F27" s="44" t="str">
        <f t="shared" si="2"/>
        <v>N/A</v>
      </c>
      <c r="G27" s="36">
        <v>10668</v>
      </c>
      <c r="H27" s="44" t="str">
        <f t="shared" si="3"/>
        <v>N/A</v>
      </c>
      <c r="I27" s="12">
        <v>3.58</v>
      </c>
      <c r="J27" s="12">
        <v>0.48039999999999999</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1736</v>
      </c>
      <c r="J28" s="12" t="s">
        <v>1736</v>
      </c>
      <c r="K28" s="45" t="s">
        <v>736</v>
      </c>
      <c r="L28" s="9" t="str">
        <f t="shared" si="0"/>
        <v>N/A</v>
      </c>
    </row>
    <row r="29" spans="1:12" x14ac:dyDescent="0.2">
      <c r="A29" s="3" t="s">
        <v>989</v>
      </c>
      <c r="B29" s="35" t="s">
        <v>213</v>
      </c>
      <c r="C29" s="36">
        <v>2606</v>
      </c>
      <c r="D29" s="44" t="str">
        <f t="shared" si="1"/>
        <v>N/A</v>
      </c>
      <c r="E29" s="36">
        <v>2580</v>
      </c>
      <c r="F29" s="44" t="str">
        <f t="shared" si="2"/>
        <v>N/A</v>
      </c>
      <c r="G29" s="36">
        <v>2485</v>
      </c>
      <c r="H29" s="44" t="str">
        <f t="shared" si="3"/>
        <v>N/A</v>
      </c>
      <c r="I29" s="12">
        <v>-0.998</v>
      </c>
      <c r="J29" s="12">
        <v>-3.68</v>
      </c>
      <c r="K29" s="45" t="s">
        <v>736</v>
      </c>
      <c r="L29" s="9" t="str">
        <f t="shared" si="0"/>
        <v>Yes</v>
      </c>
    </row>
    <row r="30" spans="1:12" x14ac:dyDescent="0.2">
      <c r="A30" s="3" t="s">
        <v>990</v>
      </c>
      <c r="B30" s="35" t="s">
        <v>213</v>
      </c>
      <c r="C30" s="36">
        <v>47089</v>
      </c>
      <c r="D30" s="44" t="str">
        <f t="shared" si="1"/>
        <v>N/A</v>
      </c>
      <c r="E30" s="36">
        <v>46887</v>
      </c>
      <c r="F30" s="44" t="str">
        <f t="shared" si="2"/>
        <v>N/A</v>
      </c>
      <c r="G30" s="36">
        <v>45798</v>
      </c>
      <c r="H30" s="44" t="str">
        <f t="shared" si="3"/>
        <v>N/A</v>
      </c>
      <c r="I30" s="12">
        <v>-0.42899999999999999</v>
      </c>
      <c r="J30" s="12">
        <v>-2.3199999999999998</v>
      </c>
      <c r="K30" s="45" t="s">
        <v>736</v>
      </c>
      <c r="L30" s="9" t="str">
        <f t="shared" si="0"/>
        <v>Yes</v>
      </c>
    </row>
    <row r="31" spans="1:12" x14ac:dyDescent="0.2">
      <c r="A31" s="3" t="s">
        <v>991</v>
      </c>
      <c r="B31" s="35" t="s">
        <v>213</v>
      </c>
      <c r="C31" s="36">
        <v>4771</v>
      </c>
      <c r="D31" s="44" t="str">
        <f t="shared" si="1"/>
        <v>N/A</v>
      </c>
      <c r="E31" s="36">
        <v>4683</v>
      </c>
      <c r="F31" s="44" t="str">
        <f t="shared" si="2"/>
        <v>N/A</v>
      </c>
      <c r="G31" s="36">
        <v>4819</v>
      </c>
      <c r="H31" s="44" t="str">
        <f t="shared" si="3"/>
        <v>N/A</v>
      </c>
      <c r="I31" s="12">
        <v>-1.84</v>
      </c>
      <c r="J31" s="12">
        <v>2.9039999999999999</v>
      </c>
      <c r="K31" s="45" t="s">
        <v>736</v>
      </c>
      <c r="L31" s="9" t="str">
        <f t="shared" si="0"/>
        <v>Yes</v>
      </c>
    </row>
    <row r="32" spans="1:12" x14ac:dyDescent="0.2">
      <c r="A32" s="3" t="s">
        <v>992</v>
      </c>
      <c r="B32" s="35" t="s">
        <v>213</v>
      </c>
      <c r="C32" s="36">
        <v>2498</v>
      </c>
      <c r="D32" s="44" t="str">
        <f t="shared" si="1"/>
        <v>N/A</v>
      </c>
      <c r="E32" s="36">
        <v>2551</v>
      </c>
      <c r="F32" s="44" t="str">
        <f t="shared" si="2"/>
        <v>N/A</v>
      </c>
      <c r="G32" s="36">
        <v>2596</v>
      </c>
      <c r="H32" s="44" t="str">
        <f t="shared" si="3"/>
        <v>N/A</v>
      </c>
      <c r="I32" s="12">
        <v>2.1219999999999999</v>
      </c>
      <c r="J32" s="12">
        <v>1.764</v>
      </c>
      <c r="K32" s="45" t="s">
        <v>736</v>
      </c>
      <c r="L32" s="9" t="str">
        <f t="shared" si="0"/>
        <v>Yes</v>
      </c>
    </row>
    <row r="33" spans="1:12" x14ac:dyDescent="0.2">
      <c r="A33" s="3" t="s">
        <v>993</v>
      </c>
      <c r="B33" s="35" t="s">
        <v>213</v>
      </c>
      <c r="C33" s="36">
        <v>1558</v>
      </c>
      <c r="D33" s="44" t="str">
        <f t="shared" si="1"/>
        <v>N/A</v>
      </c>
      <c r="E33" s="36">
        <v>1406</v>
      </c>
      <c r="F33" s="44" t="str">
        <f t="shared" si="2"/>
        <v>N/A</v>
      </c>
      <c r="G33" s="36">
        <v>1213</v>
      </c>
      <c r="H33" s="44" t="str">
        <f t="shared" si="3"/>
        <v>N/A</v>
      </c>
      <c r="I33" s="12">
        <v>-9.76</v>
      </c>
      <c r="J33" s="12">
        <v>-13.7</v>
      </c>
      <c r="K33" s="45" t="s">
        <v>736</v>
      </c>
      <c r="L33" s="9" t="str">
        <f t="shared" si="0"/>
        <v>Yes</v>
      </c>
    </row>
    <row r="34" spans="1:12" x14ac:dyDescent="0.2">
      <c r="A34" s="3" t="s">
        <v>105</v>
      </c>
      <c r="B34" s="35" t="s">
        <v>213</v>
      </c>
      <c r="C34" s="36">
        <v>75505</v>
      </c>
      <c r="D34" s="44" t="str">
        <f t="shared" si="1"/>
        <v>N/A</v>
      </c>
      <c r="E34" s="36">
        <v>75562</v>
      </c>
      <c r="F34" s="44" t="str">
        <f t="shared" si="2"/>
        <v>N/A</v>
      </c>
      <c r="G34" s="36">
        <v>74751</v>
      </c>
      <c r="H34" s="44" t="str">
        <f t="shared" si="3"/>
        <v>N/A</v>
      </c>
      <c r="I34" s="12">
        <v>7.5499999999999998E-2</v>
      </c>
      <c r="J34" s="12">
        <v>-1.07</v>
      </c>
      <c r="K34" s="45" t="s">
        <v>736</v>
      </c>
      <c r="L34" s="9" t="str">
        <f t="shared" si="0"/>
        <v>Yes</v>
      </c>
    </row>
    <row r="35" spans="1:12" x14ac:dyDescent="0.2">
      <c r="A35" s="3" t="s">
        <v>994</v>
      </c>
      <c r="B35" s="35" t="s">
        <v>213</v>
      </c>
      <c r="C35" s="36">
        <v>5207</v>
      </c>
      <c r="D35" s="44" t="str">
        <f t="shared" si="1"/>
        <v>N/A</v>
      </c>
      <c r="E35" s="36">
        <v>5422</v>
      </c>
      <c r="F35" s="44" t="str">
        <f t="shared" si="2"/>
        <v>N/A</v>
      </c>
      <c r="G35" s="36">
        <v>5238</v>
      </c>
      <c r="H35" s="44" t="str">
        <f t="shared" si="3"/>
        <v>N/A</v>
      </c>
      <c r="I35" s="12">
        <v>4.1289999999999996</v>
      </c>
      <c r="J35" s="12">
        <v>-3.39</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1736</v>
      </c>
      <c r="J36" s="12" t="s">
        <v>1736</v>
      </c>
      <c r="K36" s="45" t="s">
        <v>736</v>
      </c>
      <c r="L36" s="9" t="str">
        <f t="shared" si="0"/>
        <v>N/A</v>
      </c>
    </row>
    <row r="37" spans="1:12" x14ac:dyDescent="0.2">
      <c r="A37" s="3" t="s">
        <v>996</v>
      </c>
      <c r="B37" s="35" t="s">
        <v>213</v>
      </c>
      <c r="C37" s="36">
        <v>6976</v>
      </c>
      <c r="D37" s="44" t="str">
        <f t="shared" si="1"/>
        <v>N/A</v>
      </c>
      <c r="E37" s="36">
        <v>7135</v>
      </c>
      <c r="F37" s="44" t="str">
        <f t="shared" si="2"/>
        <v>N/A</v>
      </c>
      <c r="G37" s="36">
        <v>7037</v>
      </c>
      <c r="H37" s="44" t="str">
        <f t="shared" si="3"/>
        <v>N/A</v>
      </c>
      <c r="I37" s="12">
        <v>2.2789999999999999</v>
      </c>
      <c r="J37" s="12">
        <v>-1.37</v>
      </c>
      <c r="K37" s="45" t="s">
        <v>736</v>
      </c>
      <c r="L37" s="9" t="str">
        <f t="shared" si="0"/>
        <v>Yes</v>
      </c>
    </row>
    <row r="38" spans="1:12" x14ac:dyDescent="0.2">
      <c r="A38" s="3" t="s">
        <v>997</v>
      </c>
      <c r="B38" s="35" t="s">
        <v>213</v>
      </c>
      <c r="C38" s="36">
        <v>2393</v>
      </c>
      <c r="D38" s="44" t="str">
        <f t="shared" si="1"/>
        <v>N/A</v>
      </c>
      <c r="E38" s="36">
        <v>2337</v>
      </c>
      <c r="F38" s="44" t="str">
        <f t="shared" si="2"/>
        <v>N/A</v>
      </c>
      <c r="G38" s="36">
        <v>2191</v>
      </c>
      <c r="H38" s="44" t="str">
        <f t="shared" si="3"/>
        <v>N/A</v>
      </c>
      <c r="I38" s="12">
        <v>-2.34</v>
      </c>
      <c r="J38" s="12">
        <v>-6.25</v>
      </c>
      <c r="K38" s="45" t="s">
        <v>736</v>
      </c>
      <c r="L38" s="9" t="str">
        <f t="shared" si="0"/>
        <v>Yes</v>
      </c>
    </row>
    <row r="39" spans="1:12" x14ac:dyDescent="0.2">
      <c r="A39" s="3" t="s">
        <v>998</v>
      </c>
      <c r="B39" s="35" t="s">
        <v>213</v>
      </c>
      <c r="C39" s="36">
        <v>3888</v>
      </c>
      <c r="D39" s="44" t="str">
        <f t="shared" si="1"/>
        <v>N/A</v>
      </c>
      <c r="E39" s="36">
        <v>3884</v>
      </c>
      <c r="F39" s="44" t="str">
        <f t="shared" si="2"/>
        <v>N/A</v>
      </c>
      <c r="G39" s="36">
        <v>3814</v>
      </c>
      <c r="H39" s="44" t="str">
        <f t="shared" si="3"/>
        <v>N/A</v>
      </c>
      <c r="I39" s="12">
        <v>-0.10299999999999999</v>
      </c>
      <c r="J39" s="12">
        <v>-1.8</v>
      </c>
      <c r="K39" s="45" t="s">
        <v>736</v>
      </c>
      <c r="L39" s="9" t="str">
        <f t="shared" si="0"/>
        <v>Yes</v>
      </c>
    </row>
    <row r="40" spans="1:12" x14ac:dyDescent="0.2">
      <c r="A40" s="3" t="s">
        <v>999</v>
      </c>
      <c r="B40" s="35" t="s">
        <v>213</v>
      </c>
      <c r="C40" s="36">
        <v>57041</v>
      </c>
      <c r="D40" s="44" t="str">
        <f t="shared" si="1"/>
        <v>N/A</v>
      </c>
      <c r="E40" s="36">
        <v>56784</v>
      </c>
      <c r="F40" s="44" t="str">
        <f t="shared" si="2"/>
        <v>N/A</v>
      </c>
      <c r="G40" s="36">
        <v>56471</v>
      </c>
      <c r="H40" s="44" t="str">
        <f t="shared" si="3"/>
        <v>N/A</v>
      </c>
      <c r="I40" s="12">
        <v>-0.45100000000000001</v>
      </c>
      <c r="J40" s="12">
        <v>-0.55100000000000005</v>
      </c>
      <c r="K40" s="45" t="s">
        <v>736</v>
      </c>
      <c r="L40" s="9" t="str">
        <f t="shared" si="0"/>
        <v>Yes</v>
      </c>
    </row>
    <row r="41" spans="1:12" x14ac:dyDescent="0.2">
      <c r="A41" s="46" t="s">
        <v>84</v>
      </c>
      <c r="B41" s="35" t="s">
        <v>213</v>
      </c>
      <c r="C41" s="47">
        <v>1048910593</v>
      </c>
      <c r="D41" s="44" t="str">
        <f t="shared" si="1"/>
        <v>N/A</v>
      </c>
      <c r="E41" s="47">
        <v>1101223425</v>
      </c>
      <c r="F41" s="44" t="str">
        <f t="shared" si="2"/>
        <v>N/A</v>
      </c>
      <c r="G41" s="47">
        <v>1158322412</v>
      </c>
      <c r="H41" s="44" t="str">
        <f t="shared" si="3"/>
        <v>N/A</v>
      </c>
      <c r="I41" s="12">
        <v>4.9870000000000001</v>
      </c>
      <c r="J41" s="12">
        <v>5.1849999999999996</v>
      </c>
      <c r="K41" s="45" t="s">
        <v>736</v>
      </c>
      <c r="L41" s="9" t="str">
        <f t="shared" si="0"/>
        <v>Yes</v>
      </c>
    </row>
    <row r="42" spans="1:12" x14ac:dyDescent="0.2">
      <c r="A42" s="46" t="s">
        <v>1487</v>
      </c>
      <c r="B42" s="35" t="s">
        <v>213</v>
      </c>
      <c r="C42" s="47">
        <v>5887.4970841000004</v>
      </c>
      <c r="D42" s="44" t="str">
        <f t="shared" si="1"/>
        <v>N/A</v>
      </c>
      <c r="E42" s="47">
        <v>6159.4844365999998</v>
      </c>
      <c r="F42" s="44" t="str">
        <f t="shared" si="2"/>
        <v>N/A</v>
      </c>
      <c r="G42" s="47">
        <v>6549.7820853000003</v>
      </c>
      <c r="H42" s="44" t="str">
        <f t="shared" si="3"/>
        <v>N/A</v>
      </c>
      <c r="I42" s="12">
        <v>4.62</v>
      </c>
      <c r="J42" s="12">
        <v>6.3369999999999997</v>
      </c>
      <c r="K42" s="45" t="s">
        <v>736</v>
      </c>
      <c r="L42" s="9" t="str">
        <f t="shared" si="0"/>
        <v>Yes</v>
      </c>
    </row>
    <row r="43" spans="1:12" x14ac:dyDescent="0.2">
      <c r="A43" s="46" t="s">
        <v>1488</v>
      </c>
      <c r="B43" s="35" t="s">
        <v>213</v>
      </c>
      <c r="C43" s="47">
        <v>6736.6978568000004</v>
      </c>
      <c r="D43" s="44" t="str">
        <f t="shared" si="1"/>
        <v>N/A</v>
      </c>
      <c r="E43" s="47">
        <v>7025.3488037999996</v>
      </c>
      <c r="F43" s="44" t="str">
        <f t="shared" si="2"/>
        <v>N/A</v>
      </c>
      <c r="G43" s="47">
        <v>7428.4769575999999</v>
      </c>
      <c r="H43" s="44" t="str">
        <f t="shared" si="3"/>
        <v>N/A</v>
      </c>
      <c r="I43" s="12">
        <v>4.2850000000000001</v>
      </c>
      <c r="J43" s="12">
        <v>5.7380000000000004</v>
      </c>
      <c r="K43" s="45" t="s">
        <v>736</v>
      </c>
      <c r="L43" s="9" t="str">
        <f t="shared" si="0"/>
        <v>Yes</v>
      </c>
    </row>
    <row r="44" spans="1:12" x14ac:dyDescent="0.2">
      <c r="A44" s="4" t="s">
        <v>107</v>
      </c>
      <c r="B44" s="35" t="s">
        <v>213</v>
      </c>
      <c r="C44" s="47">
        <v>6042625</v>
      </c>
      <c r="D44" s="44" t="str">
        <f t="shared" si="1"/>
        <v>N/A</v>
      </c>
      <c r="E44" s="47">
        <v>6153640</v>
      </c>
      <c r="F44" s="44" t="str">
        <f t="shared" si="2"/>
        <v>N/A</v>
      </c>
      <c r="G44" s="47">
        <v>6033315</v>
      </c>
      <c r="H44" s="44" t="str">
        <f t="shared" si="3"/>
        <v>N/A</v>
      </c>
      <c r="I44" s="12">
        <v>1.837</v>
      </c>
      <c r="J44" s="12">
        <v>-1.96</v>
      </c>
      <c r="K44" s="45" t="s">
        <v>736</v>
      </c>
      <c r="L44" s="9" t="str">
        <f t="shared" si="0"/>
        <v>Yes</v>
      </c>
    </row>
    <row r="45" spans="1:12" x14ac:dyDescent="0.2">
      <c r="A45" s="46" t="s">
        <v>158</v>
      </c>
      <c r="B45" s="48" t="s">
        <v>217</v>
      </c>
      <c r="C45" s="1">
        <v>0</v>
      </c>
      <c r="D45" s="44" t="str">
        <f>IF($B45="N/A","N/A",IF(C45&gt;0,"No",IF(C45&lt;0,"No","Yes")))</f>
        <v>Yes</v>
      </c>
      <c r="E45" s="1">
        <v>0</v>
      </c>
      <c r="F45" s="44" t="str">
        <f>IF($B45="N/A","N/A",IF(E45&gt;0,"No",IF(E45&lt;0,"No","Yes")))</f>
        <v>Yes</v>
      </c>
      <c r="G45" s="1">
        <v>0</v>
      </c>
      <c r="H45" s="44" t="str">
        <f>IF($B45="N/A","N/A",IF(G45&gt;0,"No",IF(G45&lt;0,"No","Yes")))</f>
        <v>Yes</v>
      </c>
      <c r="I45" s="12" t="s">
        <v>1736</v>
      </c>
      <c r="J45" s="12" t="s">
        <v>1736</v>
      </c>
      <c r="K45" s="45" t="s">
        <v>736</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t="s">
        <v>1736</v>
      </c>
      <c r="J46" s="12" t="s">
        <v>1736</v>
      </c>
      <c r="K46" s="45" t="s">
        <v>736</v>
      </c>
      <c r="L46" s="9" t="str">
        <f t="shared" si="0"/>
        <v>N/A</v>
      </c>
    </row>
    <row r="47" spans="1:12" x14ac:dyDescent="0.2">
      <c r="A47" s="46" t="s">
        <v>1290</v>
      </c>
      <c r="B47" s="35" t="s">
        <v>213</v>
      </c>
      <c r="C47" s="47" t="s">
        <v>1736</v>
      </c>
      <c r="D47" s="44" t="str">
        <f t="shared" si="4"/>
        <v>N/A</v>
      </c>
      <c r="E47" s="47" t="s">
        <v>1736</v>
      </c>
      <c r="F47" s="44" t="str">
        <f t="shared" si="5"/>
        <v>N/A</v>
      </c>
      <c r="G47" s="47" t="s">
        <v>1736</v>
      </c>
      <c r="H47" s="44" t="str">
        <f t="shared" si="6"/>
        <v>N/A</v>
      </c>
      <c r="I47" s="12" t="s">
        <v>1736</v>
      </c>
      <c r="J47" s="12" t="s">
        <v>1736</v>
      </c>
      <c r="K47" s="45" t="s">
        <v>736</v>
      </c>
      <c r="L47" s="9" t="str">
        <f>IF(J47="Div by 0", "N/A", IF(OR(J47="N/A",K47="N/A"),"N/A", IF(J47&gt;VALUE(MID(K47,1,2)), "No", IF(J47&lt;-1*VALUE(MID(K47,1,2)), "No", "Yes"))))</f>
        <v>N/A</v>
      </c>
    </row>
    <row r="48" spans="1:12" x14ac:dyDescent="0.2">
      <c r="A48" s="46" t="s">
        <v>1489</v>
      </c>
      <c r="B48" s="35" t="s">
        <v>213</v>
      </c>
      <c r="C48" s="47">
        <v>16849.390336</v>
      </c>
      <c r="D48" s="44" t="str">
        <f t="shared" ref="D48:D74" si="7">IF($B48="N/A","N/A",IF(C48&gt;10,"No",IF(C48&lt;-10,"No","Yes")))</f>
        <v>N/A</v>
      </c>
      <c r="E48" s="47">
        <v>17372.561786999999</v>
      </c>
      <c r="F48" s="44" t="str">
        <f t="shared" ref="F48:F74" si="8">IF($B48="N/A","N/A",IF(E48&gt;10,"No",IF(E48&lt;-10,"No","Yes")))</f>
        <v>N/A</v>
      </c>
      <c r="G48" s="47">
        <v>18923.196959000001</v>
      </c>
      <c r="H48" s="44" t="str">
        <f t="shared" ref="H48:H74" si="9">IF($B48="N/A","N/A",IF(G48&gt;10,"No",IF(G48&lt;-10,"No","Yes")))</f>
        <v>N/A</v>
      </c>
      <c r="I48" s="12">
        <v>3.105</v>
      </c>
      <c r="J48" s="12">
        <v>8.9260000000000002</v>
      </c>
      <c r="K48" s="45" t="s">
        <v>736</v>
      </c>
      <c r="L48" s="9" t="str">
        <f t="shared" ref="L48:L74" si="10">IF(J48="Div by 0", "N/A", IF(K48="N/A","N/A", IF(J48&gt;VALUE(MID(K48,1,2)), "No", IF(J48&lt;-1*VALUE(MID(K48,1,2)), "No", "Yes"))))</f>
        <v>Yes</v>
      </c>
    </row>
    <row r="49" spans="1:12" x14ac:dyDescent="0.2">
      <c r="A49" s="46" t="s">
        <v>1490</v>
      </c>
      <c r="B49" s="35" t="s">
        <v>213</v>
      </c>
      <c r="C49" s="47">
        <v>9818.3379468999992</v>
      </c>
      <c r="D49" s="44" t="str">
        <f t="shared" si="7"/>
        <v>N/A</v>
      </c>
      <c r="E49" s="47">
        <v>10576.002258</v>
      </c>
      <c r="F49" s="44" t="str">
        <f t="shared" si="8"/>
        <v>N/A</v>
      </c>
      <c r="G49" s="47">
        <v>10599.472105999999</v>
      </c>
      <c r="H49" s="44" t="str">
        <f t="shared" si="9"/>
        <v>N/A</v>
      </c>
      <c r="I49" s="12">
        <v>7.7169999999999996</v>
      </c>
      <c r="J49" s="12">
        <v>0.22189999999999999</v>
      </c>
      <c r="K49" s="45" t="s">
        <v>736</v>
      </c>
      <c r="L49" s="9" t="str">
        <f t="shared" si="10"/>
        <v>Yes</v>
      </c>
    </row>
    <row r="50" spans="1:12" x14ac:dyDescent="0.2">
      <c r="A50" s="46" t="s">
        <v>1491</v>
      </c>
      <c r="B50" s="35" t="s">
        <v>213</v>
      </c>
      <c r="C50" s="47">
        <v>3755.9941715</v>
      </c>
      <c r="D50" s="44" t="str">
        <f t="shared" si="7"/>
        <v>N/A</v>
      </c>
      <c r="E50" s="47">
        <v>3837.5240011000001</v>
      </c>
      <c r="F50" s="44" t="str">
        <f t="shared" si="8"/>
        <v>N/A</v>
      </c>
      <c r="G50" s="47">
        <v>3559.8948642</v>
      </c>
      <c r="H50" s="44" t="str">
        <f t="shared" si="9"/>
        <v>N/A</v>
      </c>
      <c r="I50" s="12">
        <v>2.1709999999999998</v>
      </c>
      <c r="J50" s="12">
        <v>-7.23</v>
      </c>
      <c r="K50" s="45" t="s">
        <v>736</v>
      </c>
      <c r="L50" s="9" t="str">
        <f t="shared" si="10"/>
        <v>Yes</v>
      </c>
    </row>
    <row r="51" spans="1:12" x14ac:dyDescent="0.2">
      <c r="A51" s="46" t="s">
        <v>1492</v>
      </c>
      <c r="B51" s="35" t="s">
        <v>213</v>
      </c>
      <c r="C51" s="47">
        <v>1997.3953488</v>
      </c>
      <c r="D51" s="44" t="str">
        <f t="shared" si="7"/>
        <v>N/A</v>
      </c>
      <c r="E51" s="47">
        <v>2119.8372092999998</v>
      </c>
      <c r="F51" s="44" t="str">
        <f t="shared" si="8"/>
        <v>N/A</v>
      </c>
      <c r="G51" s="47">
        <v>2396.2105262999999</v>
      </c>
      <c r="H51" s="44" t="str">
        <f t="shared" si="9"/>
        <v>N/A</v>
      </c>
      <c r="I51" s="12">
        <v>6.13</v>
      </c>
      <c r="J51" s="12">
        <v>13.04</v>
      </c>
      <c r="K51" s="45" t="s">
        <v>736</v>
      </c>
      <c r="L51" s="9" t="str">
        <f t="shared" si="10"/>
        <v>Yes</v>
      </c>
    </row>
    <row r="52" spans="1:12" x14ac:dyDescent="0.2">
      <c r="A52" s="46" t="s">
        <v>1493</v>
      </c>
      <c r="B52" s="35" t="s">
        <v>213</v>
      </c>
      <c r="C52" s="47">
        <v>37837.748460000003</v>
      </c>
      <c r="D52" s="44" t="str">
        <f t="shared" si="7"/>
        <v>N/A</v>
      </c>
      <c r="E52" s="47">
        <v>39910.193460000002</v>
      </c>
      <c r="F52" s="44" t="str">
        <f t="shared" si="8"/>
        <v>N/A</v>
      </c>
      <c r="G52" s="47">
        <v>44506.517288000003</v>
      </c>
      <c r="H52" s="44" t="str">
        <f t="shared" si="9"/>
        <v>N/A</v>
      </c>
      <c r="I52" s="12">
        <v>5.4770000000000003</v>
      </c>
      <c r="J52" s="12">
        <v>11.52</v>
      </c>
      <c r="K52" s="45" t="s">
        <v>736</v>
      </c>
      <c r="L52" s="9" t="str">
        <f t="shared" si="10"/>
        <v>Yes</v>
      </c>
    </row>
    <row r="53" spans="1:12" x14ac:dyDescent="0.2">
      <c r="A53" s="46" t="s">
        <v>1494</v>
      </c>
      <c r="B53" s="35" t="s">
        <v>213</v>
      </c>
      <c r="C53" s="47">
        <v>3183.0886243</v>
      </c>
      <c r="D53" s="44" t="str">
        <f t="shared" si="7"/>
        <v>N/A</v>
      </c>
      <c r="E53" s="47">
        <v>3102.1604938</v>
      </c>
      <c r="F53" s="44" t="str">
        <f t="shared" si="8"/>
        <v>N/A</v>
      </c>
      <c r="G53" s="47">
        <v>3359.7535121000001</v>
      </c>
      <c r="H53" s="44" t="str">
        <f t="shared" si="9"/>
        <v>N/A</v>
      </c>
      <c r="I53" s="12">
        <v>-2.54</v>
      </c>
      <c r="J53" s="12">
        <v>8.3040000000000003</v>
      </c>
      <c r="K53" s="45" t="s">
        <v>736</v>
      </c>
      <c r="L53" s="9" t="str">
        <f t="shared" si="10"/>
        <v>Yes</v>
      </c>
    </row>
    <row r="54" spans="1:12" x14ac:dyDescent="0.2">
      <c r="A54" s="46" t="s">
        <v>1495</v>
      </c>
      <c r="B54" s="35" t="s">
        <v>213</v>
      </c>
      <c r="C54" s="47">
        <v>16951.081201000001</v>
      </c>
      <c r="D54" s="44" t="str">
        <f t="shared" si="7"/>
        <v>N/A</v>
      </c>
      <c r="E54" s="47">
        <v>17684.055624000001</v>
      </c>
      <c r="F54" s="44" t="str">
        <f t="shared" si="8"/>
        <v>N/A</v>
      </c>
      <c r="G54" s="47">
        <v>18277.289719</v>
      </c>
      <c r="H54" s="44" t="str">
        <f t="shared" si="9"/>
        <v>N/A</v>
      </c>
      <c r="I54" s="12">
        <v>4.3239999999999998</v>
      </c>
      <c r="J54" s="12">
        <v>3.355</v>
      </c>
      <c r="K54" s="45" t="s">
        <v>736</v>
      </c>
      <c r="L54" s="9" t="str">
        <f t="shared" si="10"/>
        <v>Yes</v>
      </c>
    </row>
    <row r="55" spans="1:12" x14ac:dyDescent="0.2">
      <c r="A55" s="46" t="s">
        <v>1496</v>
      </c>
      <c r="B55" s="35" t="s">
        <v>213</v>
      </c>
      <c r="C55" s="47">
        <v>18562.022752000001</v>
      </c>
      <c r="D55" s="44" t="str">
        <f t="shared" si="7"/>
        <v>N/A</v>
      </c>
      <c r="E55" s="47">
        <v>19272.215354</v>
      </c>
      <c r="F55" s="44" t="str">
        <f t="shared" si="8"/>
        <v>N/A</v>
      </c>
      <c r="G55" s="47">
        <v>19952.362334000001</v>
      </c>
      <c r="H55" s="44" t="str">
        <f t="shared" si="9"/>
        <v>N/A</v>
      </c>
      <c r="I55" s="12">
        <v>3.8260000000000001</v>
      </c>
      <c r="J55" s="12">
        <v>3.5289999999999999</v>
      </c>
      <c r="K55" s="45" t="s">
        <v>736</v>
      </c>
      <c r="L55" s="9" t="str">
        <f t="shared" si="10"/>
        <v>Yes</v>
      </c>
    </row>
    <row r="56" spans="1:12" ht="25.5" x14ac:dyDescent="0.2">
      <c r="A56" s="46" t="s">
        <v>1497</v>
      </c>
      <c r="B56" s="35" t="s">
        <v>213</v>
      </c>
      <c r="C56" s="47">
        <v>5646.4972211000004</v>
      </c>
      <c r="D56" s="44" t="str">
        <f t="shared" si="7"/>
        <v>N/A</v>
      </c>
      <c r="E56" s="47">
        <v>5298.4575038000003</v>
      </c>
      <c r="F56" s="44" t="str">
        <f t="shared" si="8"/>
        <v>N/A</v>
      </c>
      <c r="G56" s="47">
        <v>4755.4333206000001</v>
      </c>
      <c r="H56" s="44" t="str">
        <f t="shared" si="9"/>
        <v>N/A</v>
      </c>
      <c r="I56" s="12">
        <v>-6.16</v>
      </c>
      <c r="J56" s="12">
        <v>-10.199999999999999</v>
      </c>
      <c r="K56" s="45" t="s">
        <v>736</v>
      </c>
      <c r="L56" s="9" t="str">
        <f t="shared" si="10"/>
        <v>Yes</v>
      </c>
    </row>
    <row r="57" spans="1:12" x14ac:dyDescent="0.2">
      <c r="A57" s="46" t="s">
        <v>1498</v>
      </c>
      <c r="B57" s="35" t="s">
        <v>213</v>
      </c>
      <c r="C57" s="47">
        <v>5389.8547485999998</v>
      </c>
      <c r="D57" s="44" t="str">
        <f t="shared" si="7"/>
        <v>N/A</v>
      </c>
      <c r="E57" s="47">
        <v>6396.3495702</v>
      </c>
      <c r="F57" s="44" t="str">
        <f t="shared" si="8"/>
        <v>N/A</v>
      </c>
      <c r="G57" s="47">
        <v>7938.3282675</v>
      </c>
      <c r="H57" s="44" t="str">
        <f t="shared" si="9"/>
        <v>N/A</v>
      </c>
      <c r="I57" s="12">
        <v>18.670000000000002</v>
      </c>
      <c r="J57" s="12">
        <v>24.11</v>
      </c>
      <c r="K57" s="45" t="s">
        <v>736</v>
      </c>
      <c r="L57" s="9" t="str">
        <f t="shared" si="10"/>
        <v>Yes</v>
      </c>
    </row>
    <row r="58" spans="1:12" x14ac:dyDescent="0.2">
      <c r="A58" s="46" t="s">
        <v>1499</v>
      </c>
      <c r="B58" s="35" t="s">
        <v>213</v>
      </c>
      <c r="C58" s="47">
        <v>34361.672831999997</v>
      </c>
      <c r="D58" s="44" t="str">
        <f t="shared" si="7"/>
        <v>N/A</v>
      </c>
      <c r="E58" s="47">
        <v>37093.943262000001</v>
      </c>
      <c r="F58" s="44" t="str">
        <f t="shared" si="8"/>
        <v>N/A</v>
      </c>
      <c r="G58" s="47">
        <v>38792.840145000002</v>
      </c>
      <c r="H58" s="44" t="str">
        <f t="shared" si="9"/>
        <v>N/A</v>
      </c>
      <c r="I58" s="12">
        <v>7.952</v>
      </c>
      <c r="J58" s="12">
        <v>4.58</v>
      </c>
      <c r="K58" s="45" t="s">
        <v>736</v>
      </c>
      <c r="L58" s="9" t="str">
        <f t="shared" si="10"/>
        <v>Yes</v>
      </c>
    </row>
    <row r="59" spans="1:12" x14ac:dyDescent="0.2">
      <c r="A59" s="46" t="s">
        <v>1500</v>
      </c>
      <c r="B59" s="35" t="s">
        <v>213</v>
      </c>
      <c r="C59" s="47">
        <v>3906.4045936000002</v>
      </c>
      <c r="D59" s="44" t="str">
        <f t="shared" si="7"/>
        <v>N/A</v>
      </c>
      <c r="E59" s="47">
        <v>4338.5447316</v>
      </c>
      <c r="F59" s="44" t="str">
        <f t="shared" si="8"/>
        <v>N/A</v>
      </c>
      <c r="G59" s="47">
        <v>3730.6270491999999</v>
      </c>
      <c r="H59" s="44" t="str">
        <f t="shared" si="9"/>
        <v>N/A</v>
      </c>
      <c r="I59" s="12">
        <v>11.06</v>
      </c>
      <c r="J59" s="12">
        <v>-14</v>
      </c>
      <c r="K59" s="45" t="s">
        <v>736</v>
      </c>
      <c r="L59" s="9" t="str">
        <f t="shared" si="10"/>
        <v>Yes</v>
      </c>
    </row>
    <row r="60" spans="1:12" x14ac:dyDescent="0.2">
      <c r="A60" s="46" t="s">
        <v>1501</v>
      </c>
      <c r="B60" s="35" t="s">
        <v>213</v>
      </c>
      <c r="C60" s="47">
        <v>3205.0999388999999</v>
      </c>
      <c r="D60" s="44" t="str">
        <f t="shared" si="7"/>
        <v>N/A</v>
      </c>
      <c r="E60" s="47">
        <v>3302.0430999</v>
      </c>
      <c r="F60" s="44" t="str">
        <f t="shared" si="8"/>
        <v>N/A</v>
      </c>
      <c r="G60" s="47">
        <v>3556.055683</v>
      </c>
      <c r="H60" s="44" t="str">
        <f t="shared" si="9"/>
        <v>N/A</v>
      </c>
      <c r="I60" s="12">
        <v>3.0249999999999999</v>
      </c>
      <c r="J60" s="12">
        <v>7.6929999999999996</v>
      </c>
      <c r="K60" s="45" t="s">
        <v>736</v>
      </c>
      <c r="L60" s="9" t="str">
        <f t="shared" si="10"/>
        <v>Yes</v>
      </c>
    </row>
    <row r="61" spans="1:12" x14ac:dyDescent="0.2">
      <c r="A61" s="46" t="s">
        <v>1502</v>
      </c>
      <c r="B61" s="35" t="s">
        <v>213</v>
      </c>
      <c r="C61" s="47">
        <v>3916.5118048999998</v>
      </c>
      <c r="D61" s="44" t="str">
        <f t="shared" si="7"/>
        <v>N/A</v>
      </c>
      <c r="E61" s="47">
        <v>4060.5519450000002</v>
      </c>
      <c r="F61" s="44" t="str">
        <f t="shared" si="8"/>
        <v>N/A</v>
      </c>
      <c r="G61" s="47">
        <v>4655.2018184999997</v>
      </c>
      <c r="H61" s="44" t="str">
        <f t="shared" si="9"/>
        <v>N/A</v>
      </c>
      <c r="I61" s="12">
        <v>3.6779999999999999</v>
      </c>
      <c r="J61" s="12">
        <v>14.64</v>
      </c>
      <c r="K61" s="45" t="s">
        <v>736</v>
      </c>
      <c r="L61" s="9" t="str">
        <f t="shared" si="10"/>
        <v>Yes</v>
      </c>
    </row>
    <row r="62" spans="1:12" x14ac:dyDescent="0.2">
      <c r="A62" s="46" t="s">
        <v>1503</v>
      </c>
      <c r="B62" s="35" t="s">
        <v>213</v>
      </c>
      <c r="C62" s="47" t="s">
        <v>1736</v>
      </c>
      <c r="D62" s="44" t="str">
        <f t="shared" si="7"/>
        <v>N/A</v>
      </c>
      <c r="E62" s="47" t="s">
        <v>1736</v>
      </c>
      <c r="F62" s="44" t="str">
        <f t="shared" si="8"/>
        <v>N/A</v>
      </c>
      <c r="G62" s="47" t="s">
        <v>1736</v>
      </c>
      <c r="H62" s="44" t="str">
        <f t="shared" si="9"/>
        <v>N/A</v>
      </c>
      <c r="I62" s="12" t="s">
        <v>1736</v>
      </c>
      <c r="J62" s="12" t="s">
        <v>1736</v>
      </c>
      <c r="K62" s="45" t="s">
        <v>736</v>
      </c>
      <c r="L62" s="9" t="str">
        <f t="shared" si="10"/>
        <v>N/A</v>
      </c>
    </row>
    <row r="63" spans="1:12" ht="25.5" x14ac:dyDescent="0.2">
      <c r="A63" s="46" t="s">
        <v>1504</v>
      </c>
      <c r="B63" s="35" t="s">
        <v>213</v>
      </c>
      <c r="C63" s="47">
        <v>4840.6312355999999</v>
      </c>
      <c r="D63" s="44" t="str">
        <f t="shared" si="7"/>
        <v>N/A</v>
      </c>
      <c r="E63" s="47">
        <v>4408.9015503999999</v>
      </c>
      <c r="F63" s="44" t="str">
        <f t="shared" si="8"/>
        <v>N/A</v>
      </c>
      <c r="G63" s="47">
        <v>5241.6189135000004</v>
      </c>
      <c r="H63" s="44" t="str">
        <f t="shared" si="9"/>
        <v>N/A</v>
      </c>
      <c r="I63" s="12">
        <v>-8.92</v>
      </c>
      <c r="J63" s="12">
        <v>18.89</v>
      </c>
      <c r="K63" s="45" t="s">
        <v>736</v>
      </c>
      <c r="L63" s="9" t="str">
        <f t="shared" si="10"/>
        <v>Yes</v>
      </c>
    </row>
    <row r="64" spans="1:12" x14ac:dyDescent="0.2">
      <c r="A64" s="46" t="s">
        <v>1505</v>
      </c>
      <c r="B64" s="35" t="s">
        <v>213</v>
      </c>
      <c r="C64" s="47">
        <v>2192.4227102</v>
      </c>
      <c r="D64" s="44" t="str">
        <f t="shared" si="7"/>
        <v>N/A</v>
      </c>
      <c r="E64" s="47">
        <v>2280.9056242000001</v>
      </c>
      <c r="F64" s="44" t="str">
        <f t="shared" si="8"/>
        <v>N/A</v>
      </c>
      <c r="G64" s="47">
        <v>2477.4238175999999</v>
      </c>
      <c r="H64" s="44" t="str">
        <f t="shared" si="9"/>
        <v>N/A</v>
      </c>
      <c r="I64" s="12">
        <v>4.0359999999999996</v>
      </c>
      <c r="J64" s="12">
        <v>8.6159999999999997</v>
      </c>
      <c r="K64" s="45" t="s">
        <v>736</v>
      </c>
      <c r="L64" s="9" t="str">
        <f t="shared" si="10"/>
        <v>Yes</v>
      </c>
    </row>
    <row r="65" spans="1:12" x14ac:dyDescent="0.2">
      <c r="A65" s="46" t="s">
        <v>1506</v>
      </c>
      <c r="B65" s="35" t="s">
        <v>213</v>
      </c>
      <c r="C65" s="47">
        <v>2648.9446656999999</v>
      </c>
      <c r="D65" s="44" t="str">
        <f t="shared" si="7"/>
        <v>N/A</v>
      </c>
      <c r="E65" s="47">
        <v>2809.8058937000001</v>
      </c>
      <c r="F65" s="44" t="str">
        <f t="shared" si="8"/>
        <v>N/A</v>
      </c>
      <c r="G65" s="47">
        <v>3071.1039635000002</v>
      </c>
      <c r="H65" s="44" t="str">
        <f t="shared" si="9"/>
        <v>N/A</v>
      </c>
      <c r="I65" s="12">
        <v>6.0730000000000004</v>
      </c>
      <c r="J65" s="12">
        <v>9.3000000000000007</v>
      </c>
      <c r="K65" s="45" t="s">
        <v>736</v>
      </c>
      <c r="L65" s="9" t="str">
        <f t="shared" si="10"/>
        <v>Yes</v>
      </c>
    </row>
    <row r="66" spans="1:12" x14ac:dyDescent="0.2">
      <c r="A66" s="46" t="s">
        <v>1507</v>
      </c>
      <c r="B66" s="35" t="s">
        <v>213</v>
      </c>
      <c r="C66" s="47">
        <v>19934.776621000001</v>
      </c>
      <c r="D66" s="44" t="str">
        <f t="shared" si="7"/>
        <v>N/A</v>
      </c>
      <c r="E66" s="47">
        <v>19588.089377</v>
      </c>
      <c r="F66" s="44" t="str">
        <f t="shared" si="8"/>
        <v>N/A</v>
      </c>
      <c r="G66" s="47">
        <v>18177.220723999999</v>
      </c>
      <c r="H66" s="44" t="str">
        <f t="shared" si="9"/>
        <v>N/A</v>
      </c>
      <c r="I66" s="12">
        <v>-1.74</v>
      </c>
      <c r="J66" s="12">
        <v>-7.2</v>
      </c>
      <c r="K66" s="45" t="s">
        <v>736</v>
      </c>
      <c r="L66" s="9" t="str">
        <f t="shared" si="10"/>
        <v>Yes</v>
      </c>
    </row>
    <row r="67" spans="1:12" x14ac:dyDescent="0.2">
      <c r="A67" s="46" t="s">
        <v>1508</v>
      </c>
      <c r="B67" s="35" t="s">
        <v>213</v>
      </c>
      <c r="C67" s="47">
        <v>1276.0089859</v>
      </c>
      <c r="D67" s="44" t="str">
        <f t="shared" si="7"/>
        <v>N/A</v>
      </c>
      <c r="E67" s="47">
        <v>1686.6322901999999</v>
      </c>
      <c r="F67" s="44" t="str">
        <f t="shared" si="8"/>
        <v>N/A</v>
      </c>
      <c r="G67" s="47">
        <v>1796.2077494</v>
      </c>
      <c r="H67" s="44" t="str">
        <f t="shared" si="9"/>
        <v>N/A</v>
      </c>
      <c r="I67" s="12">
        <v>32.18</v>
      </c>
      <c r="J67" s="12">
        <v>6.4969999999999999</v>
      </c>
      <c r="K67" s="45" t="s">
        <v>736</v>
      </c>
      <c r="L67" s="9" t="str">
        <f t="shared" si="10"/>
        <v>Yes</v>
      </c>
    </row>
    <row r="68" spans="1:12" x14ac:dyDescent="0.2">
      <c r="A68" s="46" t="s">
        <v>1509</v>
      </c>
      <c r="B68" s="35" t="s">
        <v>213</v>
      </c>
      <c r="C68" s="47">
        <v>3380.6741010999999</v>
      </c>
      <c r="D68" s="44" t="str">
        <f t="shared" si="7"/>
        <v>N/A</v>
      </c>
      <c r="E68" s="47">
        <v>3542.1223498999998</v>
      </c>
      <c r="F68" s="44" t="str">
        <f t="shared" si="8"/>
        <v>N/A</v>
      </c>
      <c r="G68" s="47">
        <v>3745.2071277</v>
      </c>
      <c r="H68" s="44" t="str">
        <f t="shared" si="9"/>
        <v>N/A</v>
      </c>
      <c r="I68" s="12">
        <v>4.7759999999999998</v>
      </c>
      <c r="J68" s="12">
        <v>5.7329999999999997</v>
      </c>
      <c r="K68" s="45" t="s">
        <v>736</v>
      </c>
      <c r="L68" s="9" t="str">
        <f t="shared" si="10"/>
        <v>Yes</v>
      </c>
    </row>
    <row r="69" spans="1:12" x14ac:dyDescent="0.2">
      <c r="A69" s="46" t="s">
        <v>1510</v>
      </c>
      <c r="B69" s="35" t="s">
        <v>213</v>
      </c>
      <c r="C69" s="47">
        <v>6343.1958900999998</v>
      </c>
      <c r="D69" s="44" t="str">
        <f t="shared" si="7"/>
        <v>N/A</v>
      </c>
      <c r="E69" s="47">
        <v>6394.9885651000004</v>
      </c>
      <c r="F69" s="44" t="str">
        <f t="shared" si="8"/>
        <v>N/A</v>
      </c>
      <c r="G69" s="47">
        <v>6876.1536845999999</v>
      </c>
      <c r="H69" s="44" t="str">
        <f t="shared" si="9"/>
        <v>N/A</v>
      </c>
      <c r="I69" s="12">
        <v>0.8165</v>
      </c>
      <c r="J69" s="12">
        <v>7.524</v>
      </c>
      <c r="K69" s="45" t="s">
        <v>736</v>
      </c>
      <c r="L69" s="9" t="str">
        <f t="shared" si="10"/>
        <v>Yes</v>
      </c>
    </row>
    <row r="70" spans="1:12" x14ac:dyDescent="0.2">
      <c r="A70" s="46" t="s">
        <v>1511</v>
      </c>
      <c r="B70" s="35" t="s">
        <v>213</v>
      </c>
      <c r="C70" s="47" t="s">
        <v>1736</v>
      </c>
      <c r="D70" s="44" t="str">
        <f t="shared" si="7"/>
        <v>N/A</v>
      </c>
      <c r="E70" s="47" t="s">
        <v>1736</v>
      </c>
      <c r="F70" s="44" t="str">
        <f t="shared" si="8"/>
        <v>N/A</v>
      </c>
      <c r="G70" s="47" t="s">
        <v>1736</v>
      </c>
      <c r="H70" s="44" t="str">
        <f t="shared" si="9"/>
        <v>N/A</v>
      </c>
      <c r="I70" s="12" t="s">
        <v>1736</v>
      </c>
      <c r="J70" s="12" t="s">
        <v>1736</v>
      </c>
      <c r="K70" s="45" t="s">
        <v>736</v>
      </c>
      <c r="L70" s="9" t="str">
        <f t="shared" si="10"/>
        <v>N/A</v>
      </c>
    </row>
    <row r="71" spans="1:12" ht="25.5" x14ac:dyDescent="0.2">
      <c r="A71" s="46" t="s">
        <v>1512</v>
      </c>
      <c r="B71" s="35" t="s">
        <v>213</v>
      </c>
      <c r="C71" s="47">
        <v>3627.7088589</v>
      </c>
      <c r="D71" s="44" t="str">
        <f t="shared" si="7"/>
        <v>N/A</v>
      </c>
      <c r="E71" s="47">
        <v>3636.3499649999999</v>
      </c>
      <c r="F71" s="44" t="str">
        <f t="shared" si="8"/>
        <v>N/A</v>
      </c>
      <c r="G71" s="47">
        <v>3775.2148643</v>
      </c>
      <c r="H71" s="44" t="str">
        <f t="shared" si="9"/>
        <v>N/A</v>
      </c>
      <c r="I71" s="12">
        <v>0.2382</v>
      </c>
      <c r="J71" s="12">
        <v>3.819</v>
      </c>
      <c r="K71" s="45" t="s">
        <v>736</v>
      </c>
      <c r="L71" s="9" t="str">
        <f t="shared" si="10"/>
        <v>Yes</v>
      </c>
    </row>
    <row r="72" spans="1:12" x14ac:dyDescent="0.2">
      <c r="A72" s="46" t="s">
        <v>1513</v>
      </c>
      <c r="B72" s="35" t="s">
        <v>213</v>
      </c>
      <c r="C72" s="47">
        <v>5168.7409109999999</v>
      </c>
      <c r="D72" s="44" t="str">
        <f t="shared" si="7"/>
        <v>N/A</v>
      </c>
      <c r="E72" s="47">
        <v>5382.0847240000003</v>
      </c>
      <c r="F72" s="44" t="str">
        <f t="shared" si="8"/>
        <v>N/A</v>
      </c>
      <c r="G72" s="47">
        <v>6001.1606572000001</v>
      </c>
      <c r="H72" s="44" t="str">
        <f t="shared" si="9"/>
        <v>N/A</v>
      </c>
      <c r="I72" s="12">
        <v>4.1280000000000001</v>
      </c>
      <c r="J72" s="12">
        <v>11.5</v>
      </c>
      <c r="K72" s="45" t="s">
        <v>736</v>
      </c>
      <c r="L72" s="9" t="str">
        <f t="shared" si="10"/>
        <v>Yes</v>
      </c>
    </row>
    <row r="73" spans="1:12" x14ac:dyDescent="0.2">
      <c r="A73" s="46" t="s">
        <v>1514</v>
      </c>
      <c r="B73" s="35" t="s">
        <v>213</v>
      </c>
      <c r="C73" s="47">
        <v>3533.6496913999999</v>
      </c>
      <c r="D73" s="44" t="str">
        <f t="shared" si="7"/>
        <v>N/A</v>
      </c>
      <c r="E73" s="47">
        <v>3511.8535015000002</v>
      </c>
      <c r="F73" s="44" t="str">
        <f t="shared" si="8"/>
        <v>N/A</v>
      </c>
      <c r="G73" s="47">
        <v>3734.4845307000001</v>
      </c>
      <c r="H73" s="44" t="str">
        <f t="shared" si="9"/>
        <v>N/A</v>
      </c>
      <c r="I73" s="12">
        <v>-0.61699999999999999</v>
      </c>
      <c r="J73" s="12">
        <v>6.3390000000000004</v>
      </c>
      <c r="K73" s="45" t="s">
        <v>736</v>
      </c>
      <c r="L73" s="9" t="str">
        <f t="shared" si="10"/>
        <v>Yes</v>
      </c>
    </row>
    <row r="74" spans="1:12" x14ac:dyDescent="0.2">
      <c r="A74" s="46" t="s">
        <v>1515</v>
      </c>
      <c r="B74" s="35" t="s">
        <v>213</v>
      </c>
      <c r="C74" s="47">
        <v>2994.5872792999999</v>
      </c>
      <c r="D74" s="44" t="str">
        <f t="shared" si="7"/>
        <v>N/A</v>
      </c>
      <c r="E74" s="47">
        <v>3184.2225450999999</v>
      </c>
      <c r="F74" s="44" t="str">
        <f t="shared" si="8"/>
        <v>N/A</v>
      </c>
      <c r="G74" s="47">
        <v>3364.2512262999999</v>
      </c>
      <c r="H74" s="44" t="str">
        <f t="shared" si="9"/>
        <v>N/A</v>
      </c>
      <c r="I74" s="12">
        <v>6.3330000000000002</v>
      </c>
      <c r="J74" s="12">
        <v>5.6539999999999999</v>
      </c>
      <c r="K74" s="45" t="s">
        <v>736</v>
      </c>
      <c r="L74" s="9" t="str">
        <f t="shared" si="10"/>
        <v>Yes</v>
      </c>
    </row>
    <row r="75" spans="1:12" x14ac:dyDescent="0.2">
      <c r="A75" s="46" t="s">
        <v>1597</v>
      </c>
      <c r="B75" s="35" t="s">
        <v>213</v>
      </c>
      <c r="C75" s="47">
        <v>121362245</v>
      </c>
      <c r="D75" s="44" t="str">
        <f t="shared" ref="D75:D144" si="11">IF($B75="N/A","N/A",IF(C75&gt;10,"No",IF(C75&lt;-10,"No","Yes")))</f>
        <v>N/A</v>
      </c>
      <c r="E75" s="47">
        <v>119224360</v>
      </c>
      <c r="F75" s="44" t="str">
        <f t="shared" ref="F75:F144" si="12">IF($B75="N/A","N/A",IF(E75&gt;10,"No",IF(E75&lt;-10,"No","Yes")))</f>
        <v>N/A</v>
      </c>
      <c r="G75" s="47">
        <v>131585960</v>
      </c>
      <c r="H75" s="44" t="str">
        <f t="shared" ref="H75:H144" si="13">IF($B75="N/A","N/A",IF(G75&gt;10,"No",IF(G75&lt;-10,"No","Yes")))</f>
        <v>N/A</v>
      </c>
      <c r="I75" s="12">
        <v>-1.76</v>
      </c>
      <c r="J75" s="12">
        <v>10.37</v>
      </c>
      <c r="K75" s="45" t="s">
        <v>736</v>
      </c>
      <c r="L75" s="9" t="str">
        <f t="shared" ref="L75:L135" si="14">IF(J75="Div by 0", "N/A", IF(K75="N/A","N/A", IF(J75&gt;VALUE(MID(K75,1,2)), "No", IF(J75&lt;-1*VALUE(MID(K75,1,2)), "No", "Yes"))))</f>
        <v>Yes</v>
      </c>
    </row>
    <row r="76" spans="1:12" x14ac:dyDescent="0.2">
      <c r="A76" s="46" t="s">
        <v>596</v>
      </c>
      <c r="B76" s="35" t="s">
        <v>213</v>
      </c>
      <c r="C76" s="36">
        <v>12426</v>
      </c>
      <c r="D76" s="44" t="str">
        <f t="shared" si="11"/>
        <v>N/A</v>
      </c>
      <c r="E76" s="36">
        <v>12344</v>
      </c>
      <c r="F76" s="44" t="str">
        <f t="shared" si="12"/>
        <v>N/A</v>
      </c>
      <c r="G76" s="36">
        <v>12481</v>
      </c>
      <c r="H76" s="44" t="str">
        <f t="shared" si="13"/>
        <v>N/A</v>
      </c>
      <c r="I76" s="12">
        <v>-0.66</v>
      </c>
      <c r="J76" s="12">
        <v>1.1100000000000001</v>
      </c>
      <c r="K76" s="45" t="s">
        <v>736</v>
      </c>
      <c r="L76" s="9" t="str">
        <f t="shared" si="14"/>
        <v>Yes</v>
      </c>
    </row>
    <row r="77" spans="1:12" x14ac:dyDescent="0.2">
      <c r="A77" s="46" t="s">
        <v>1424</v>
      </c>
      <c r="B77" s="35" t="s">
        <v>213</v>
      </c>
      <c r="C77" s="47">
        <v>9766.7990504000009</v>
      </c>
      <c r="D77" s="44" t="str">
        <f t="shared" si="11"/>
        <v>N/A</v>
      </c>
      <c r="E77" s="47">
        <v>9658.4867142000003</v>
      </c>
      <c r="F77" s="44" t="str">
        <f t="shared" si="12"/>
        <v>N/A</v>
      </c>
      <c r="G77" s="47">
        <v>10542.902011</v>
      </c>
      <c r="H77" s="44" t="str">
        <f t="shared" si="13"/>
        <v>N/A</v>
      </c>
      <c r="I77" s="12">
        <v>-1.1100000000000001</v>
      </c>
      <c r="J77" s="12">
        <v>9.157</v>
      </c>
      <c r="K77" s="45" t="s">
        <v>736</v>
      </c>
      <c r="L77" s="9" t="str">
        <f t="shared" si="14"/>
        <v>Yes</v>
      </c>
    </row>
    <row r="78" spans="1:12" x14ac:dyDescent="0.2">
      <c r="A78" s="46" t="s">
        <v>1425</v>
      </c>
      <c r="B78" s="35" t="s">
        <v>213</v>
      </c>
      <c r="C78" s="36">
        <v>10.751730243000001</v>
      </c>
      <c r="D78" s="44" t="str">
        <f t="shared" si="11"/>
        <v>N/A</v>
      </c>
      <c r="E78" s="36">
        <v>10.240359689</v>
      </c>
      <c r="F78" s="44" t="str">
        <f t="shared" si="12"/>
        <v>N/A</v>
      </c>
      <c r="G78" s="36">
        <v>9.8144379456999999</v>
      </c>
      <c r="H78" s="44" t="str">
        <f t="shared" si="13"/>
        <v>N/A</v>
      </c>
      <c r="I78" s="12">
        <v>-4.76</v>
      </c>
      <c r="J78" s="12">
        <v>-4.16</v>
      </c>
      <c r="K78" s="45" t="s">
        <v>736</v>
      </c>
      <c r="L78" s="9" t="str">
        <f t="shared" si="14"/>
        <v>Yes</v>
      </c>
    </row>
    <row r="79" spans="1:12" ht="25.5" x14ac:dyDescent="0.2">
      <c r="A79" s="46" t="s">
        <v>597</v>
      </c>
      <c r="B79" s="35" t="s">
        <v>213</v>
      </c>
      <c r="C79" s="47">
        <v>339945</v>
      </c>
      <c r="D79" s="44" t="str">
        <f t="shared" si="11"/>
        <v>N/A</v>
      </c>
      <c r="E79" s="47">
        <v>308108</v>
      </c>
      <c r="F79" s="44" t="str">
        <f t="shared" si="12"/>
        <v>N/A</v>
      </c>
      <c r="G79" s="47">
        <v>381390</v>
      </c>
      <c r="H79" s="44" t="str">
        <f t="shared" si="13"/>
        <v>N/A</v>
      </c>
      <c r="I79" s="12">
        <v>-9.3699999999999992</v>
      </c>
      <c r="J79" s="12">
        <v>23.78</v>
      </c>
      <c r="K79" s="45" t="s">
        <v>736</v>
      </c>
      <c r="L79" s="9" t="str">
        <f t="shared" si="14"/>
        <v>Yes</v>
      </c>
    </row>
    <row r="80" spans="1:12" x14ac:dyDescent="0.2">
      <c r="A80" s="46" t="s">
        <v>598</v>
      </c>
      <c r="B80" s="35" t="s">
        <v>213</v>
      </c>
      <c r="C80" s="36">
        <v>271</v>
      </c>
      <c r="D80" s="44" t="str">
        <f t="shared" si="11"/>
        <v>N/A</v>
      </c>
      <c r="E80" s="36">
        <v>263</v>
      </c>
      <c r="F80" s="44" t="str">
        <f t="shared" si="12"/>
        <v>N/A</v>
      </c>
      <c r="G80" s="36">
        <v>241</v>
      </c>
      <c r="H80" s="44" t="str">
        <f t="shared" si="13"/>
        <v>N/A</v>
      </c>
      <c r="I80" s="12">
        <v>-2.95</v>
      </c>
      <c r="J80" s="12">
        <v>-8.3699999999999992</v>
      </c>
      <c r="K80" s="45" t="s">
        <v>736</v>
      </c>
      <c r="L80" s="9" t="str">
        <f t="shared" si="14"/>
        <v>Yes</v>
      </c>
    </row>
    <row r="81" spans="1:12" x14ac:dyDescent="0.2">
      <c r="A81" s="46" t="s">
        <v>1426</v>
      </c>
      <c r="B81" s="35" t="s">
        <v>213</v>
      </c>
      <c r="C81" s="47">
        <v>1254.4095941</v>
      </c>
      <c r="D81" s="44" t="str">
        <f t="shared" si="11"/>
        <v>N/A</v>
      </c>
      <c r="E81" s="47">
        <v>1171.5133080000001</v>
      </c>
      <c r="F81" s="44" t="str">
        <f t="shared" si="12"/>
        <v>N/A</v>
      </c>
      <c r="G81" s="47">
        <v>1582.5311203000001</v>
      </c>
      <c r="H81" s="44" t="str">
        <f t="shared" si="13"/>
        <v>N/A</v>
      </c>
      <c r="I81" s="12">
        <v>-6.61</v>
      </c>
      <c r="J81" s="12">
        <v>35.08</v>
      </c>
      <c r="K81" s="45" t="s">
        <v>736</v>
      </c>
      <c r="L81" s="9" t="str">
        <f t="shared" si="14"/>
        <v>No</v>
      </c>
    </row>
    <row r="82" spans="1:12" ht="25.5" x14ac:dyDescent="0.2">
      <c r="A82" s="46" t="s">
        <v>599</v>
      </c>
      <c r="B82" s="35" t="s">
        <v>213</v>
      </c>
      <c r="C82" s="47">
        <v>0</v>
      </c>
      <c r="D82" s="44" t="str">
        <f t="shared" si="11"/>
        <v>N/A</v>
      </c>
      <c r="E82" s="47">
        <v>0</v>
      </c>
      <c r="F82" s="44" t="str">
        <f t="shared" si="12"/>
        <v>N/A</v>
      </c>
      <c r="G82" s="47">
        <v>0</v>
      </c>
      <c r="H82" s="44" t="str">
        <f t="shared" si="13"/>
        <v>N/A</v>
      </c>
      <c r="I82" s="12" t="s">
        <v>1736</v>
      </c>
      <c r="J82" s="12" t="s">
        <v>1736</v>
      </c>
      <c r="K82" s="45" t="s">
        <v>736</v>
      </c>
      <c r="L82" s="9" t="str">
        <f t="shared" si="14"/>
        <v>N/A</v>
      </c>
    </row>
    <row r="83" spans="1:12" x14ac:dyDescent="0.2">
      <c r="A83" s="46" t="s">
        <v>600</v>
      </c>
      <c r="B83" s="35" t="s">
        <v>213</v>
      </c>
      <c r="C83" s="36">
        <v>0</v>
      </c>
      <c r="D83" s="44" t="str">
        <f t="shared" si="11"/>
        <v>N/A</v>
      </c>
      <c r="E83" s="36">
        <v>0</v>
      </c>
      <c r="F83" s="44" t="str">
        <f t="shared" si="12"/>
        <v>N/A</v>
      </c>
      <c r="G83" s="36">
        <v>0</v>
      </c>
      <c r="H83" s="44" t="str">
        <f t="shared" si="13"/>
        <v>N/A</v>
      </c>
      <c r="I83" s="12" t="s">
        <v>1736</v>
      </c>
      <c r="J83" s="12" t="s">
        <v>1736</v>
      </c>
      <c r="K83" s="45" t="s">
        <v>736</v>
      </c>
      <c r="L83" s="9" t="str">
        <f t="shared" si="14"/>
        <v>N/A</v>
      </c>
    </row>
    <row r="84" spans="1:12" ht="25.5" x14ac:dyDescent="0.2">
      <c r="A84" s="4" t="s">
        <v>1427</v>
      </c>
      <c r="B84" s="35" t="s">
        <v>213</v>
      </c>
      <c r="C84" s="47" t="s">
        <v>1736</v>
      </c>
      <c r="D84" s="44" t="str">
        <f t="shared" si="11"/>
        <v>N/A</v>
      </c>
      <c r="E84" s="47" t="s">
        <v>1736</v>
      </c>
      <c r="F84" s="44" t="str">
        <f t="shared" si="12"/>
        <v>N/A</v>
      </c>
      <c r="G84" s="47" t="s">
        <v>1736</v>
      </c>
      <c r="H84" s="44" t="str">
        <f t="shared" si="13"/>
        <v>N/A</v>
      </c>
      <c r="I84" s="12" t="s">
        <v>1736</v>
      </c>
      <c r="J84" s="12" t="s">
        <v>1736</v>
      </c>
      <c r="K84" s="45" t="s">
        <v>736</v>
      </c>
      <c r="L84" s="9" t="str">
        <f t="shared" si="14"/>
        <v>N/A</v>
      </c>
    </row>
    <row r="85" spans="1:12" x14ac:dyDescent="0.2">
      <c r="A85" s="4" t="s">
        <v>601</v>
      </c>
      <c r="B85" s="35" t="s">
        <v>213</v>
      </c>
      <c r="C85" s="47">
        <v>1177477</v>
      </c>
      <c r="D85" s="44" t="str">
        <f t="shared" si="11"/>
        <v>N/A</v>
      </c>
      <c r="E85" s="47">
        <v>1206379</v>
      </c>
      <c r="F85" s="44" t="str">
        <f t="shared" si="12"/>
        <v>N/A</v>
      </c>
      <c r="G85" s="47">
        <v>1214055</v>
      </c>
      <c r="H85" s="44" t="str">
        <f t="shared" si="13"/>
        <v>N/A</v>
      </c>
      <c r="I85" s="12">
        <v>2.4550000000000001</v>
      </c>
      <c r="J85" s="12">
        <v>0.63629999999999998</v>
      </c>
      <c r="K85" s="45" t="s">
        <v>736</v>
      </c>
      <c r="L85" s="9" t="str">
        <f t="shared" si="14"/>
        <v>Yes</v>
      </c>
    </row>
    <row r="86" spans="1:12" x14ac:dyDescent="0.2">
      <c r="A86" s="4" t="s">
        <v>602</v>
      </c>
      <c r="B86" s="35" t="s">
        <v>213</v>
      </c>
      <c r="C86" s="36">
        <v>11</v>
      </c>
      <c r="D86" s="44" t="str">
        <f t="shared" si="11"/>
        <v>N/A</v>
      </c>
      <c r="E86" s="36">
        <v>11</v>
      </c>
      <c r="F86" s="44" t="str">
        <f t="shared" si="12"/>
        <v>N/A</v>
      </c>
      <c r="G86" s="36">
        <v>11</v>
      </c>
      <c r="H86" s="44" t="str">
        <f t="shared" si="13"/>
        <v>N/A</v>
      </c>
      <c r="I86" s="12">
        <v>16.670000000000002</v>
      </c>
      <c r="J86" s="12">
        <v>0</v>
      </c>
      <c r="K86" s="45" t="s">
        <v>736</v>
      </c>
      <c r="L86" s="9" t="str">
        <f t="shared" si="14"/>
        <v>Yes</v>
      </c>
    </row>
    <row r="87" spans="1:12" x14ac:dyDescent="0.2">
      <c r="A87" s="4" t="s">
        <v>1428</v>
      </c>
      <c r="B87" s="35" t="s">
        <v>213</v>
      </c>
      <c r="C87" s="47">
        <v>196246.16667000001</v>
      </c>
      <c r="D87" s="44" t="str">
        <f t="shared" si="11"/>
        <v>N/A</v>
      </c>
      <c r="E87" s="47">
        <v>172339.85714000001</v>
      </c>
      <c r="F87" s="44" t="str">
        <f t="shared" si="12"/>
        <v>N/A</v>
      </c>
      <c r="G87" s="47">
        <v>173436.42856999999</v>
      </c>
      <c r="H87" s="44" t="str">
        <f t="shared" si="13"/>
        <v>N/A</v>
      </c>
      <c r="I87" s="12">
        <v>-12.2</v>
      </c>
      <c r="J87" s="12">
        <v>0.63629999999999998</v>
      </c>
      <c r="K87" s="45" t="s">
        <v>736</v>
      </c>
      <c r="L87" s="9" t="str">
        <f t="shared" si="14"/>
        <v>Yes</v>
      </c>
    </row>
    <row r="88" spans="1:12" x14ac:dyDescent="0.2">
      <c r="A88" s="46" t="s">
        <v>603</v>
      </c>
      <c r="B88" s="35" t="s">
        <v>213</v>
      </c>
      <c r="C88" s="47">
        <v>113091937</v>
      </c>
      <c r="D88" s="44" t="str">
        <f t="shared" si="11"/>
        <v>N/A</v>
      </c>
      <c r="E88" s="47">
        <v>116946258</v>
      </c>
      <c r="F88" s="44" t="str">
        <f t="shared" si="12"/>
        <v>N/A</v>
      </c>
      <c r="G88" s="47">
        <v>117521148</v>
      </c>
      <c r="H88" s="44" t="str">
        <f t="shared" si="13"/>
        <v>N/A</v>
      </c>
      <c r="I88" s="12">
        <v>3.4079999999999999</v>
      </c>
      <c r="J88" s="12">
        <v>0.49159999999999998</v>
      </c>
      <c r="K88" s="45" t="s">
        <v>736</v>
      </c>
      <c r="L88" s="9" t="str">
        <f t="shared" si="14"/>
        <v>Yes</v>
      </c>
    </row>
    <row r="89" spans="1:12" x14ac:dyDescent="0.2">
      <c r="A89" s="49" t="s">
        <v>604</v>
      </c>
      <c r="B89" s="36" t="s">
        <v>213</v>
      </c>
      <c r="C89" s="36">
        <v>3365</v>
      </c>
      <c r="D89" s="44" t="str">
        <f t="shared" si="11"/>
        <v>N/A</v>
      </c>
      <c r="E89" s="36">
        <v>3320</v>
      </c>
      <c r="F89" s="44" t="str">
        <f t="shared" si="12"/>
        <v>N/A</v>
      </c>
      <c r="G89" s="36">
        <v>3244</v>
      </c>
      <c r="H89" s="44" t="str">
        <f t="shared" si="13"/>
        <v>N/A</v>
      </c>
      <c r="I89" s="12">
        <v>-1.34</v>
      </c>
      <c r="J89" s="12">
        <v>-2.29</v>
      </c>
      <c r="K89" s="50" t="s">
        <v>736</v>
      </c>
      <c r="L89" s="9" t="str">
        <f t="shared" si="14"/>
        <v>Yes</v>
      </c>
    </row>
    <row r="90" spans="1:12" x14ac:dyDescent="0.2">
      <c r="A90" s="46" t="s">
        <v>1429</v>
      </c>
      <c r="B90" s="35" t="s">
        <v>213</v>
      </c>
      <c r="C90" s="47">
        <v>33608.302229000001</v>
      </c>
      <c r="D90" s="44" t="str">
        <f t="shared" si="11"/>
        <v>N/A</v>
      </c>
      <c r="E90" s="47">
        <v>35224.776506000002</v>
      </c>
      <c r="F90" s="44" t="str">
        <f t="shared" si="12"/>
        <v>N/A</v>
      </c>
      <c r="G90" s="47">
        <v>36227.234278999997</v>
      </c>
      <c r="H90" s="44" t="str">
        <f t="shared" si="13"/>
        <v>N/A</v>
      </c>
      <c r="I90" s="12">
        <v>4.8099999999999996</v>
      </c>
      <c r="J90" s="12">
        <v>2.8460000000000001</v>
      </c>
      <c r="K90" s="45" t="s">
        <v>736</v>
      </c>
      <c r="L90" s="9" t="str">
        <f t="shared" si="14"/>
        <v>Yes</v>
      </c>
    </row>
    <row r="91" spans="1:12" ht="25.5" x14ac:dyDescent="0.2">
      <c r="A91" s="46" t="s">
        <v>605</v>
      </c>
      <c r="B91" s="35" t="s">
        <v>213</v>
      </c>
      <c r="C91" s="47">
        <v>66444881</v>
      </c>
      <c r="D91" s="44" t="str">
        <f t="shared" si="11"/>
        <v>N/A</v>
      </c>
      <c r="E91" s="47">
        <v>65944641</v>
      </c>
      <c r="F91" s="44" t="str">
        <f t="shared" si="12"/>
        <v>N/A</v>
      </c>
      <c r="G91" s="47">
        <v>74884410</v>
      </c>
      <c r="H91" s="44" t="str">
        <f t="shared" si="13"/>
        <v>N/A</v>
      </c>
      <c r="I91" s="12">
        <v>-0.753</v>
      </c>
      <c r="J91" s="12">
        <v>13.56</v>
      </c>
      <c r="K91" s="45" t="s">
        <v>736</v>
      </c>
      <c r="L91" s="9" t="str">
        <f t="shared" si="14"/>
        <v>Yes</v>
      </c>
    </row>
    <row r="92" spans="1:12" x14ac:dyDescent="0.2">
      <c r="A92" s="46" t="s">
        <v>606</v>
      </c>
      <c r="B92" s="35" t="s">
        <v>213</v>
      </c>
      <c r="C92" s="36">
        <v>126675</v>
      </c>
      <c r="D92" s="44" t="str">
        <f t="shared" si="11"/>
        <v>N/A</v>
      </c>
      <c r="E92" s="36">
        <v>126542</v>
      </c>
      <c r="F92" s="44" t="str">
        <f t="shared" si="12"/>
        <v>N/A</v>
      </c>
      <c r="G92" s="36">
        <v>126595</v>
      </c>
      <c r="H92" s="44" t="str">
        <f t="shared" si="13"/>
        <v>N/A</v>
      </c>
      <c r="I92" s="12">
        <v>-0.105</v>
      </c>
      <c r="J92" s="12">
        <v>4.19E-2</v>
      </c>
      <c r="K92" s="45" t="s">
        <v>736</v>
      </c>
      <c r="L92" s="9" t="str">
        <f t="shared" si="14"/>
        <v>Yes</v>
      </c>
    </row>
    <row r="93" spans="1:12" x14ac:dyDescent="0.2">
      <c r="A93" s="46" t="s">
        <v>1430</v>
      </c>
      <c r="B93" s="35" t="s">
        <v>213</v>
      </c>
      <c r="C93" s="47">
        <v>524.53034142000001</v>
      </c>
      <c r="D93" s="44" t="str">
        <f t="shared" si="11"/>
        <v>N/A</v>
      </c>
      <c r="E93" s="47">
        <v>521.12848698000005</v>
      </c>
      <c r="F93" s="44" t="str">
        <f t="shared" si="12"/>
        <v>N/A</v>
      </c>
      <c r="G93" s="47">
        <v>591.52739050000002</v>
      </c>
      <c r="H93" s="44" t="str">
        <f t="shared" si="13"/>
        <v>N/A</v>
      </c>
      <c r="I93" s="12">
        <v>-0.64900000000000002</v>
      </c>
      <c r="J93" s="12">
        <v>13.51</v>
      </c>
      <c r="K93" s="45" t="s">
        <v>736</v>
      </c>
      <c r="L93" s="9" t="str">
        <f t="shared" si="14"/>
        <v>Yes</v>
      </c>
    </row>
    <row r="94" spans="1:12" x14ac:dyDescent="0.2">
      <c r="A94" s="46" t="s">
        <v>607</v>
      </c>
      <c r="B94" s="35" t="s">
        <v>213</v>
      </c>
      <c r="C94" s="47">
        <v>17923922</v>
      </c>
      <c r="D94" s="44" t="str">
        <f t="shared" si="11"/>
        <v>N/A</v>
      </c>
      <c r="E94" s="47">
        <v>17564282</v>
      </c>
      <c r="F94" s="44" t="str">
        <f t="shared" si="12"/>
        <v>N/A</v>
      </c>
      <c r="G94" s="47">
        <v>18246224</v>
      </c>
      <c r="H94" s="44" t="str">
        <f t="shared" si="13"/>
        <v>N/A</v>
      </c>
      <c r="I94" s="12">
        <v>-2.0099999999999998</v>
      </c>
      <c r="J94" s="12">
        <v>3.883</v>
      </c>
      <c r="K94" s="45" t="s">
        <v>736</v>
      </c>
      <c r="L94" s="9" t="str">
        <f t="shared" si="14"/>
        <v>Yes</v>
      </c>
    </row>
    <row r="95" spans="1:12" x14ac:dyDescent="0.2">
      <c r="A95" s="46" t="s">
        <v>608</v>
      </c>
      <c r="B95" s="35" t="s">
        <v>213</v>
      </c>
      <c r="C95" s="36">
        <v>53645</v>
      </c>
      <c r="D95" s="44" t="str">
        <f t="shared" si="11"/>
        <v>N/A</v>
      </c>
      <c r="E95" s="36">
        <v>53735</v>
      </c>
      <c r="F95" s="44" t="str">
        <f t="shared" si="12"/>
        <v>N/A</v>
      </c>
      <c r="G95" s="36">
        <v>53450</v>
      </c>
      <c r="H95" s="44" t="str">
        <f t="shared" si="13"/>
        <v>N/A</v>
      </c>
      <c r="I95" s="12">
        <v>0.1678</v>
      </c>
      <c r="J95" s="12">
        <v>-0.53</v>
      </c>
      <c r="K95" s="45" t="s">
        <v>736</v>
      </c>
      <c r="L95" s="9" t="str">
        <f t="shared" si="14"/>
        <v>Yes</v>
      </c>
    </row>
    <row r="96" spans="1:12" x14ac:dyDescent="0.2">
      <c r="A96" s="46" t="s">
        <v>1431</v>
      </c>
      <c r="B96" s="35" t="s">
        <v>213</v>
      </c>
      <c r="C96" s="47">
        <v>334.1210178</v>
      </c>
      <c r="D96" s="44" t="str">
        <f t="shared" si="11"/>
        <v>N/A</v>
      </c>
      <c r="E96" s="47">
        <v>326.86855867000003</v>
      </c>
      <c r="F96" s="44" t="str">
        <f t="shared" si="12"/>
        <v>N/A</v>
      </c>
      <c r="G96" s="47">
        <v>341.36995323000002</v>
      </c>
      <c r="H96" s="44" t="str">
        <f t="shared" si="13"/>
        <v>N/A</v>
      </c>
      <c r="I96" s="12">
        <v>-2.17</v>
      </c>
      <c r="J96" s="12">
        <v>4.4359999999999999</v>
      </c>
      <c r="K96" s="45" t="s">
        <v>736</v>
      </c>
      <c r="L96" s="9" t="str">
        <f t="shared" si="14"/>
        <v>Yes</v>
      </c>
    </row>
    <row r="97" spans="1:12" ht="25.5" x14ac:dyDescent="0.2">
      <c r="A97" s="46" t="s">
        <v>609</v>
      </c>
      <c r="B97" s="35" t="s">
        <v>213</v>
      </c>
      <c r="C97" s="47">
        <v>6028199</v>
      </c>
      <c r="D97" s="44" t="str">
        <f t="shared" si="11"/>
        <v>N/A</v>
      </c>
      <c r="E97" s="47">
        <v>5729439</v>
      </c>
      <c r="F97" s="44" t="str">
        <f t="shared" si="12"/>
        <v>N/A</v>
      </c>
      <c r="G97" s="47">
        <v>6450712</v>
      </c>
      <c r="H97" s="44" t="str">
        <f t="shared" si="13"/>
        <v>N/A</v>
      </c>
      <c r="I97" s="12">
        <v>-4.96</v>
      </c>
      <c r="J97" s="12">
        <v>12.59</v>
      </c>
      <c r="K97" s="45" t="s">
        <v>736</v>
      </c>
      <c r="L97" s="9" t="str">
        <f t="shared" si="14"/>
        <v>Yes</v>
      </c>
    </row>
    <row r="98" spans="1:12" x14ac:dyDescent="0.2">
      <c r="A98" s="46" t="s">
        <v>610</v>
      </c>
      <c r="B98" s="35" t="s">
        <v>213</v>
      </c>
      <c r="C98" s="36">
        <v>20266</v>
      </c>
      <c r="D98" s="44" t="str">
        <f t="shared" si="11"/>
        <v>N/A</v>
      </c>
      <c r="E98" s="36">
        <v>21119</v>
      </c>
      <c r="F98" s="44" t="str">
        <f t="shared" si="12"/>
        <v>N/A</v>
      </c>
      <c r="G98" s="36">
        <v>23140</v>
      </c>
      <c r="H98" s="44" t="str">
        <f t="shared" si="13"/>
        <v>N/A</v>
      </c>
      <c r="I98" s="12">
        <v>4.2089999999999996</v>
      </c>
      <c r="J98" s="12">
        <v>9.57</v>
      </c>
      <c r="K98" s="45" t="s">
        <v>736</v>
      </c>
      <c r="L98" s="9" t="str">
        <f t="shared" si="14"/>
        <v>Yes</v>
      </c>
    </row>
    <row r="99" spans="1:12" ht="25.5" x14ac:dyDescent="0.2">
      <c r="A99" s="46" t="s">
        <v>1432</v>
      </c>
      <c r="B99" s="35" t="s">
        <v>213</v>
      </c>
      <c r="C99" s="47">
        <v>297.45381427000001</v>
      </c>
      <c r="D99" s="44" t="str">
        <f t="shared" si="11"/>
        <v>N/A</v>
      </c>
      <c r="E99" s="47">
        <v>271.29310099999998</v>
      </c>
      <c r="F99" s="44" t="str">
        <f t="shared" si="12"/>
        <v>N/A</v>
      </c>
      <c r="G99" s="47">
        <v>278.76888504999999</v>
      </c>
      <c r="H99" s="44" t="str">
        <f t="shared" si="13"/>
        <v>N/A</v>
      </c>
      <c r="I99" s="12">
        <v>-8.7899999999999991</v>
      </c>
      <c r="J99" s="12">
        <v>2.7559999999999998</v>
      </c>
      <c r="K99" s="45" t="s">
        <v>736</v>
      </c>
      <c r="L99" s="9" t="str">
        <f t="shared" si="14"/>
        <v>Yes</v>
      </c>
    </row>
    <row r="100" spans="1:12" ht="25.5" x14ac:dyDescent="0.2">
      <c r="A100" s="46" t="s">
        <v>611</v>
      </c>
      <c r="B100" s="35" t="s">
        <v>213</v>
      </c>
      <c r="C100" s="47">
        <v>63062022</v>
      </c>
      <c r="D100" s="44" t="str">
        <f t="shared" si="11"/>
        <v>N/A</v>
      </c>
      <c r="E100" s="47">
        <v>68935969</v>
      </c>
      <c r="F100" s="44" t="str">
        <f t="shared" si="12"/>
        <v>N/A</v>
      </c>
      <c r="G100" s="47">
        <v>70438035</v>
      </c>
      <c r="H100" s="44" t="str">
        <f t="shared" si="13"/>
        <v>N/A</v>
      </c>
      <c r="I100" s="12">
        <v>9.3149999999999995</v>
      </c>
      <c r="J100" s="12">
        <v>2.1789999999999998</v>
      </c>
      <c r="K100" s="45" t="s">
        <v>736</v>
      </c>
      <c r="L100" s="9" t="str">
        <f t="shared" si="14"/>
        <v>Yes</v>
      </c>
    </row>
    <row r="101" spans="1:12" x14ac:dyDescent="0.2">
      <c r="A101" s="46" t="s">
        <v>612</v>
      </c>
      <c r="B101" s="35" t="s">
        <v>213</v>
      </c>
      <c r="C101" s="36">
        <v>68716</v>
      </c>
      <c r="D101" s="44" t="str">
        <f t="shared" si="11"/>
        <v>N/A</v>
      </c>
      <c r="E101" s="36">
        <v>75273</v>
      </c>
      <c r="F101" s="44" t="str">
        <f t="shared" si="12"/>
        <v>N/A</v>
      </c>
      <c r="G101" s="36">
        <v>76971</v>
      </c>
      <c r="H101" s="44" t="str">
        <f t="shared" si="13"/>
        <v>N/A</v>
      </c>
      <c r="I101" s="12">
        <v>9.5419999999999998</v>
      </c>
      <c r="J101" s="12">
        <v>2.2559999999999998</v>
      </c>
      <c r="K101" s="45" t="s">
        <v>736</v>
      </c>
      <c r="L101" s="9" t="str">
        <f t="shared" si="14"/>
        <v>Yes</v>
      </c>
    </row>
    <row r="102" spans="1:12" x14ac:dyDescent="0.2">
      <c r="A102" s="46" t="s">
        <v>1433</v>
      </c>
      <c r="B102" s="35" t="s">
        <v>213</v>
      </c>
      <c r="C102" s="47">
        <v>917.71962861999998</v>
      </c>
      <c r="D102" s="44" t="str">
        <f t="shared" si="11"/>
        <v>N/A</v>
      </c>
      <c r="E102" s="47">
        <v>915.81269511999994</v>
      </c>
      <c r="F102" s="44" t="str">
        <f t="shared" si="12"/>
        <v>N/A</v>
      </c>
      <c r="G102" s="47">
        <v>915.12433253999995</v>
      </c>
      <c r="H102" s="44" t="str">
        <f t="shared" si="13"/>
        <v>N/A</v>
      </c>
      <c r="I102" s="12">
        <v>-0.20799999999999999</v>
      </c>
      <c r="J102" s="12">
        <v>-7.4999999999999997E-2</v>
      </c>
      <c r="K102" s="45" t="s">
        <v>736</v>
      </c>
      <c r="L102" s="9" t="str">
        <f t="shared" si="14"/>
        <v>Yes</v>
      </c>
    </row>
    <row r="103" spans="1:12" x14ac:dyDescent="0.2">
      <c r="A103" s="46" t="s">
        <v>613</v>
      </c>
      <c r="B103" s="35" t="s">
        <v>213</v>
      </c>
      <c r="C103" s="47">
        <v>23394588</v>
      </c>
      <c r="D103" s="44" t="str">
        <f t="shared" si="11"/>
        <v>N/A</v>
      </c>
      <c r="E103" s="47">
        <v>27063069</v>
      </c>
      <c r="F103" s="44" t="str">
        <f t="shared" si="12"/>
        <v>N/A</v>
      </c>
      <c r="G103" s="47">
        <v>29794349</v>
      </c>
      <c r="H103" s="44" t="str">
        <f t="shared" si="13"/>
        <v>N/A</v>
      </c>
      <c r="I103" s="12">
        <v>15.68</v>
      </c>
      <c r="J103" s="12">
        <v>10.09</v>
      </c>
      <c r="K103" s="45" t="s">
        <v>736</v>
      </c>
      <c r="L103" s="9" t="str">
        <f t="shared" si="14"/>
        <v>Yes</v>
      </c>
    </row>
    <row r="104" spans="1:12" x14ac:dyDescent="0.2">
      <c r="A104" s="46" t="s">
        <v>614</v>
      </c>
      <c r="B104" s="35" t="s">
        <v>213</v>
      </c>
      <c r="C104" s="36">
        <v>46872</v>
      </c>
      <c r="D104" s="44" t="str">
        <f t="shared" si="11"/>
        <v>N/A</v>
      </c>
      <c r="E104" s="36">
        <v>50452</v>
      </c>
      <c r="F104" s="44" t="str">
        <f t="shared" si="12"/>
        <v>N/A</v>
      </c>
      <c r="G104" s="36">
        <v>51322</v>
      </c>
      <c r="H104" s="44" t="str">
        <f t="shared" si="13"/>
        <v>N/A</v>
      </c>
      <c r="I104" s="12">
        <v>7.6379999999999999</v>
      </c>
      <c r="J104" s="12">
        <v>1.724</v>
      </c>
      <c r="K104" s="45" t="s">
        <v>736</v>
      </c>
      <c r="L104" s="9" t="str">
        <f t="shared" si="14"/>
        <v>Yes</v>
      </c>
    </row>
    <row r="105" spans="1:12" x14ac:dyDescent="0.2">
      <c r="A105" s="46" t="s">
        <v>1434</v>
      </c>
      <c r="B105" s="35" t="s">
        <v>213</v>
      </c>
      <c r="C105" s="47">
        <v>499.11648745999997</v>
      </c>
      <c r="D105" s="44" t="str">
        <f t="shared" si="11"/>
        <v>N/A</v>
      </c>
      <c r="E105" s="47">
        <v>536.41221358999996</v>
      </c>
      <c r="F105" s="44" t="str">
        <f t="shared" si="12"/>
        <v>N/A</v>
      </c>
      <c r="G105" s="47">
        <v>580.53756673999999</v>
      </c>
      <c r="H105" s="44" t="str">
        <f t="shared" si="13"/>
        <v>N/A</v>
      </c>
      <c r="I105" s="12">
        <v>7.4720000000000004</v>
      </c>
      <c r="J105" s="12">
        <v>8.2260000000000009</v>
      </c>
      <c r="K105" s="45" t="s">
        <v>736</v>
      </c>
      <c r="L105" s="9" t="str">
        <f t="shared" si="14"/>
        <v>Yes</v>
      </c>
    </row>
    <row r="106" spans="1:12" ht="25.5" x14ac:dyDescent="0.2">
      <c r="A106" s="46" t="s">
        <v>615</v>
      </c>
      <c r="B106" s="35" t="s">
        <v>213</v>
      </c>
      <c r="C106" s="47">
        <v>7519151</v>
      </c>
      <c r="D106" s="44" t="str">
        <f t="shared" si="11"/>
        <v>N/A</v>
      </c>
      <c r="E106" s="47">
        <v>7402417</v>
      </c>
      <c r="F106" s="44" t="str">
        <f t="shared" si="12"/>
        <v>N/A</v>
      </c>
      <c r="G106" s="47">
        <v>7502876</v>
      </c>
      <c r="H106" s="44" t="str">
        <f t="shared" si="13"/>
        <v>N/A</v>
      </c>
      <c r="I106" s="12">
        <v>-1.55</v>
      </c>
      <c r="J106" s="12">
        <v>1.357</v>
      </c>
      <c r="K106" s="45" t="s">
        <v>736</v>
      </c>
      <c r="L106" s="9" t="str">
        <f t="shared" si="14"/>
        <v>Yes</v>
      </c>
    </row>
    <row r="107" spans="1:12" x14ac:dyDescent="0.2">
      <c r="A107" s="46" t="s">
        <v>616</v>
      </c>
      <c r="B107" s="35" t="s">
        <v>213</v>
      </c>
      <c r="C107" s="36">
        <v>3665</v>
      </c>
      <c r="D107" s="44" t="str">
        <f t="shared" si="11"/>
        <v>N/A</v>
      </c>
      <c r="E107" s="36">
        <v>3581</v>
      </c>
      <c r="F107" s="44" t="str">
        <f t="shared" si="12"/>
        <v>N/A</v>
      </c>
      <c r="G107" s="36">
        <v>3625</v>
      </c>
      <c r="H107" s="44" t="str">
        <f t="shared" si="13"/>
        <v>N/A</v>
      </c>
      <c r="I107" s="12">
        <v>-2.29</v>
      </c>
      <c r="J107" s="12">
        <v>1.2290000000000001</v>
      </c>
      <c r="K107" s="45" t="s">
        <v>736</v>
      </c>
      <c r="L107" s="9" t="str">
        <f t="shared" si="14"/>
        <v>Yes</v>
      </c>
    </row>
    <row r="108" spans="1:12" ht="25.5" x14ac:dyDescent="0.2">
      <c r="A108" s="46" t="s">
        <v>1435</v>
      </c>
      <c r="B108" s="35" t="s">
        <v>213</v>
      </c>
      <c r="C108" s="47">
        <v>2051.6100955000002</v>
      </c>
      <c r="D108" s="44" t="str">
        <f t="shared" si="11"/>
        <v>N/A</v>
      </c>
      <c r="E108" s="47">
        <v>2067.1368333</v>
      </c>
      <c r="F108" s="44" t="str">
        <f t="shared" si="12"/>
        <v>N/A</v>
      </c>
      <c r="G108" s="47">
        <v>2069.7588965999998</v>
      </c>
      <c r="H108" s="44" t="str">
        <f t="shared" si="13"/>
        <v>N/A</v>
      </c>
      <c r="I108" s="12">
        <v>0.75680000000000003</v>
      </c>
      <c r="J108" s="12">
        <v>0.1268</v>
      </c>
      <c r="K108" s="45" t="s">
        <v>736</v>
      </c>
      <c r="L108" s="9" t="str">
        <f t="shared" si="14"/>
        <v>Yes</v>
      </c>
    </row>
    <row r="109" spans="1:12" ht="25.5" x14ac:dyDescent="0.2">
      <c r="A109" s="46" t="s">
        <v>617</v>
      </c>
      <c r="B109" s="35" t="s">
        <v>213</v>
      </c>
      <c r="C109" s="47">
        <v>40747903</v>
      </c>
      <c r="D109" s="44" t="str">
        <f t="shared" si="11"/>
        <v>N/A</v>
      </c>
      <c r="E109" s="47">
        <v>45700325</v>
      </c>
      <c r="F109" s="44" t="str">
        <f t="shared" si="12"/>
        <v>N/A</v>
      </c>
      <c r="G109" s="47">
        <v>42800489</v>
      </c>
      <c r="H109" s="44" t="str">
        <f t="shared" si="13"/>
        <v>N/A</v>
      </c>
      <c r="I109" s="12">
        <v>12.15</v>
      </c>
      <c r="J109" s="12">
        <v>-6.35</v>
      </c>
      <c r="K109" s="45" t="s">
        <v>736</v>
      </c>
      <c r="L109" s="9" t="str">
        <f t="shared" si="14"/>
        <v>Yes</v>
      </c>
    </row>
    <row r="110" spans="1:12" x14ac:dyDescent="0.2">
      <c r="A110" s="46" t="s">
        <v>618</v>
      </c>
      <c r="B110" s="35" t="s">
        <v>213</v>
      </c>
      <c r="C110" s="36">
        <v>100967</v>
      </c>
      <c r="D110" s="44" t="str">
        <f t="shared" si="11"/>
        <v>N/A</v>
      </c>
      <c r="E110" s="36">
        <v>102580</v>
      </c>
      <c r="F110" s="44" t="str">
        <f t="shared" si="12"/>
        <v>N/A</v>
      </c>
      <c r="G110" s="36">
        <v>101880</v>
      </c>
      <c r="H110" s="44" t="str">
        <f t="shared" si="13"/>
        <v>N/A</v>
      </c>
      <c r="I110" s="12">
        <v>1.5980000000000001</v>
      </c>
      <c r="J110" s="12">
        <v>-0.68200000000000005</v>
      </c>
      <c r="K110" s="45" t="s">
        <v>736</v>
      </c>
      <c r="L110" s="9" t="str">
        <f t="shared" si="14"/>
        <v>Yes</v>
      </c>
    </row>
    <row r="111" spans="1:12" x14ac:dyDescent="0.2">
      <c r="A111" s="46" t="s">
        <v>1436</v>
      </c>
      <c r="B111" s="35" t="s">
        <v>213</v>
      </c>
      <c r="C111" s="47">
        <v>403.57644577000002</v>
      </c>
      <c r="D111" s="44" t="str">
        <f t="shared" si="11"/>
        <v>N/A</v>
      </c>
      <c r="E111" s="47">
        <v>445.50911484</v>
      </c>
      <c r="F111" s="44" t="str">
        <f t="shared" si="12"/>
        <v>N/A</v>
      </c>
      <c r="G111" s="47">
        <v>420.10688063999999</v>
      </c>
      <c r="H111" s="44" t="str">
        <f t="shared" si="13"/>
        <v>N/A</v>
      </c>
      <c r="I111" s="12">
        <v>10.39</v>
      </c>
      <c r="J111" s="12">
        <v>-5.7</v>
      </c>
      <c r="K111" s="45" t="s">
        <v>736</v>
      </c>
      <c r="L111" s="9" t="str">
        <f t="shared" si="14"/>
        <v>Yes</v>
      </c>
    </row>
    <row r="112" spans="1:12" x14ac:dyDescent="0.2">
      <c r="A112" s="46" t="s">
        <v>619</v>
      </c>
      <c r="B112" s="35" t="s">
        <v>213</v>
      </c>
      <c r="C112" s="47">
        <v>128625394</v>
      </c>
      <c r="D112" s="44" t="str">
        <f t="shared" si="11"/>
        <v>N/A</v>
      </c>
      <c r="E112" s="47">
        <v>134137138</v>
      </c>
      <c r="F112" s="44" t="str">
        <f t="shared" si="12"/>
        <v>N/A</v>
      </c>
      <c r="G112" s="47">
        <v>140334729</v>
      </c>
      <c r="H112" s="44" t="str">
        <f t="shared" si="13"/>
        <v>N/A</v>
      </c>
      <c r="I112" s="12">
        <v>4.2850000000000001</v>
      </c>
      <c r="J112" s="12">
        <v>4.62</v>
      </c>
      <c r="K112" s="45" t="s">
        <v>736</v>
      </c>
      <c r="L112" s="9" t="str">
        <f t="shared" si="14"/>
        <v>Yes</v>
      </c>
    </row>
    <row r="113" spans="1:12" x14ac:dyDescent="0.2">
      <c r="A113" s="46" t="s">
        <v>620</v>
      </c>
      <c r="B113" s="35" t="s">
        <v>213</v>
      </c>
      <c r="C113" s="36">
        <v>117857</v>
      </c>
      <c r="D113" s="44" t="str">
        <f t="shared" si="11"/>
        <v>N/A</v>
      </c>
      <c r="E113" s="36">
        <v>117895</v>
      </c>
      <c r="F113" s="44" t="str">
        <f t="shared" si="12"/>
        <v>N/A</v>
      </c>
      <c r="G113" s="36">
        <v>114342</v>
      </c>
      <c r="H113" s="44" t="str">
        <f t="shared" si="13"/>
        <v>N/A</v>
      </c>
      <c r="I113" s="12">
        <v>3.2199999999999999E-2</v>
      </c>
      <c r="J113" s="12">
        <v>-3.01</v>
      </c>
      <c r="K113" s="45" t="s">
        <v>736</v>
      </c>
      <c r="L113" s="9" t="str">
        <f t="shared" si="14"/>
        <v>Yes</v>
      </c>
    </row>
    <row r="114" spans="1:12" x14ac:dyDescent="0.2">
      <c r="A114" s="46" t="s">
        <v>1437</v>
      </c>
      <c r="B114" s="35" t="s">
        <v>213</v>
      </c>
      <c r="C114" s="47">
        <v>1091.3683023000001</v>
      </c>
      <c r="D114" s="44" t="str">
        <f t="shared" si="11"/>
        <v>N/A</v>
      </c>
      <c r="E114" s="47">
        <v>1137.7678272999999</v>
      </c>
      <c r="F114" s="44" t="str">
        <f t="shared" si="12"/>
        <v>N/A</v>
      </c>
      <c r="G114" s="47">
        <v>1227.3244215</v>
      </c>
      <c r="H114" s="44" t="str">
        <f t="shared" si="13"/>
        <v>N/A</v>
      </c>
      <c r="I114" s="12">
        <v>4.2519999999999998</v>
      </c>
      <c r="J114" s="12">
        <v>7.8710000000000004</v>
      </c>
      <c r="K114" s="45" t="s">
        <v>736</v>
      </c>
      <c r="L114" s="9" t="str">
        <f t="shared" si="14"/>
        <v>Yes</v>
      </c>
    </row>
    <row r="115" spans="1:12" ht="25.5" x14ac:dyDescent="0.2">
      <c r="A115" s="46" t="s">
        <v>621</v>
      </c>
      <c r="B115" s="35" t="s">
        <v>213</v>
      </c>
      <c r="C115" s="47">
        <v>133132924</v>
      </c>
      <c r="D115" s="44" t="str">
        <f t="shared" si="11"/>
        <v>N/A</v>
      </c>
      <c r="E115" s="47">
        <v>154029495</v>
      </c>
      <c r="F115" s="44" t="str">
        <f t="shared" si="12"/>
        <v>N/A</v>
      </c>
      <c r="G115" s="47">
        <v>170931727</v>
      </c>
      <c r="H115" s="44" t="str">
        <f t="shared" si="13"/>
        <v>N/A</v>
      </c>
      <c r="I115" s="12">
        <v>15.7</v>
      </c>
      <c r="J115" s="12">
        <v>10.97</v>
      </c>
      <c r="K115" s="45" t="s">
        <v>736</v>
      </c>
      <c r="L115" s="9" t="str">
        <f t="shared" si="14"/>
        <v>Yes</v>
      </c>
    </row>
    <row r="116" spans="1:12" x14ac:dyDescent="0.2">
      <c r="A116" s="49" t="s">
        <v>622</v>
      </c>
      <c r="B116" s="36" t="s">
        <v>213</v>
      </c>
      <c r="C116" s="36">
        <v>24053</v>
      </c>
      <c r="D116" s="44" t="str">
        <f t="shared" si="11"/>
        <v>N/A</v>
      </c>
      <c r="E116" s="36">
        <v>25231</v>
      </c>
      <c r="F116" s="44" t="str">
        <f t="shared" si="12"/>
        <v>N/A</v>
      </c>
      <c r="G116" s="36">
        <v>25843</v>
      </c>
      <c r="H116" s="44" t="str">
        <f t="shared" si="13"/>
        <v>N/A</v>
      </c>
      <c r="I116" s="12">
        <v>4.8979999999999997</v>
      </c>
      <c r="J116" s="12">
        <v>2.4260000000000002</v>
      </c>
      <c r="K116" s="50" t="s">
        <v>736</v>
      </c>
      <c r="L116" s="9" t="str">
        <f t="shared" si="14"/>
        <v>Yes</v>
      </c>
    </row>
    <row r="117" spans="1:12" ht="25.5" x14ac:dyDescent="0.2">
      <c r="A117" s="46" t="s">
        <v>1438</v>
      </c>
      <c r="B117" s="35" t="s">
        <v>213</v>
      </c>
      <c r="C117" s="47">
        <v>5534.9820811999998</v>
      </c>
      <c r="D117" s="44" t="str">
        <f t="shared" si="11"/>
        <v>N/A</v>
      </c>
      <c r="E117" s="47">
        <v>6104.7717094</v>
      </c>
      <c r="F117" s="44" t="str">
        <f t="shared" si="12"/>
        <v>N/A</v>
      </c>
      <c r="G117" s="47">
        <v>6614.2370080999999</v>
      </c>
      <c r="H117" s="44" t="str">
        <f t="shared" si="13"/>
        <v>N/A</v>
      </c>
      <c r="I117" s="12">
        <v>10.29</v>
      </c>
      <c r="J117" s="12">
        <v>8.3450000000000006</v>
      </c>
      <c r="K117" s="45" t="s">
        <v>736</v>
      </c>
      <c r="L117" s="9" t="str">
        <f t="shared" si="14"/>
        <v>Yes</v>
      </c>
    </row>
    <row r="118" spans="1:12" ht="25.5" x14ac:dyDescent="0.2">
      <c r="A118" s="46" t="s">
        <v>623</v>
      </c>
      <c r="B118" s="35" t="s">
        <v>213</v>
      </c>
      <c r="C118" s="47">
        <v>12487913</v>
      </c>
      <c r="D118" s="44" t="str">
        <f t="shared" si="11"/>
        <v>N/A</v>
      </c>
      <c r="E118" s="47">
        <v>10485744</v>
      </c>
      <c r="F118" s="44" t="str">
        <f t="shared" si="12"/>
        <v>N/A</v>
      </c>
      <c r="G118" s="47">
        <v>5540529</v>
      </c>
      <c r="H118" s="44" t="str">
        <f t="shared" si="13"/>
        <v>N/A</v>
      </c>
      <c r="I118" s="12">
        <v>-16</v>
      </c>
      <c r="J118" s="12">
        <v>-47.2</v>
      </c>
      <c r="K118" s="45" t="s">
        <v>736</v>
      </c>
      <c r="L118" s="9" t="str">
        <f t="shared" si="14"/>
        <v>No</v>
      </c>
    </row>
    <row r="119" spans="1:12" x14ac:dyDescent="0.2">
      <c r="A119" s="46" t="s">
        <v>624</v>
      </c>
      <c r="B119" s="35" t="s">
        <v>213</v>
      </c>
      <c r="C119" s="36">
        <v>18593</v>
      </c>
      <c r="D119" s="44" t="str">
        <f t="shared" si="11"/>
        <v>N/A</v>
      </c>
      <c r="E119" s="36">
        <v>17560</v>
      </c>
      <c r="F119" s="44" t="str">
        <f t="shared" si="12"/>
        <v>N/A</v>
      </c>
      <c r="G119" s="36">
        <v>12930</v>
      </c>
      <c r="H119" s="44" t="str">
        <f t="shared" si="13"/>
        <v>N/A</v>
      </c>
      <c r="I119" s="12">
        <v>-5.56</v>
      </c>
      <c r="J119" s="12">
        <v>-26.4</v>
      </c>
      <c r="K119" s="45" t="s">
        <v>736</v>
      </c>
      <c r="L119" s="9" t="str">
        <f t="shared" si="14"/>
        <v>Yes</v>
      </c>
    </row>
    <row r="120" spans="1:12" ht="25.5" x14ac:dyDescent="0.2">
      <c r="A120" s="46" t="s">
        <v>1439</v>
      </c>
      <c r="B120" s="35" t="s">
        <v>213</v>
      </c>
      <c r="C120" s="47">
        <v>671.64594202000001</v>
      </c>
      <c r="D120" s="44" t="str">
        <f t="shared" si="11"/>
        <v>N/A</v>
      </c>
      <c r="E120" s="47">
        <v>597.13804100000004</v>
      </c>
      <c r="F120" s="44" t="str">
        <f t="shared" si="12"/>
        <v>N/A</v>
      </c>
      <c r="G120" s="47">
        <v>428.50185614999998</v>
      </c>
      <c r="H120" s="44" t="str">
        <f t="shared" si="13"/>
        <v>N/A</v>
      </c>
      <c r="I120" s="12">
        <v>-11.1</v>
      </c>
      <c r="J120" s="12">
        <v>-28.2</v>
      </c>
      <c r="K120" s="45" t="s">
        <v>736</v>
      </c>
      <c r="L120" s="9" t="str">
        <f t="shared" si="14"/>
        <v>Yes</v>
      </c>
    </row>
    <row r="121" spans="1:12" ht="25.5" x14ac:dyDescent="0.2">
      <c r="A121" s="46" t="s">
        <v>625</v>
      </c>
      <c r="B121" s="35" t="s">
        <v>213</v>
      </c>
      <c r="C121" s="47">
        <v>24014179</v>
      </c>
      <c r="D121" s="44" t="str">
        <f t="shared" si="11"/>
        <v>N/A</v>
      </c>
      <c r="E121" s="47">
        <v>22233204</v>
      </c>
      <c r="F121" s="44" t="str">
        <f t="shared" si="12"/>
        <v>N/A</v>
      </c>
      <c r="G121" s="47">
        <v>19070300</v>
      </c>
      <c r="H121" s="44" t="str">
        <f t="shared" si="13"/>
        <v>N/A</v>
      </c>
      <c r="I121" s="12">
        <v>-7.42</v>
      </c>
      <c r="J121" s="12">
        <v>-14.2</v>
      </c>
      <c r="K121" s="45" t="s">
        <v>736</v>
      </c>
      <c r="L121" s="9" t="str">
        <f t="shared" si="14"/>
        <v>Yes</v>
      </c>
    </row>
    <row r="122" spans="1:12" x14ac:dyDescent="0.2">
      <c r="A122" s="46" t="s">
        <v>626</v>
      </c>
      <c r="B122" s="35" t="s">
        <v>213</v>
      </c>
      <c r="C122" s="36">
        <v>2722</v>
      </c>
      <c r="D122" s="44" t="str">
        <f t="shared" si="11"/>
        <v>N/A</v>
      </c>
      <c r="E122" s="36">
        <v>2669</v>
      </c>
      <c r="F122" s="44" t="str">
        <f t="shared" si="12"/>
        <v>N/A</v>
      </c>
      <c r="G122" s="36">
        <v>2444</v>
      </c>
      <c r="H122" s="44" t="str">
        <f t="shared" si="13"/>
        <v>N/A</v>
      </c>
      <c r="I122" s="12">
        <v>-1.95</v>
      </c>
      <c r="J122" s="12">
        <v>-8.43</v>
      </c>
      <c r="K122" s="45" t="s">
        <v>736</v>
      </c>
      <c r="L122" s="9" t="str">
        <f t="shared" si="14"/>
        <v>Yes</v>
      </c>
    </row>
    <row r="123" spans="1:12" ht="25.5" x14ac:dyDescent="0.2">
      <c r="A123" s="46" t="s">
        <v>1440</v>
      </c>
      <c r="B123" s="35" t="s">
        <v>213</v>
      </c>
      <c r="C123" s="47">
        <v>8822.2553270000008</v>
      </c>
      <c r="D123" s="44" t="str">
        <f t="shared" si="11"/>
        <v>N/A</v>
      </c>
      <c r="E123" s="47">
        <v>8330.1626077000001</v>
      </c>
      <c r="F123" s="44" t="str">
        <f t="shared" si="12"/>
        <v>N/A</v>
      </c>
      <c r="G123" s="47">
        <v>7802.9050735999999</v>
      </c>
      <c r="H123" s="44" t="str">
        <f t="shared" si="13"/>
        <v>N/A</v>
      </c>
      <c r="I123" s="12">
        <v>-5.58</v>
      </c>
      <c r="J123" s="12">
        <v>-6.33</v>
      </c>
      <c r="K123" s="45" t="s">
        <v>736</v>
      </c>
      <c r="L123" s="9" t="str">
        <f t="shared" si="14"/>
        <v>Yes</v>
      </c>
    </row>
    <row r="124" spans="1:12" ht="25.5" x14ac:dyDescent="0.2">
      <c r="A124" s="46" t="s">
        <v>627</v>
      </c>
      <c r="B124" s="35" t="s">
        <v>213</v>
      </c>
      <c r="C124" s="47">
        <v>7138897</v>
      </c>
      <c r="D124" s="44" t="str">
        <f t="shared" si="11"/>
        <v>N/A</v>
      </c>
      <c r="E124" s="47">
        <v>6618311</v>
      </c>
      <c r="F124" s="44" t="str">
        <f t="shared" si="12"/>
        <v>N/A</v>
      </c>
      <c r="G124" s="47">
        <v>6807447</v>
      </c>
      <c r="H124" s="44" t="str">
        <f t="shared" si="13"/>
        <v>N/A</v>
      </c>
      <c r="I124" s="12">
        <v>-7.29</v>
      </c>
      <c r="J124" s="12">
        <v>2.8580000000000001</v>
      </c>
      <c r="K124" s="45" t="s">
        <v>736</v>
      </c>
      <c r="L124" s="9" t="str">
        <f t="shared" si="14"/>
        <v>Yes</v>
      </c>
    </row>
    <row r="125" spans="1:12" ht="25.5" x14ac:dyDescent="0.2">
      <c r="A125" s="46" t="s">
        <v>628</v>
      </c>
      <c r="B125" s="35" t="s">
        <v>213</v>
      </c>
      <c r="C125" s="36">
        <v>6483</v>
      </c>
      <c r="D125" s="44" t="str">
        <f t="shared" si="11"/>
        <v>N/A</v>
      </c>
      <c r="E125" s="36">
        <v>6427</v>
      </c>
      <c r="F125" s="44" t="str">
        <f t="shared" si="12"/>
        <v>N/A</v>
      </c>
      <c r="G125" s="36">
        <v>6162</v>
      </c>
      <c r="H125" s="44" t="str">
        <f t="shared" si="13"/>
        <v>N/A</v>
      </c>
      <c r="I125" s="12">
        <v>-0.86399999999999999</v>
      </c>
      <c r="J125" s="12">
        <v>-4.12</v>
      </c>
      <c r="K125" s="45" t="s">
        <v>736</v>
      </c>
      <c r="L125" s="9" t="str">
        <f t="shared" si="14"/>
        <v>Yes</v>
      </c>
    </row>
    <row r="126" spans="1:12" ht="25.5" x14ac:dyDescent="0.2">
      <c r="A126" s="46" t="s">
        <v>1441</v>
      </c>
      <c r="B126" s="35" t="s">
        <v>213</v>
      </c>
      <c r="C126" s="47">
        <v>1101.171834</v>
      </c>
      <c r="D126" s="44" t="str">
        <f t="shared" si="11"/>
        <v>N/A</v>
      </c>
      <c r="E126" s="47">
        <v>1029.7667652</v>
      </c>
      <c r="F126" s="44" t="str">
        <f t="shared" si="12"/>
        <v>N/A</v>
      </c>
      <c r="G126" s="47">
        <v>1104.7463485999999</v>
      </c>
      <c r="H126" s="44" t="str">
        <f t="shared" si="13"/>
        <v>N/A</v>
      </c>
      <c r="I126" s="12">
        <v>-6.48</v>
      </c>
      <c r="J126" s="12">
        <v>7.2809999999999997</v>
      </c>
      <c r="K126" s="45" t="s">
        <v>736</v>
      </c>
      <c r="L126" s="9" t="str">
        <f t="shared" si="14"/>
        <v>Yes</v>
      </c>
    </row>
    <row r="127" spans="1:12" ht="25.5" x14ac:dyDescent="0.2">
      <c r="A127" s="46" t="s">
        <v>629</v>
      </c>
      <c r="B127" s="35" t="s">
        <v>213</v>
      </c>
      <c r="C127" s="47">
        <v>13232</v>
      </c>
      <c r="D127" s="44" t="str">
        <f t="shared" si="11"/>
        <v>N/A</v>
      </c>
      <c r="E127" s="47">
        <v>5467</v>
      </c>
      <c r="F127" s="44" t="str">
        <f t="shared" si="12"/>
        <v>N/A</v>
      </c>
      <c r="G127" s="47">
        <v>467089</v>
      </c>
      <c r="H127" s="44" t="str">
        <f t="shared" si="13"/>
        <v>N/A</v>
      </c>
      <c r="I127" s="12">
        <v>-58.7</v>
      </c>
      <c r="J127" s="12">
        <v>8444</v>
      </c>
      <c r="K127" s="45" t="s">
        <v>736</v>
      </c>
      <c r="L127" s="9" t="str">
        <f t="shared" si="14"/>
        <v>No</v>
      </c>
    </row>
    <row r="128" spans="1:12" x14ac:dyDescent="0.2">
      <c r="A128" s="46" t="s">
        <v>630</v>
      </c>
      <c r="B128" s="35" t="s">
        <v>213</v>
      </c>
      <c r="C128" s="36">
        <v>15</v>
      </c>
      <c r="D128" s="44" t="str">
        <f t="shared" si="11"/>
        <v>N/A</v>
      </c>
      <c r="E128" s="36">
        <v>11</v>
      </c>
      <c r="F128" s="44" t="str">
        <f t="shared" si="12"/>
        <v>N/A</v>
      </c>
      <c r="G128" s="36">
        <v>22</v>
      </c>
      <c r="H128" s="44" t="str">
        <f t="shared" si="13"/>
        <v>N/A</v>
      </c>
      <c r="I128" s="12">
        <v>-73.3</v>
      </c>
      <c r="J128" s="12">
        <v>450</v>
      </c>
      <c r="K128" s="45" t="s">
        <v>736</v>
      </c>
      <c r="L128" s="9" t="str">
        <f t="shared" si="14"/>
        <v>No</v>
      </c>
    </row>
    <row r="129" spans="1:12" ht="25.5" x14ac:dyDescent="0.2">
      <c r="A129" s="46" t="s">
        <v>1442</v>
      </c>
      <c r="B129" s="35" t="s">
        <v>213</v>
      </c>
      <c r="C129" s="47">
        <v>882.13333333000003</v>
      </c>
      <c r="D129" s="44" t="str">
        <f t="shared" si="11"/>
        <v>N/A</v>
      </c>
      <c r="E129" s="47">
        <v>1366.75</v>
      </c>
      <c r="F129" s="44" t="str">
        <f t="shared" si="12"/>
        <v>N/A</v>
      </c>
      <c r="G129" s="47">
        <v>21231.318181999999</v>
      </c>
      <c r="H129" s="44" t="str">
        <f t="shared" si="13"/>
        <v>N/A</v>
      </c>
      <c r="I129" s="12">
        <v>54.94</v>
      </c>
      <c r="J129" s="12">
        <v>1453</v>
      </c>
      <c r="K129" s="45" t="s">
        <v>736</v>
      </c>
      <c r="L129" s="9" t="str">
        <f t="shared" si="14"/>
        <v>No</v>
      </c>
    </row>
    <row r="130" spans="1:12" ht="25.5" x14ac:dyDescent="0.2">
      <c r="A130" s="46" t="s">
        <v>631</v>
      </c>
      <c r="B130" s="35" t="s">
        <v>213</v>
      </c>
      <c r="C130" s="47">
        <v>3074212</v>
      </c>
      <c r="D130" s="44" t="str">
        <f t="shared" si="11"/>
        <v>N/A</v>
      </c>
      <c r="E130" s="47">
        <v>3320971</v>
      </c>
      <c r="F130" s="44" t="str">
        <f t="shared" si="12"/>
        <v>N/A</v>
      </c>
      <c r="G130" s="47">
        <v>4251258</v>
      </c>
      <c r="H130" s="44" t="str">
        <f t="shared" si="13"/>
        <v>N/A</v>
      </c>
      <c r="I130" s="12">
        <v>8.0269999999999992</v>
      </c>
      <c r="J130" s="12">
        <v>28.01</v>
      </c>
      <c r="K130" s="45" t="s">
        <v>736</v>
      </c>
      <c r="L130" s="9" t="str">
        <f t="shared" si="14"/>
        <v>Yes</v>
      </c>
    </row>
    <row r="131" spans="1:12" x14ac:dyDescent="0.2">
      <c r="A131" s="46" t="s">
        <v>632</v>
      </c>
      <c r="B131" s="35" t="s">
        <v>213</v>
      </c>
      <c r="C131" s="36">
        <v>6205</v>
      </c>
      <c r="D131" s="44" t="str">
        <f t="shared" si="11"/>
        <v>N/A</v>
      </c>
      <c r="E131" s="36">
        <v>6780</v>
      </c>
      <c r="F131" s="44" t="str">
        <f t="shared" si="12"/>
        <v>N/A</v>
      </c>
      <c r="G131" s="36">
        <v>6924</v>
      </c>
      <c r="H131" s="44" t="str">
        <f t="shared" si="13"/>
        <v>N/A</v>
      </c>
      <c r="I131" s="12">
        <v>9.2669999999999995</v>
      </c>
      <c r="J131" s="12">
        <v>2.1240000000000001</v>
      </c>
      <c r="K131" s="45" t="s">
        <v>736</v>
      </c>
      <c r="L131" s="9" t="str">
        <f t="shared" si="14"/>
        <v>Yes</v>
      </c>
    </row>
    <row r="132" spans="1:12" ht="25.5" x14ac:dyDescent="0.2">
      <c r="A132" s="46" t="s">
        <v>1443</v>
      </c>
      <c r="B132" s="35" t="s">
        <v>213</v>
      </c>
      <c r="C132" s="47">
        <v>495.44109588999999</v>
      </c>
      <c r="D132" s="44" t="str">
        <f t="shared" si="11"/>
        <v>N/A</v>
      </c>
      <c r="E132" s="47">
        <v>489.81873156</v>
      </c>
      <c r="F132" s="44" t="str">
        <f t="shared" si="12"/>
        <v>N/A</v>
      </c>
      <c r="G132" s="47">
        <v>613.98873484000001</v>
      </c>
      <c r="H132" s="44" t="str">
        <f t="shared" si="13"/>
        <v>N/A</v>
      </c>
      <c r="I132" s="12">
        <v>-1.1299999999999999</v>
      </c>
      <c r="J132" s="12">
        <v>25.35</v>
      </c>
      <c r="K132" s="45" t="s">
        <v>736</v>
      </c>
      <c r="L132" s="9" t="str">
        <f t="shared" si="14"/>
        <v>Yes</v>
      </c>
    </row>
    <row r="133" spans="1:12" ht="25.5" x14ac:dyDescent="0.2">
      <c r="A133" s="46" t="s">
        <v>633</v>
      </c>
      <c r="B133" s="35" t="s">
        <v>213</v>
      </c>
      <c r="C133" s="47">
        <v>1351549</v>
      </c>
      <c r="D133" s="44" t="str">
        <f t="shared" si="11"/>
        <v>N/A</v>
      </c>
      <c r="E133" s="47">
        <v>1224190</v>
      </c>
      <c r="F133" s="44" t="str">
        <f t="shared" si="12"/>
        <v>N/A</v>
      </c>
      <c r="G133" s="47">
        <v>2579747</v>
      </c>
      <c r="H133" s="44" t="str">
        <f t="shared" si="13"/>
        <v>N/A</v>
      </c>
      <c r="I133" s="12">
        <v>-9.42</v>
      </c>
      <c r="J133" s="12">
        <v>110.7</v>
      </c>
      <c r="K133" s="45" t="s">
        <v>736</v>
      </c>
      <c r="L133" s="9" t="str">
        <f t="shared" si="14"/>
        <v>No</v>
      </c>
    </row>
    <row r="134" spans="1:12" x14ac:dyDescent="0.2">
      <c r="A134" s="46" t="s">
        <v>634</v>
      </c>
      <c r="B134" s="35" t="s">
        <v>213</v>
      </c>
      <c r="C134" s="36">
        <v>139</v>
      </c>
      <c r="D134" s="44" t="str">
        <f t="shared" si="11"/>
        <v>N/A</v>
      </c>
      <c r="E134" s="36">
        <v>135</v>
      </c>
      <c r="F134" s="44" t="str">
        <f t="shared" si="12"/>
        <v>N/A</v>
      </c>
      <c r="G134" s="36">
        <v>215</v>
      </c>
      <c r="H134" s="44" t="str">
        <f t="shared" si="13"/>
        <v>N/A</v>
      </c>
      <c r="I134" s="12">
        <v>-2.88</v>
      </c>
      <c r="J134" s="12">
        <v>59.26</v>
      </c>
      <c r="K134" s="45" t="s">
        <v>736</v>
      </c>
      <c r="L134" s="9" t="str">
        <f t="shared" si="14"/>
        <v>No</v>
      </c>
    </row>
    <row r="135" spans="1:12" x14ac:dyDescent="0.2">
      <c r="A135" s="46" t="s">
        <v>1444</v>
      </c>
      <c r="B135" s="35" t="s">
        <v>213</v>
      </c>
      <c r="C135" s="47">
        <v>9723.3741007000008</v>
      </c>
      <c r="D135" s="44" t="str">
        <f t="shared" si="11"/>
        <v>N/A</v>
      </c>
      <c r="E135" s="47">
        <v>9068.0740741000009</v>
      </c>
      <c r="F135" s="44" t="str">
        <f t="shared" si="12"/>
        <v>N/A</v>
      </c>
      <c r="G135" s="47">
        <v>11998.823256</v>
      </c>
      <c r="H135" s="44" t="str">
        <f t="shared" si="13"/>
        <v>N/A</v>
      </c>
      <c r="I135" s="12">
        <v>-6.74</v>
      </c>
      <c r="J135" s="12">
        <v>32.32</v>
      </c>
      <c r="K135" s="45" t="s">
        <v>736</v>
      </c>
      <c r="L135" s="9" t="str">
        <f t="shared" si="14"/>
        <v>No</v>
      </c>
    </row>
    <row r="136" spans="1:12" ht="25.5" x14ac:dyDescent="0.2">
      <c r="A136" s="46" t="s">
        <v>635</v>
      </c>
      <c r="B136" s="35" t="s">
        <v>213</v>
      </c>
      <c r="C136" s="47">
        <v>287287</v>
      </c>
      <c r="D136" s="44" t="str">
        <f t="shared" si="11"/>
        <v>N/A</v>
      </c>
      <c r="E136" s="47">
        <v>297128</v>
      </c>
      <c r="F136" s="44" t="str">
        <f t="shared" si="12"/>
        <v>N/A</v>
      </c>
      <c r="G136" s="47">
        <v>407181</v>
      </c>
      <c r="H136" s="44" t="str">
        <f t="shared" si="13"/>
        <v>N/A</v>
      </c>
      <c r="I136" s="12">
        <v>3.4249999999999998</v>
      </c>
      <c r="J136" s="12">
        <v>37.04</v>
      </c>
      <c r="K136" s="45" t="s">
        <v>736</v>
      </c>
      <c r="L136" s="9" t="str">
        <f>IF(J136="Div by 0", "N/A", IF(OR(J136="N/A",K136="N/A"),"N/A", IF(J136&gt;VALUE(MID(K136,1,2)), "No", IF(J136&lt;-1*VALUE(MID(K136,1,2)), "No", "Yes"))))</f>
        <v>No</v>
      </c>
    </row>
    <row r="137" spans="1:12" x14ac:dyDescent="0.2">
      <c r="A137" s="46" t="s">
        <v>636</v>
      </c>
      <c r="B137" s="35" t="s">
        <v>213</v>
      </c>
      <c r="C137" s="36">
        <v>2127</v>
      </c>
      <c r="D137" s="44" t="str">
        <f t="shared" si="11"/>
        <v>N/A</v>
      </c>
      <c r="E137" s="36">
        <v>2272</v>
      </c>
      <c r="F137" s="44" t="str">
        <f t="shared" si="12"/>
        <v>N/A</v>
      </c>
      <c r="G137" s="36">
        <v>2617</v>
      </c>
      <c r="H137" s="44" t="str">
        <f t="shared" si="13"/>
        <v>N/A</v>
      </c>
      <c r="I137" s="12">
        <v>6.8170000000000002</v>
      </c>
      <c r="J137" s="12">
        <v>15.18</v>
      </c>
      <c r="K137" s="45" t="s">
        <v>736</v>
      </c>
      <c r="L137" s="9" t="str">
        <f t="shared" ref="L137:L141" si="15">IF(J137="Div by 0", "N/A", IF(OR(J137="N/A",K137="N/A"),"N/A", IF(J137&gt;VALUE(MID(K137,1,2)), "No", IF(J137&lt;-1*VALUE(MID(K137,1,2)), "No", "Yes"))))</f>
        <v>Yes</v>
      </c>
    </row>
    <row r="138" spans="1:12" ht="25.5" x14ac:dyDescent="0.2">
      <c r="A138" s="46" t="s">
        <v>1445</v>
      </c>
      <c r="B138" s="35" t="s">
        <v>213</v>
      </c>
      <c r="C138" s="47">
        <v>135.0667607</v>
      </c>
      <c r="D138" s="44" t="str">
        <f t="shared" si="11"/>
        <v>N/A</v>
      </c>
      <c r="E138" s="47">
        <v>130.77816901</v>
      </c>
      <c r="F138" s="44" t="str">
        <f t="shared" si="12"/>
        <v>N/A</v>
      </c>
      <c r="G138" s="47">
        <v>155.59075276999999</v>
      </c>
      <c r="H138" s="44" t="str">
        <f t="shared" si="13"/>
        <v>N/A</v>
      </c>
      <c r="I138" s="12">
        <v>-3.18</v>
      </c>
      <c r="J138" s="12">
        <v>18.97</v>
      </c>
      <c r="K138" s="45" t="s">
        <v>736</v>
      </c>
      <c r="L138" s="9" t="str">
        <f t="shared" si="15"/>
        <v>Yes</v>
      </c>
    </row>
    <row r="139" spans="1:12" ht="25.5" x14ac:dyDescent="0.2">
      <c r="A139" s="46" t="s">
        <v>637</v>
      </c>
      <c r="B139" s="35" t="s">
        <v>213</v>
      </c>
      <c r="C139" s="47">
        <v>0</v>
      </c>
      <c r="D139" s="44" t="str">
        <f t="shared" si="11"/>
        <v>N/A</v>
      </c>
      <c r="E139" s="47">
        <v>0</v>
      </c>
      <c r="F139" s="44" t="str">
        <f t="shared" si="12"/>
        <v>N/A</v>
      </c>
      <c r="G139" s="47">
        <v>0</v>
      </c>
      <c r="H139" s="44" t="str">
        <f t="shared" si="13"/>
        <v>N/A</v>
      </c>
      <c r="I139" s="12" t="s">
        <v>1736</v>
      </c>
      <c r="J139" s="12" t="s">
        <v>1736</v>
      </c>
      <c r="K139" s="45" t="s">
        <v>736</v>
      </c>
      <c r="L139" s="9" t="str">
        <f t="shared" si="15"/>
        <v>N/A</v>
      </c>
    </row>
    <row r="140" spans="1:12" x14ac:dyDescent="0.2">
      <c r="A140" s="46" t="s">
        <v>638</v>
      </c>
      <c r="B140" s="35" t="s">
        <v>213</v>
      </c>
      <c r="C140" s="36">
        <v>0</v>
      </c>
      <c r="D140" s="44" t="str">
        <f t="shared" si="11"/>
        <v>N/A</v>
      </c>
      <c r="E140" s="36">
        <v>0</v>
      </c>
      <c r="F140" s="44" t="str">
        <f t="shared" si="12"/>
        <v>N/A</v>
      </c>
      <c r="G140" s="36">
        <v>0</v>
      </c>
      <c r="H140" s="44" t="str">
        <f t="shared" si="13"/>
        <v>N/A</v>
      </c>
      <c r="I140" s="12" t="s">
        <v>1736</v>
      </c>
      <c r="J140" s="12" t="s">
        <v>1736</v>
      </c>
      <c r="K140" s="45" t="s">
        <v>736</v>
      </c>
      <c r="L140" s="9" t="str">
        <f t="shared" si="15"/>
        <v>N/A</v>
      </c>
    </row>
    <row r="141" spans="1:12" ht="25.5" x14ac:dyDescent="0.2">
      <c r="A141" s="46" t="s">
        <v>1446</v>
      </c>
      <c r="B141" s="35" t="s">
        <v>213</v>
      </c>
      <c r="C141" s="47" t="s">
        <v>1736</v>
      </c>
      <c r="D141" s="44" t="str">
        <f t="shared" si="11"/>
        <v>N/A</v>
      </c>
      <c r="E141" s="47" t="s">
        <v>1736</v>
      </c>
      <c r="F141" s="44" t="str">
        <f t="shared" si="12"/>
        <v>N/A</v>
      </c>
      <c r="G141" s="47" t="s">
        <v>1736</v>
      </c>
      <c r="H141" s="44" t="str">
        <f t="shared" si="13"/>
        <v>N/A</v>
      </c>
      <c r="I141" s="12" t="s">
        <v>1736</v>
      </c>
      <c r="J141" s="12" t="s">
        <v>1736</v>
      </c>
      <c r="K141" s="45" t="s">
        <v>736</v>
      </c>
      <c r="L141" s="9" t="str">
        <f t="shared" si="15"/>
        <v>N/A</v>
      </c>
    </row>
    <row r="142" spans="1:12" ht="25.5" x14ac:dyDescent="0.2">
      <c r="A142" s="46" t="s">
        <v>639</v>
      </c>
      <c r="B142" s="35" t="s">
        <v>213</v>
      </c>
      <c r="C142" s="47">
        <v>12882511</v>
      </c>
      <c r="D142" s="44" t="str">
        <f t="shared" si="11"/>
        <v>N/A</v>
      </c>
      <c r="E142" s="47">
        <v>13236360</v>
      </c>
      <c r="F142" s="44" t="str">
        <f t="shared" si="12"/>
        <v>N/A</v>
      </c>
      <c r="G142" s="47">
        <v>13371221</v>
      </c>
      <c r="H142" s="44" t="str">
        <f t="shared" si="13"/>
        <v>N/A</v>
      </c>
      <c r="I142" s="12">
        <v>2.7469999999999999</v>
      </c>
      <c r="J142" s="12">
        <v>1.0189999999999999</v>
      </c>
      <c r="K142" s="45" t="s">
        <v>736</v>
      </c>
      <c r="L142" s="9" t="str">
        <f t="shared" ref="L142:L153" si="16">IF(J142="Div by 0", "N/A", IF(K142="N/A","N/A", IF(J142&gt;VALUE(MID(K142,1,2)), "No", IF(J142&lt;-1*VALUE(MID(K142,1,2)), "No", "Yes"))))</f>
        <v>Yes</v>
      </c>
    </row>
    <row r="143" spans="1:12" ht="25.5" x14ac:dyDescent="0.2">
      <c r="A143" s="46" t="s">
        <v>640</v>
      </c>
      <c r="B143" s="35" t="s">
        <v>213</v>
      </c>
      <c r="C143" s="36">
        <v>23464</v>
      </c>
      <c r="D143" s="44" t="str">
        <f t="shared" si="11"/>
        <v>N/A</v>
      </c>
      <c r="E143" s="36">
        <v>23809</v>
      </c>
      <c r="F143" s="44" t="str">
        <f t="shared" si="12"/>
        <v>N/A</v>
      </c>
      <c r="G143" s="36">
        <v>23585</v>
      </c>
      <c r="H143" s="44" t="str">
        <f t="shared" si="13"/>
        <v>N/A</v>
      </c>
      <c r="I143" s="12">
        <v>1.47</v>
      </c>
      <c r="J143" s="12">
        <v>-0.94099999999999995</v>
      </c>
      <c r="K143" s="45" t="s">
        <v>736</v>
      </c>
      <c r="L143" s="9" t="str">
        <f t="shared" si="16"/>
        <v>Yes</v>
      </c>
    </row>
    <row r="144" spans="1:12" ht="25.5" x14ac:dyDescent="0.2">
      <c r="A144" s="46" t="s">
        <v>1447</v>
      </c>
      <c r="B144" s="35" t="s">
        <v>213</v>
      </c>
      <c r="C144" s="47">
        <v>549.03302931999997</v>
      </c>
      <c r="D144" s="44" t="str">
        <f t="shared" si="11"/>
        <v>N/A</v>
      </c>
      <c r="E144" s="47">
        <v>555.93935066999995</v>
      </c>
      <c r="F144" s="44" t="str">
        <f t="shared" si="12"/>
        <v>N/A</v>
      </c>
      <c r="G144" s="47">
        <v>566.93750265000006</v>
      </c>
      <c r="H144" s="44" t="str">
        <f t="shared" si="13"/>
        <v>N/A</v>
      </c>
      <c r="I144" s="12">
        <v>1.258</v>
      </c>
      <c r="J144" s="12">
        <v>1.978</v>
      </c>
      <c r="K144" s="45" t="s">
        <v>736</v>
      </c>
      <c r="L144" s="9" t="str">
        <f t="shared" si="16"/>
        <v>Yes</v>
      </c>
    </row>
    <row r="145" spans="1:12" ht="25.5" x14ac:dyDescent="0.2">
      <c r="A145" s="46" t="s">
        <v>641</v>
      </c>
      <c r="B145" s="35" t="s">
        <v>213</v>
      </c>
      <c r="C145" s="47">
        <v>2117583</v>
      </c>
      <c r="D145" s="44" t="str">
        <f t="shared" ref="D145:D153" si="17">IF($B145="N/A","N/A",IF(C145&gt;10,"No",IF(C145&lt;-10,"No","Yes")))</f>
        <v>N/A</v>
      </c>
      <c r="E145" s="47">
        <v>1861686</v>
      </c>
      <c r="F145" s="44" t="str">
        <f t="shared" ref="F145:F153" si="18">IF($B145="N/A","N/A",IF(E145&gt;10,"No",IF(E145&lt;-10,"No","Yes")))</f>
        <v>N/A</v>
      </c>
      <c r="G145" s="47">
        <v>1862311</v>
      </c>
      <c r="H145" s="44" t="str">
        <f t="shared" ref="H145:H153" si="19">IF($B145="N/A","N/A",IF(G145&gt;10,"No",IF(G145&lt;-10,"No","Yes")))</f>
        <v>N/A</v>
      </c>
      <c r="I145" s="12">
        <v>-12.1</v>
      </c>
      <c r="J145" s="12">
        <v>3.3599999999999998E-2</v>
      </c>
      <c r="K145" s="45" t="s">
        <v>736</v>
      </c>
      <c r="L145" s="9" t="str">
        <f t="shared" si="16"/>
        <v>Yes</v>
      </c>
    </row>
    <row r="146" spans="1:12" x14ac:dyDescent="0.2">
      <c r="A146" s="46" t="s">
        <v>642</v>
      </c>
      <c r="B146" s="35" t="s">
        <v>213</v>
      </c>
      <c r="C146" s="36">
        <v>59</v>
      </c>
      <c r="D146" s="44" t="str">
        <f t="shared" si="17"/>
        <v>N/A</v>
      </c>
      <c r="E146" s="36">
        <v>59</v>
      </c>
      <c r="F146" s="44" t="str">
        <f t="shared" si="18"/>
        <v>N/A</v>
      </c>
      <c r="G146" s="36">
        <v>58</v>
      </c>
      <c r="H146" s="44" t="str">
        <f t="shared" si="19"/>
        <v>N/A</v>
      </c>
      <c r="I146" s="12">
        <v>0</v>
      </c>
      <c r="J146" s="12">
        <v>-1.69</v>
      </c>
      <c r="K146" s="45" t="s">
        <v>736</v>
      </c>
      <c r="L146" s="9" t="str">
        <f t="shared" si="16"/>
        <v>Yes</v>
      </c>
    </row>
    <row r="147" spans="1:12" ht="25.5" x14ac:dyDescent="0.2">
      <c r="A147" s="46" t="s">
        <v>1448</v>
      </c>
      <c r="B147" s="35" t="s">
        <v>213</v>
      </c>
      <c r="C147" s="47">
        <v>35891.237287999997</v>
      </c>
      <c r="D147" s="44" t="str">
        <f t="shared" si="17"/>
        <v>N/A</v>
      </c>
      <c r="E147" s="47">
        <v>31554</v>
      </c>
      <c r="F147" s="44" t="str">
        <f t="shared" si="18"/>
        <v>N/A</v>
      </c>
      <c r="G147" s="47">
        <v>32108.810345000002</v>
      </c>
      <c r="H147" s="44" t="str">
        <f t="shared" si="19"/>
        <v>N/A</v>
      </c>
      <c r="I147" s="12">
        <v>-12.1</v>
      </c>
      <c r="J147" s="12">
        <v>1.758</v>
      </c>
      <c r="K147" s="45" t="s">
        <v>736</v>
      </c>
      <c r="L147" s="9" t="str">
        <f t="shared" si="16"/>
        <v>Yes</v>
      </c>
    </row>
    <row r="148" spans="1:12" ht="25.5" x14ac:dyDescent="0.2">
      <c r="A148" s="46" t="s">
        <v>643</v>
      </c>
      <c r="B148" s="35" t="s">
        <v>213</v>
      </c>
      <c r="C148" s="47">
        <v>260649334</v>
      </c>
      <c r="D148" s="44" t="str">
        <f t="shared" si="17"/>
        <v>N/A</v>
      </c>
      <c r="E148" s="47">
        <v>275780500</v>
      </c>
      <c r="F148" s="44" t="str">
        <f t="shared" si="18"/>
        <v>N/A</v>
      </c>
      <c r="G148" s="47">
        <v>289796421</v>
      </c>
      <c r="H148" s="44" t="str">
        <f t="shared" si="19"/>
        <v>N/A</v>
      </c>
      <c r="I148" s="12">
        <v>5.8049999999999997</v>
      </c>
      <c r="J148" s="12">
        <v>5.0819999999999999</v>
      </c>
      <c r="K148" s="45" t="s">
        <v>736</v>
      </c>
      <c r="L148" s="9" t="str">
        <f t="shared" si="16"/>
        <v>Yes</v>
      </c>
    </row>
    <row r="149" spans="1:12" x14ac:dyDescent="0.2">
      <c r="A149" s="46" t="s">
        <v>644</v>
      </c>
      <c r="B149" s="35" t="s">
        <v>213</v>
      </c>
      <c r="C149" s="36">
        <v>40993</v>
      </c>
      <c r="D149" s="44" t="str">
        <f t="shared" si="17"/>
        <v>N/A</v>
      </c>
      <c r="E149" s="36">
        <v>42636</v>
      </c>
      <c r="F149" s="44" t="str">
        <f t="shared" si="18"/>
        <v>N/A</v>
      </c>
      <c r="G149" s="36">
        <v>42023</v>
      </c>
      <c r="H149" s="44" t="str">
        <f t="shared" si="19"/>
        <v>N/A</v>
      </c>
      <c r="I149" s="12">
        <v>4.008</v>
      </c>
      <c r="J149" s="12">
        <v>-1.44</v>
      </c>
      <c r="K149" s="45" t="s">
        <v>736</v>
      </c>
      <c r="L149" s="9" t="str">
        <f t="shared" si="16"/>
        <v>Yes</v>
      </c>
    </row>
    <row r="150" spans="1:12" ht="25.5" x14ac:dyDescent="0.2">
      <c r="A150" s="46" t="s">
        <v>1449</v>
      </c>
      <c r="B150" s="35" t="s">
        <v>213</v>
      </c>
      <c r="C150" s="47">
        <v>6358.3864074000003</v>
      </c>
      <c r="D150" s="44" t="str">
        <f t="shared" si="17"/>
        <v>N/A</v>
      </c>
      <c r="E150" s="47">
        <v>6468.2545266999996</v>
      </c>
      <c r="F150" s="44" t="str">
        <f t="shared" si="18"/>
        <v>N/A</v>
      </c>
      <c r="G150" s="47">
        <v>6896.1383290000003</v>
      </c>
      <c r="H150" s="44" t="str">
        <f t="shared" si="19"/>
        <v>N/A</v>
      </c>
      <c r="I150" s="12">
        <v>1.728</v>
      </c>
      <c r="J150" s="12">
        <v>6.6150000000000002</v>
      </c>
      <c r="K150" s="45" t="s">
        <v>736</v>
      </c>
      <c r="L150" s="9" t="str">
        <f t="shared" si="16"/>
        <v>Yes</v>
      </c>
    </row>
    <row r="151" spans="1:12" ht="25.5" x14ac:dyDescent="0.2">
      <c r="A151" s="46" t="s">
        <v>645</v>
      </c>
      <c r="B151" s="35" t="s">
        <v>213</v>
      </c>
      <c r="C151" s="47">
        <v>0</v>
      </c>
      <c r="D151" s="44" t="str">
        <f t="shared" si="17"/>
        <v>N/A</v>
      </c>
      <c r="E151" s="47">
        <v>0</v>
      </c>
      <c r="F151" s="44" t="str">
        <f t="shared" si="18"/>
        <v>N/A</v>
      </c>
      <c r="G151" s="47">
        <v>0</v>
      </c>
      <c r="H151" s="44" t="str">
        <f t="shared" si="19"/>
        <v>N/A</v>
      </c>
      <c r="I151" s="12" t="s">
        <v>1736</v>
      </c>
      <c r="J151" s="12" t="s">
        <v>1736</v>
      </c>
      <c r="K151" s="45" t="s">
        <v>736</v>
      </c>
      <c r="L151" s="9" t="str">
        <f t="shared" si="16"/>
        <v>N/A</v>
      </c>
    </row>
    <row r="152" spans="1:12" x14ac:dyDescent="0.2">
      <c r="A152" s="46" t="s">
        <v>646</v>
      </c>
      <c r="B152" s="35" t="s">
        <v>213</v>
      </c>
      <c r="C152" s="36">
        <v>0</v>
      </c>
      <c r="D152" s="44" t="str">
        <f t="shared" si="17"/>
        <v>N/A</v>
      </c>
      <c r="E152" s="36">
        <v>0</v>
      </c>
      <c r="F152" s="44" t="str">
        <f t="shared" si="18"/>
        <v>N/A</v>
      </c>
      <c r="G152" s="36">
        <v>0</v>
      </c>
      <c r="H152" s="44" t="str">
        <f t="shared" si="19"/>
        <v>N/A</v>
      </c>
      <c r="I152" s="12" t="s">
        <v>1736</v>
      </c>
      <c r="J152" s="12" t="s">
        <v>1736</v>
      </c>
      <c r="K152" s="45" t="s">
        <v>736</v>
      </c>
      <c r="L152" s="9" t="str">
        <f t="shared" si="16"/>
        <v>N/A</v>
      </c>
    </row>
    <row r="153" spans="1:12" ht="25.5" x14ac:dyDescent="0.2">
      <c r="A153" s="46" t="s">
        <v>1450</v>
      </c>
      <c r="B153" s="35" t="s">
        <v>213</v>
      </c>
      <c r="C153" s="47" t="s">
        <v>1736</v>
      </c>
      <c r="D153" s="44" t="str">
        <f t="shared" si="17"/>
        <v>N/A</v>
      </c>
      <c r="E153" s="47" t="s">
        <v>1736</v>
      </c>
      <c r="F153" s="44" t="str">
        <f t="shared" si="18"/>
        <v>N/A</v>
      </c>
      <c r="G153" s="47" t="s">
        <v>1736</v>
      </c>
      <c r="H153" s="44" t="str">
        <f t="shared" si="19"/>
        <v>N/A</v>
      </c>
      <c r="I153" s="12" t="s">
        <v>1736</v>
      </c>
      <c r="J153" s="12" t="s">
        <v>1736</v>
      </c>
      <c r="K153" s="45" t="s">
        <v>736</v>
      </c>
      <c r="L153" s="9" t="str">
        <f t="shared" si="16"/>
        <v>N/A</v>
      </c>
    </row>
    <row r="154" spans="1:12" x14ac:dyDescent="0.2">
      <c r="A154" s="46" t="s">
        <v>1516</v>
      </c>
      <c r="B154" s="35" t="s">
        <v>213</v>
      </c>
      <c r="C154" s="47">
        <v>681.20187584999996</v>
      </c>
      <c r="D154" s="44" t="str">
        <f t="shared" ref="D154:D173" si="20">IF($B154="N/A","N/A",IF(C154&gt;10,"No",IF(C154&lt;-10,"No","Yes")))</f>
        <v>N/A</v>
      </c>
      <c r="E154" s="47">
        <v>666.85885281000003</v>
      </c>
      <c r="F154" s="44" t="str">
        <f t="shared" ref="F154:F173" si="21">IF($B154="N/A","N/A",IF(E154&gt;10,"No",IF(E154&lt;-10,"No","Yes")))</f>
        <v>N/A</v>
      </c>
      <c r="G154" s="47">
        <v>744.05826439999998</v>
      </c>
      <c r="H154" s="44" t="str">
        <f t="shared" ref="H154:H173" si="22">IF($B154="N/A","N/A",IF(G154&gt;10,"No",IF(G154&lt;-10,"No","Yes")))</f>
        <v>N/A</v>
      </c>
      <c r="I154" s="12">
        <v>-2.11</v>
      </c>
      <c r="J154" s="12">
        <v>11.58</v>
      </c>
      <c r="K154" s="45" t="s">
        <v>736</v>
      </c>
      <c r="L154" s="9" t="str">
        <f t="shared" ref="L154:L173" si="23">IF(J154="Div by 0", "N/A", IF(K154="N/A","N/A", IF(J154&gt;VALUE(MID(K154,1,2)), "No", IF(J154&lt;-1*VALUE(MID(K154,1,2)), "No", "Yes"))))</f>
        <v>Yes</v>
      </c>
    </row>
    <row r="155" spans="1:12" x14ac:dyDescent="0.2">
      <c r="A155" s="51" t="s">
        <v>1517</v>
      </c>
      <c r="B155" s="35" t="s">
        <v>213</v>
      </c>
      <c r="C155" s="47">
        <v>319.66497929000002</v>
      </c>
      <c r="D155" s="44" t="str">
        <f t="shared" si="20"/>
        <v>N/A</v>
      </c>
      <c r="E155" s="47">
        <v>304.53732559999997</v>
      </c>
      <c r="F155" s="44" t="str">
        <f t="shared" si="21"/>
        <v>N/A</v>
      </c>
      <c r="G155" s="47">
        <v>370.28493845000003</v>
      </c>
      <c r="H155" s="44" t="str">
        <f t="shared" si="22"/>
        <v>N/A</v>
      </c>
      <c r="I155" s="12">
        <v>-4.7300000000000004</v>
      </c>
      <c r="J155" s="12">
        <v>21.59</v>
      </c>
      <c r="K155" s="45" t="s">
        <v>736</v>
      </c>
      <c r="L155" s="9" t="str">
        <f t="shared" si="23"/>
        <v>Yes</v>
      </c>
    </row>
    <row r="156" spans="1:12" ht="25.5" x14ac:dyDescent="0.2">
      <c r="A156" s="51" t="s">
        <v>1518</v>
      </c>
      <c r="B156" s="35" t="s">
        <v>213</v>
      </c>
      <c r="C156" s="47">
        <v>1580.2135813</v>
      </c>
      <c r="D156" s="44" t="str">
        <f t="shared" si="20"/>
        <v>N/A</v>
      </c>
      <c r="E156" s="47">
        <v>1500.8128810000001</v>
      </c>
      <c r="F156" s="44" t="str">
        <f t="shared" si="21"/>
        <v>N/A</v>
      </c>
      <c r="G156" s="47">
        <v>1739.853564</v>
      </c>
      <c r="H156" s="44" t="str">
        <f t="shared" si="22"/>
        <v>N/A</v>
      </c>
      <c r="I156" s="12">
        <v>-5.0199999999999996</v>
      </c>
      <c r="J156" s="12">
        <v>15.93</v>
      </c>
      <c r="K156" s="45" t="s">
        <v>736</v>
      </c>
      <c r="L156" s="9" t="str">
        <f t="shared" si="23"/>
        <v>Yes</v>
      </c>
    </row>
    <row r="157" spans="1:12" x14ac:dyDescent="0.2">
      <c r="A157" s="51" t="s">
        <v>1519</v>
      </c>
      <c r="B157" s="35" t="s">
        <v>213</v>
      </c>
      <c r="C157" s="47">
        <v>352.22964287999997</v>
      </c>
      <c r="D157" s="44" t="str">
        <f t="shared" si="20"/>
        <v>N/A</v>
      </c>
      <c r="E157" s="47">
        <v>347.15224667000001</v>
      </c>
      <c r="F157" s="44" t="str">
        <f t="shared" si="21"/>
        <v>N/A</v>
      </c>
      <c r="G157" s="47">
        <v>382.32254103000002</v>
      </c>
      <c r="H157" s="44" t="str">
        <f t="shared" si="22"/>
        <v>N/A</v>
      </c>
      <c r="I157" s="12">
        <v>-1.44</v>
      </c>
      <c r="J157" s="12">
        <v>10.130000000000001</v>
      </c>
      <c r="K157" s="45" t="s">
        <v>736</v>
      </c>
      <c r="L157" s="9" t="str">
        <f t="shared" si="23"/>
        <v>Yes</v>
      </c>
    </row>
    <row r="158" spans="1:12" x14ac:dyDescent="0.2">
      <c r="A158" s="51" t="s">
        <v>1520</v>
      </c>
      <c r="B158" s="35" t="s">
        <v>213</v>
      </c>
      <c r="C158" s="47">
        <v>758.80765512000005</v>
      </c>
      <c r="D158" s="44" t="str">
        <f t="shared" si="20"/>
        <v>N/A</v>
      </c>
      <c r="E158" s="47">
        <v>751.62932425999998</v>
      </c>
      <c r="F158" s="44" t="str">
        <f t="shared" si="21"/>
        <v>N/A</v>
      </c>
      <c r="G158" s="47">
        <v>813.66100788000006</v>
      </c>
      <c r="H158" s="44" t="str">
        <f t="shared" si="22"/>
        <v>N/A</v>
      </c>
      <c r="I158" s="12">
        <v>-0.94599999999999995</v>
      </c>
      <c r="J158" s="12">
        <v>8.2530000000000001</v>
      </c>
      <c r="K158" s="45" t="s">
        <v>736</v>
      </c>
      <c r="L158" s="9" t="str">
        <f t="shared" si="23"/>
        <v>Yes</v>
      </c>
    </row>
    <row r="159" spans="1:12" x14ac:dyDescent="0.2">
      <c r="A159" s="46" t="s">
        <v>1521</v>
      </c>
      <c r="B159" s="35" t="s">
        <v>213</v>
      </c>
      <c r="C159" s="47">
        <v>643.29817186000002</v>
      </c>
      <c r="D159" s="44" t="str">
        <f t="shared" si="20"/>
        <v>N/A</v>
      </c>
      <c r="E159" s="47">
        <v>662.58771708999996</v>
      </c>
      <c r="F159" s="44" t="str">
        <f t="shared" si="21"/>
        <v>N/A</v>
      </c>
      <c r="G159" s="47">
        <v>673.54971190000003</v>
      </c>
      <c r="H159" s="44" t="str">
        <f t="shared" si="22"/>
        <v>N/A</v>
      </c>
      <c r="I159" s="12">
        <v>2.9990000000000001</v>
      </c>
      <c r="J159" s="12">
        <v>1.6539999999999999</v>
      </c>
      <c r="K159" s="45" t="s">
        <v>736</v>
      </c>
      <c r="L159" s="9" t="str">
        <f t="shared" si="23"/>
        <v>Yes</v>
      </c>
    </row>
    <row r="160" spans="1:12" x14ac:dyDescent="0.2">
      <c r="A160" s="51" t="s">
        <v>1522</v>
      </c>
      <c r="B160" s="35" t="s">
        <v>213</v>
      </c>
      <c r="C160" s="47">
        <v>9183.9972388000006</v>
      </c>
      <c r="D160" s="44" t="str">
        <f t="shared" si="20"/>
        <v>N/A</v>
      </c>
      <c r="E160" s="47">
        <v>9419.6338104999995</v>
      </c>
      <c r="F160" s="44" t="str">
        <f t="shared" si="21"/>
        <v>N/A</v>
      </c>
      <c r="G160" s="47">
        <v>9399.0386495000002</v>
      </c>
      <c r="H160" s="44" t="str">
        <f t="shared" si="22"/>
        <v>N/A</v>
      </c>
      <c r="I160" s="12">
        <v>2.5659999999999998</v>
      </c>
      <c r="J160" s="12">
        <v>-0.219</v>
      </c>
      <c r="K160" s="45" t="s">
        <v>736</v>
      </c>
      <c r="L160" s="9" t="str">
        <f t="shared" si="23"/>
        <v>Yes</v>
      </c>
    </row>
    <row r="161" spans="1:12" ht="25.5" x14ac:dyDescent="0.2">
      <c r="A161" s="51" t="s">
        <v>1523</v>
      </c>
      <c r="B161" s="35" t="s">
        <v>213</v>
      </c>
      <c r="C161" s="47">
        <v>627.61263413999995</v>
      </c>
      <c r="D161" s="44" t="str">
        <f t="shared" si="20"/>
        <v>N/A</v>
      </c>
      <c r="E161" s="47">
        <v>609.65551341000003</v>
      </c>
      <c r="F161" s="44" t="str">
        <f t="shared" si="21"/>
        <v>N/A</v>
      </c>
      <c r="G161" s="47">
        <v>642.96276255999999</v>
      </c>
      <c r="H161" s="44" t="str">
        <f t="shared" si="22"/>
        <v>N/A</v>
      </c>
      <c r="I161" s="12">
        <v>-2.86</v>
      </c>
      <c r="J161" s="12">
        <v>5.4630000000000001</v>
      </c>
      <c r="K161" s="45" t="s">
        <v>736</v>
      </c>
      <c r="L161" s="9" t="str">
        <f t="shared" si="23"/>
        <v>Yes</v>
      </c>
    </row>
    <row r="162" spans="1:12" x14ac:dyDescent="0.2">
      <c r="A162" s="51" t="s">
        <v>1524</v>
      </c>
      <c r="B162" s="35" t="s">
        <v>213</v>
      </c>
      <c r="C162" s="47">
        <v>2.3619205491000002</v>
      </c>
      <c r="D162" s="44" t="str">
        <f t="shared" si="20"/>
        <v>N/A</v>
      </c>
      <c r="E162" s="47">
        <v>0</v>
      </c>
      <c r="F162" s="44" t="str">
        <f t="shared" si="21"/>
        <v>N/A</v>
      </c>
      <c r="G162" s="47">
        <v>0</v>
      </c>
      <c r="H162" s="44" t="str">
        <f t="shared" si="22"/>
        <v>N/A</v>
      </c>
      <c r="I162" s="12">
        <v>-100</v>
      </c>
      <c r="J162" s="12" t="s">
        <v>1736</v>
      </c>
      <c r="K162" s="45" t="s">
        <v>736</v>
      </c>
      <c r="L162" s="9" t="str">
        <f t="shared" si="23"/>
        <v>N/A</v>
      </c>
    </row>
    <row r="163" spans="1:12" x14ac:dyDescent="0.2">
      <c r="A163" s="51" t="s">
        <v>1525</v>
      </c>
      <c r="B163" s="35" t="s">
        <v>213</v>
      </c>
      <c r="C163" s="47">
        <v>2.874445401</v>
      </c>
      <c r="D163" s="44" t="str">
        <f t="shared" si="20"/>
        <v>N/A</v>
      </c>
      <c r="E163" s="47">
        <v>2.4311029353000002</v>
      </c>
      <c r="F163" s="44" t="str">
        <f t="shared" si="21"/>
        <v>N/A</v>
      </c>
      <c r="G163" s="47">
        <v>2.4753515003</v>
      </c>
      <c r="H163" s="44" t="str">
        <f t="shared" si="22"/>
        <v>N/A</v>
      </c>
      <c r="I163" s="12">
        <v>-15.4</v>
      </c>
      <c r="J163" s="12">
        <v>1.82</v>
      </c>
      <c r="K163" s="45" t="s">
        <v>736</v>
      </c>
      <c r="L163" s="9" t="str">
        <f t="shared" si="23"/>
        <v>Yes</v>
      </c>
    </row>
    <row r="164" spans="1:12" x14ac:dyDescent="0.2">
      <c r="A164" s="46" t="s">
        <v>1526</v>
      </c>
      <c r="B164" s="35" t="s">
        <v>213</v>
      </c>
      <c r="C164" s="47">
        <v>721.96966754000005</v>
      </c>
      <c r="D164" s="44" t="str">
        <f t="shared" si="20"/>
        <v>N/A</v>
      </c>
      <c r="E164" s="47">
        <v>750.27064910000001</v>
      </c>
      <c r="F164" s="44" t="str">
        <f t="shared" si="21"/>
        <v>N/A</v>
      </c>
      <c r="G164" s="47">
        <v>793.52854130000003</v>
      </c>
      <c r="H164" s="44" t="str">
        <f t="shared" si="22"/>
        <v>N/A</v>
      </c>
      <c r="I164" s="12">
        <v>3.92</v>
      </c>
      <c r="J164" s="12">
        <v>5.766</v>
      </c>
      <c r="K164" s="45" t="s">
        <v>736</v>
      </c>
      <c r="L164" s="9" t="str">
        <f t="shared" si="23"/>
        <v>Yes</v>
      </c>
    </row>
    <row r="165" spans="1:12" x14ac:dyDescent="0.2">
      <c r="A165" s="51" t="s">
        <v>1527</v>
      </c>
      <c r="B165" s="35" t="s">
        <v>213</v>
      </c>
      <c r="C165" s="47">
        <v>182.62853197999999</v>
      </c>
      <c r="D165" s="44" t="str">
        <f t="shared" si="20"/>
        <v>N/A</v>
      </c>
      <c r="E165" s="47">
        <v>172.15011777000001</v>
      </c>
      <c r="F165" s="44" t="str">
        <f t="shared" si="21"/>
        <v>N/A</v>
      </c>
      <c r="G165" s="47">
        <v>174.84223388999999</v>
      </c>
      <c r="H165" s="44" t="str">
        <f t="shared" si="22"/>
        <v>N/A</v>
      </c>
      <c r="I165" s="12">
        <v>-5.74</v>
      </c>
      <c r="J165" s="12">
        <v>1.5640000000000001</v>
      </c>
      <c r="K165" s="45" t="s">
        <v>736</v>
      </c>
      <c r="L165" s="9" t="str">
        <f t="shared" si="23"/>
        <v>Yes</v>
      </c>
    </row>
    <row r="166" spans="1:12" x14ac:dyDescent="0.2">
      <c r="A166" s="51" t="s">
        <v>1528</v>
      </c>
      <c r="B166" s="35" t="s">
        <v>213</v>
      </c>
      <c r="C166" s="47">
        <v>1809.1172177000001</v>
      </c>
      <c r="D166" s="44" t="str">
        <f t="shared" si="20"/>
        <v>N/A</v>
      </c>
      <c r="E166" s="47">
        <v>1825.6177485999999</v>
      </c>
      <c r="F166" s="44" t="str">
        <f t="shared" si="21"/>
        <v>N/A</v>
      </c>
      <c r="G166" s="47">
        <v>1843.4289974999999</v>
      </c>
      <c r="H166" s="44" t="str">
        <f t="shared" si="22"/>
        <v>N/A</v>
      </c>
      <c r="I166" s="12">
        <v>0.91210000000000002</v>
      </c>
      <c r="J166" s="12">
        <v>0.97560000000000002</v>
      </c>
      <c r="K166" s="45" t="s">
        <v>736</v>
      </c>
      <c r="L166" s="9" t="str">
        <f t="shared" si="23"/>
        <v>Yes</v>
      </c>
    </row>
    <row r="167" spans="1:12" x14ac:dyDescent="0.2">
      <c r="A167" s="51" t="s">
        <v>1529</v>
      </c>
      <c r="B167" s="35" t="s">
        <v>213</v>
      </c>
      <c r="C167" s="47">
        <v>324.54030710000001</v>
      </c>
      <c r="D167" s="44" t="str">
        <f t="shared" si="20"/>
        <v>N/A</v>
      </c>
      <c r="E167" s="47">
        <v>340.91033700000003</v>
      </c>
      <c r="F167" s="44" t="str">
        <f t="shared" si="21"/>
        <v>N/A</v>
      </c>
      <c r="G167" s="47">
        <v>364.65564746000001</v>
      </c>
      <c r="H167" s="44" t="str">
        <f t="shared" si="22"/>
        <v>N/A</v>
      </c>
      <c r="I167" s="12">
        <v>5.0439999999999996</v>
      </c>
      <c r="J167" s="12">
        <v>6.9649999999999999</v>
      </c>
      <c r="K167" s="45" t="s">
        <v>736</v>
      </c>
      <c r="L167" s="9" t="str">
        <f t="shared" si="23"/>
        <v>Yes</v>
      </c>
    </row>
    <row r="168" spans="1:12" x14ac:dyDescent="0.2">
      <c r="A168" s="51" t="s">
        <v>1530</v>
      </c>
      <c r="B168" s="35" t="s">
        <v>213</v>
      </c>
      <c r="C168" s="47">
        <v>830.16221442000005</v>
      </c>
      <c r="D168" s="44" t="str">
        <f t="shared" si="20"/>
        <v>N/A</v>
      </c>
      <c r="E168" s="47">
        <v>873.15588522999997</v>
      </c>
      <c r="F168" s="44" t="str">
        <f t="shared" si="21"/>
        <v>N/A</v>
      </c>
      <c r="G168" s="47">
        <v>943.03602626999998</v>
      </c>
      <c r="H168" s="44" t="str">
        <f t="shared" si="22"/>
        <v>N/A</v>
      </c>
      <c r="I168" s="12">
        <v>5.1790000000000003</v>
      </c>
      <c r="J168" s="12">
        <v>8.0030000000000001</v>
      </c>
      <c r="K168" s="45" t="s">
        <v>736</v>
      </c>
      <c r="L168" s="9" t="str">
        <f t="shared" si="23"/>
        <v>Yes</v>
      </c>
    </row>
    <row r="169" spans="1:12" x14ac:dyDescent="0.2">
      <c r="A169" s="46" t="s">
        <v>1531</v>
      </c>
      <c r="B169" s="35" t="s">
        <v>213</v>
      </c>
      <c r="C169" s="47">
        <v>3841.0273688000002</v>
      </c>
      <c r="D169" s="44" t="str">
        <f t="shared" si="20"/>
        <v>N/A</v>
      </c>
      <c r="E169" s="47">
        <v>4079.7672176000001</v>
      </c>
      <c r="F169" s="44" t="str">
        <f t="shared" si="21"/>
        <v>N/A</v>
      </c>
      <c r="G169" s="47">
        <v>4338.6455677000004</v>
      </c>
      <c r="H169" s="44" t="str">
        <f t="shared" si="22"/>
        <v>N/A</v>
      </c>
      <c r="I169" s="12">
        <v>6.2160000000000002</v>
      </c>
      <c r="J169" s="12">
        <v>6.3449999999999998</v>
      </c>
      <c r="K169" s="45" t="s">
        <v>736</v>
      </c>
      <c r="L169" s="9" t="str">
        <f t="shared" si="23"/>
        <v>Yes</v>
      </c>
    </row>
    <row r="170" spans="1:12" x14ac:dyDescent="0.2">
      <c r="A170" s="51" t="s">
        <v>1532</v>
      </c>
      <c r="B170" s="35" t="s">
        <v>213</v>
      </c>
      <c r="C170" s="47">
        <v>7163.0995857999997</v>
      </c>
      <c r="D170" s="44" t="str">
        <f t="shared" si="20"/>
        <v>N/A</v>
      </c>
      <c r="E170" s="47">
        <v>7476.2405326999997</v>
      </c>
      <c r="F170" s="44" t="str">
        <f t="shared" si="21"/>
        <v>N/A</v>
      </c>
      <c r="G170" s="47">
        <v>8979.0311368999992</v>
      </c>
      <c r="H170" s="44" t="str">
        <f t="shared" si="22"/>
        <v>N/A</v>
      </c>
      <c r="I170" s="12">
        <v>4.3719999999999999</v>
      </c>
      <c r="J170" s="12">
        <v>20.100000000000001</v>
      </c>
      <c r="K170" s="45" t="s">
        <v>736</v>
      </c>
      <c r="L170" s="9" t="str">
        <f t="shared" si="23"/>
        <v>Yes</v>
      </c>
    </row>
    <row r="171" spans="1:12" x14ac:dyDescent="0.2">
      <c r="A171" s="51" t="s">
        <v>1533</v>
      </c>
      <c r="B171" s="35" t="s">
        <v>213</v>
      </c>
      <c r="C171" s="47">
        <v>12934.137768000001</v>
      </c>
      <c r="D171" s="44" t="str">
        <f t="shared" si="20"/>
        <v>N/A</v>
      </c>
      <c r="E171" s="47">
        <v>13747.969481</v>
      </c>
      <c r="F171" s="44" t="str">
        <f t="shared" si="21"/>
        <v>N/A</v>
      </c>
      <c r="G171" s="47">
        <v>14051.044395000001</v>
      </c>
      <c r="H171" s="44" t="str">
        <f t="shared" si="22"/>
        <v>N/A</v>
      </c>
      <c r="I171" s="12">
        <v>6.2919999999999998</v>
      </c>
      <c r="J171" s="12">
        <v>2.2050000000000001</v>
      </c>
      <c r="K171" s="45" t="s">
        <v>736</v>
      </c>
      <c r="L171" s="9" t="str">
        <f t="shared" si="23"/>
        <v>Yes</v>
      </c>
    </row>
    <row r="172" spans="1:12" x14ac:dyDescent="0.2">
      <c r="A172" s="51" t="s">
        <v>1534</v>
      </c>
      <c r="B172" s="35" t="s">
        <v>213</v>
      </c>
      <c r="C172" s="47">
        <v>2525.9680684</v>
      </c>
      <c r="D172" s="44" t="str">
        <f t="shared" si="20"/>
        <v>N/A</v>
      </c>
      <c r="E172" s="47">
        <v>2613.9805163000001</v>
      </c>
      <c r="F172" s="44" t="str">
        <f t="shared" si="21"/>
        <v>N/A</v>
      </c>
      <c r="G172" s="47">
        <v>2809.0774944999998</v>
      </c>
      <c r="H172" s="44" t="str">
        <f t="shared" si="22"/>
        <v>N/A</v>
      </c>
      <c r="I172" s="12">
        <v>3.484</v>
      </c>
      <c r="J172" s="12">
        <v>7.4640000000000004</v>
      </c>
      <c r="K172" s="45" t="s">
        <v>736</v>
      </c>
      <c r="L172" s="9" t="str">
        <f t="shared" si="23"/>
        <v>Yes</v>
      </c>
    </row>
    <row r="173" spans="1:12" x14ac:dyDescent="0.2">
      <c r="A173" s="51" t="s">
        <v>1535</v>
      </c>
      <c r="B173" s="35" t="s">
        <v>213</v>
      </c>
      <c r="C173" s="47">
        <v>1788.8297861000001</v>
      </c>
      <c r="D173" s="44" t="str">
        <f t="shared" si="20"/>
        <v>N/A</v>
      </c>
      <c r="E173" s="47">
        <v>1914.9060374000001</v>
      </c>
      <c r="F173" s="44" t="str">
        <f t="shared" si="21"/>
        <v>N/A</v>
      </c>
      <c r="G173" s="47">
        <v>1986.0347420000001</v>
      </c>
      <c r="H173" s="44" t="str">
        <f t="shared" si="22"/>
        <v>N/A</v>
      </c>
      <c r="I173" s="12">
        <v>7.048</v>
      </c>
      <c r="J173" s="12">
        <v>3.714</v>
      </c>
      <c r="K173" s="45" t="s">
        <v>736</v>
      </c>
      <c r="L173" s="9" t="str">
        <f t="shared" si="23"/>
        <v>Yes</v>
      </c>
    </row>
    <row r="174" spans="1:12" x14ac:dyDescent="0.2">
      <c r="A174" s="46" t="s">
        <v>371</v>
      </c>
      <c r="B174" s="35" t="s">
        <v>213</v>
      </c>
      <c r="C174" s="8">
        <v>6.9746686948000001</v>
      </c>
      <c r="D174" s="44" t="str">
        <f t="shared" ref="D174:D203" si="24">IF($B174="N/A","N/A",IF(C174&gt;10,"No",IF(C174&lt;-10,"No","Yes")))</f>
        <v>N/A</v>
      </c>
      <c r="E174" s="8">
        <v>6.9043823587000004</v>
      </c>
      <c r="F174" s="44" t="str">
        <f t="shared" ref="F174:F203" si="25">IF($B174="N/A","N/A",IF(E174&gt;10,"No",IF(E174&lt;-10,"No","Yes")))</f>
        <v>N/A</v>
      </c>
      <c r="G174" s="8">
        <v>7.0574331775000001</v>
      </c>
      <c r="H174" s="44" t="str">
        <f t="shared" ref="H174:H203" si="26">IF($B174="N/A","N/A",IF(G174&gt;10,"No",IF(G174&lt;-10,"No","Yes")))</f>
        <v>N/A</v>
      </c>
      <c r="I174" s="12">
        <v>-1.01</v>
      </c>
      <c r="J174" s="12">
        <v>2.2170000000000001</v>
      </c>
      <c r="K174" s="45" t="s">
        <v>736</v>
      </c>
      <c r="L174" s="9" t="str">
        <f t="shared" ref="L174:L203" si="27">IF(J174="Div by 0", "N/A", IF(K174="N/A","N/A", IF(J174&gt;VALUE(MID(K174,1,2)), "No", IF(J174&lt;-1*VALUE(MID(K174,1,2)), "No", "Yes"))))</f>
        <v>Yes</v>
      </c>
    </row>
    <row r="175" spans="1:12" x14ac:dyDescent="0.2">
      <c r="A175" s="51" t="s">
        <v>481</v>
      </c>
      <c r="B175" s="35" t="s">
        <v>213</v>
      </c>
      <c r="C175" s="8">
        <v>16.677404509999999</v>
      </c>
      <c r="D175" s="44" t="str">
        <f t="shared" si="24"/>
        <v>N/A</v>
      </c>
      <c r="E175" s="8">
        <v>16.379778945000002</v>
      </c>
      <c r="F175" s="44" t="str">
        <f t="shared" si="25"/>
        <v>N/A</v>
      </c>
      <c r="G175" s="8">
        <v>16.654598116999999</v>
      </c>
      <c r="H175" s="44" t="str">
        <f t="shared" si="26"/>
        <v>N/A</v>
      </c>
      <c r="I175" s="12">
        <v>-1.78</v>
      </c>
      <c r="J175" s="12">
        <v>1.6779999999999999</v>
      </c>
      <c r="K175" s="45" t="s">
        <v>736</v>
      </c>
      <c r="L175" s="9" t="str">
        <f t="shared" si="27"/>
        <v>Yes</v>
      </c>
    </row>
    <row r="176" spans="1:12" x14ac:dyDescent="0.2">
      <c r="A176" s="51" t="s">
        <v>482</v>
      </c>
      <c r="B176" s="35" t="s">
        <v>213</v>
      </c>
      <c r="C176" s="8">
        <v>13.246730677</v>
      </c>
      <c r="D176" s="44" t="str">
        <f t="shared" si="24"/>
        <v>N/A</v>
      </c>
      <c r="E176" s="8">
        <v>12.642257363000001</v>
      </c>
      <c r="F176" s="44" t="str">
        <f t="shared" si="25"/>
        <v>N/A</v>
      </c>
      <c r="G176" s="8">
        <v>12.828596992</v>
      </c>
      <c r="H176" s="44" t="str">
        <f t="shared" si="26"/>
        <v>N/A</v>
      </c>
      <c r="I176" s="12">
        <v>-4.5599999999999996</v>
      </c>
      <c r="J176" s="12">
        <v>1.474</v>
      </c>
      <c r="K176" s="45" t="s">
        <v>736</v>
      </c>
      <c r="L176" s="9" t="str">
        <f t="shared" si="27"/>
        <v>Yes</v>
      </c>
    </row>
    <row r="177" spans="1:12" x14ac:dyDescent="0.2">
      <c r="A177" s="51" t="s">
        <v>483</v>
      </c>
      <c r="B177" s="35" t="s">
        <v>213</v>
      </c>
      <c r="C177" s="8">
        <v>3.2702262548999999</v>
      </c>
      <c r="D177" s="44" t="str">
        <f t="shared" si="24"/>
        <v>N/A</v>
      </c>
      <c r="E177" s="8">
        <v>3.3423549270000001</v>
      </c>
      <c r="F177" s="44" t="str">
        <f t="shared" si="25"/>
        <v>N/A</v>
      </c>
      <c r="G177" s="8">
        <v>3.1385489574999998</v>
      </c>
      <c r="H177" s="44" t="str">
        <f t="shared" si="26"/>
        <v>N/A</v>
      </c>
      <c r="I177" s="12">
        <v>2.206</v>
      </c>
      <c r="J177" s="12">
        <v>-6.1</v>
      </c>
      <c r="K177" s="45" t="s">
        <v>736</v>
      </c>
      <c r="L177" s="9" t="str">
        <f t="shared" si="27"/>
        <v>Yes</v>
      </c>
    </row>
    <row r="178" spans="1:12" x14ac:dyDescent="0.2">
      <c r="A178" s="51" t="s">
        <v>484</v>
      </c>
      <c r="B178" s="35" t="s">
        <v>213</v>
      </c>
      <c r="C178" s="8">
        <v>7.0405933381999999</v>
      </c>
      <c r="D178" s="44" t="str">
        <f t="shared" si="24"/>
        <v>N/A</v>
      </c>
      <c r="E178" s="8">
        <v>6.9783753738999996</v>
      </c>
      <c r="F178" s="44" t="str">
        <f t="shared" si="25"/>
        <v>N/A</v>
      </c>
      <c r="G178" s="8">
        <v>7.3698010728999996</v>
      </c>
      <c r="H178" s="44" t="str">
        <f t="shared" si="26"/>
        <v>N/A</v>
      </c>
      <c r="I178" s="12">
        <v>-0.88400000000000001</v>
      </c>
      <c r="J178" s="12">
        <v>5.609</v>
      </c>
      <c r="K178" s="45" t="s">
        <v>736</v>
      </c>
      <c r="L178" s="9" t="str">
        <f t="shared" si="27"/>
        <v>Yes</v>
      </c>
    </row>
    <row r="179" spans="1:12" x14ac:dyDescent="0.2">
      <c r="A179" s="46" t="s">
        <v>1536</v>
      </c>
      <c r="B179" s="35" t="s">
        <v>213</v>
      </c>
      <c r="C179" s="8">
        <v>2.0403123053000001</v>
      </c>
      <c r="D179" s="44" t="str">
        <f t="shared" si="24"/>
        <v>N/A</v>
      </c>
      <c r="E179" s="8">
        <v>2.0046424476000002</v>
      </c>
      <c r="F179" s="44" t="str">
        <f t="shared" si="25"/>
        <v>N/A</v>
      </c>
      <c r="G179" s="8">
        <v>1.972304056</v>
      </c>
      <c r="H179" s="44" t="str">
        <f t="shared" si="26"/>
        <v>N/A</v>
      </c>
      <c r="I179" s="12">
        <v>-1.75</v>
      </c>
      <c r="J179" s="12">
        <v>-1.61</v>
      </c>
      <c r="K179" s="45" t="s">
        <v>736</v>
      </c>
      <c r="L179" s="9" t="str">
        <f t="shared" si="27"/>
        <v>Yes</v>
      </c>
    </row>
    <row r="180" spans="1:12" x14ac:dyDescent="0.2">
      <c r="A180" s="51" t="s">
        <v>1537</v>
      </c>
      <c r="B180" s="35" t="s">
        <v>213</v>
      </c>
      <c r="C180" s="8">
        <v>26.175793833</v>
      </c>
      <c r="D180" s="44" t="str">
        <f t="shared" si="24"/>
        <v>N/A</v>
      </c>
      <c r="E180" s="8">
        <v>25.584344990000002</v>
      </c>
      <c r="F180" s="44" t="str">
        <f t="shared" si="25"/>
        <v>N/A</v>
      </c>
      <c r="G180" s="8">
        <v>25.045257060000001</v>
      </c>
      <c r="H180" s="44" t="str">
        <f t="shared" si="26"/>
        <v>N/A</v>
      </c>
      <c r="I180" s="12">
        <v>-2.2599999999999998</v>
      </c>
      <c r="J180" s="12">
        <v>-2.11</v>
      </c>
      <c r="K180" s="45" t="s">
        <v>736</v>
      </c>
      <c r="L180" s="9" t="str">
        <f t="shared" si="27"/>
        <v>Yes</v>
      </c>
    </row>
    <row r="181" spans="1:12" x14ac:dyDescent="0.2">
      <c r="A181" s="51" t="s">
        <v>1538</v>
      </c>
      <c r="B181" s="35" t="s">
        <v>213</v>
      </c>
      <c r="C181" s="8">
        <v>3.2063257591999998</v>
      </c>
      <c r="D181" s="44" t="str">
        <f t="shared" si="24"/>
        <v>N/A</v>
      </c>
      <c r="E181" s="8">
        <v>2.9453134990000001</v>
      </c>
      <c r="F181" s="44" t="str">
        <f t="shared" si="25"/>
        <v>N/A</v>
      </c>
      <c r="G181" s="8">
        <v>2.8077201653000001</v>
      </c>
      <c r="H181" s="44" t="str">
        <f t="shared" si="26"/>
        <v>N/A</v>
      </c>
      <c r="I181" s="12">
        <v>-8.14</v>
      </c>
      <c r="J181" s="12">
        <v>-4.67</v>
      </c>
      <c r="K181" s="45" t="s">
        <v>736</v>
      </c>
      <c r="L181" s="9" t="str">
        <f t="shared" si="27"/>
        <v>Yes</v>
      </c>
    </row>
    <row r="182" spans="1:12" x14ac:dyDescent="0.2">
      <c r="A182" s="51" t="s">
        <v>1539</v>
      </c>
      <c r="B182" s="35" t="s">
        <v>213</v>
      </c>
      <c r="C182" s="8">
        <v>2.9081603E-3</v>
      </c>
      <c r="D182" s="44" t="str">
        <f t="shared" si="24"/>
        <v>N/A</v>
      </c>
      <c r="E182" s="8">
        <v>0</v>
      </c>
      <c r="F182" s="44" t="str">
        <f t="shared" si="25"/>
        <v>N/A</v>
      </c>
      <c r="G182" s="8">
        <v>0</v>
      </c>
      <c r="H182" s="44" t="str">
        <f t="shared" si="26"/>
        <v>N/A</v>
      </c>
      <c r="I182" s="12">
        <v>-100</v>
      </c>
      <c r="J182" s="12" t="s">
        <v>1736</v>
      </c>
      <c r="K182" s="45" t="s">
        <v>736</v>
      </c>
      <c r="L182" s="9" t="str">
        <f t="shared" si="27"/>
        <v>N/A</v>
      </c>
    </row>
    <row r="183" spans="1:12" x14ac:dyDescent="0.2">
      <c r="A183" s="51" t="s">
        <v>1540</v>
      </c>
      <c r="B183" s="35" t="s">
        <v>213</v>
      </c>
      <c r="C183" s="8">
        <v>6.7545195700000005E-2</v>
      </c>
      <c r="D183" s="44" t="str">
        <f t="shared" si="24"/>
        <v>N/A</v>
      </c>
      <c r="E183" s="8">
        <v>9.1315740699999995E-2</v>
      </c>
      <c r="F183" s="44" t="str">
        <f t="shared" si="25"/>
        <v>N/A</v>
      </c>
      <c r="G183" s="8">
        <v>8.29420342E-2</v>
      </c>
      <c r="H183" s="44" t="str">
        <f t="shared" si="26"/>
        <v>N/A</v>
      </c>
      <c r="I183" s="12">
        <v>35.19</v>
      </c>
      <c r="J183" s="12">
        <v>-9.17</v>
      </c>
      <c r="K183" s="45" t="s">
        <v>736</v>
      </c>
      <c r="L183" s="9" t="str">
        <f t="shared" si="27"/>
        <v>Yes</v>
      </c>
    </row>
    <row r="184" spans="1:12" x14ac:dyDescent="0.2">
      <c r="A184" s="46" t="s">
        <v>97</v>
      </c>
      <c r="B184" s="35" t="s">
        <v>213</v>
      </c>
      <c r="C184" s="8">
        <v>66.152706289999998</v>
      </c>
      <c r="D184" s="44" t="str">
        <f t="shared" si="24"/>
        <v>N/A</v>
      </c>
      <c r="E184" s="8">
        <v>65.942332969999995</v>
      </c>
      <c r="F184" s="44" t="str">
        <f t="shared" si="25"/>
        <v>N/A</v>
      </c>
      <c r="G184" s="8">
        <v>64.655157790000004</v>
      </c>
      <c r="H184" s="44" t="str">
        <f t="shared" si="26"/>
        <v>N/A</v>
      </c>
      <c r="I184" s="12">
        <v>-0.318</v>
      </c>
      <c r="J184" s="12">
        <v>-1.95</v>
      </c>
      <c r="K184" s="45" t="s">
        <v>736</v>
      </c>
      <c r="L184" s="9" t="str">
        <f t="shared" si="27"/>
        <v>Yes</v>
      </c>
    </row>
    <row r="185" spans="1:12" x14ac:dyDescent="0.2">
      <c r="A185" s="51" t="s">
        <v>485</v>
      </c>
      <c r="B185" s="35" t="s">
        <v>213</v>
      </c>
      <c r="C185" s="8">
        <v>59.963184538</v>
      </c>
      <c r="D185" s="44" t="str">
        <f t="shared" si="24"/>
        <v>N/A</v>
      </c>
      <c r="E185" s="8">
        <v>58.280485595000002</v>
      </c>
      <c r="F185" s="44" t="str">
        <f t="shared" si="25"/>
        <v>N/A</v>
      </c>
      <c r="G185" s="8">
        <v>51.855539464000003</v>
      </c>
      <c r="H185" s="44" t="str">
        <f t="shared" si="26"/>
        <v>N/A</v>
      </c>
      <c r="I185" s="12">
        <v>-2.81</v>
      </c>
      <c r="J185" s="12">
        <v>-11</v>
      </c>
      <c r="K185" s="45" t="s">
        <v>736</v>
      </c>
      <c r="L185" s="9" t="str">
        <f t="shared" si="27"/>
        <v>Yes</v>
      </c>
    </row>
    <row r="186" spans="1:12" x14ac:dyDescent="0.2">
      <c r="A186" s="51" t="s">
        <v>486</v>
      </c>
      <c r="B186" s="35" t="s">
        <v>213</v>
      </c>
      <c r="C186" s="8">
        <v>72.003301906999994</v>
      </c>
      <c r="D186" s="44" t="str">
        <f t="shared" si="24"/>
        <v>N/A</v>
      </c>
      <c r="E186" s="8">
        <v>71.100976087999996</v>
      </c>
      <c r="F186" s="44" t="str">
        <f t="shared" si="25"/>
        <v>N/A</v>
      </c>
      <c r="G186" s="8">
        <v>65.493587832000003</v>
      </c>
      <c r="H186" s="44" t="str">
        <f t="shared" si="26"/>
        <v>N/A</v>
      </c>
      <c r="I186" s="12">
        <v>-1.25</v>
      </c>
      <c r="J186" s="12">
        <v>-7.89</v>
      </c>
      <c r="K186" s="45" t="s">
        <v>736</v>
      </c>
      <c r="L186" s="9" t="str">
        <f t="shared" si="27"/>
        <v>Yes</v>
      </c>
    </row>
    <row r="187" spans="1:12" x14ac:dyDescent="0.2">
      <c r="A187" s="51" t="s">
        <v>487</v>
      </c>
      <c r="B187" s="35" t="s">
        <v>213</v>
      </c>
      <c r="C187" s="8">
        <v>63.774501250999997</v>
      </c>
      <c r="D187" s="44" t="str">
        <f t="shared" si="24"/>
        <v>N/A</v>
      </c>
      <c r="E187" s="8">
        <v>63.637157324999997</v>
      </c>
      <c r="F187" s="44" t="str">
        <f t="shared" si="25"/>
        <v>N/A</v>
      </c>
      <c r="G187" s="8">
        <v>62.509063466000001</v>
      </c>
      <c r="H187" s="44" t="str">
        <f t="shared" si="26"/>
        <v>N/A</v>
      </c>
      <c r="I187" s="12">
        <v>-0.215</v>
      </c>
      <c r="J187" s="12">
        <v>-1.77</v>
      </c>
      <c r="K187" s="45" t="s">
        <v>736</v>
      </c>
      <c r="L187" s="9" t="str">
        <f t="shared" si="27"/>
        <v>Yes</v>
      </c>
    </row>
    <row r="188" spans="1:12" x14ac:dyDescent="0.2">
      <c r="A188" s="51" t="s">
        <v>488</v>
      </c>
      <c r="B188" s="35" t="s">
        <v>213</v>
      </c>
      <c r="C188" s="8">
        <v>67.425998277999994</v>
      </c>
      <c r="D188" s="44" t="str">
        <f t="shared" si="24"/>
        <v>N/A</v>
      </c>
      <c r="E188" s="8">
        <v>67.556443715</v>
      </c>
      <c r="F188" s="44" t="str">
        <f t="shared" si="25"/>
        <v>N/A</v>
      </c>
      <c r="G188" s="8">
        <v>68.223836469999995</v>
      </c>
      <c r="H188" s="44" t="str">
        <f t="shared" si="26"/>
        <v>N/A</v>
      </c>
      <c r="I188" s="12">
        <v>0.19350000000000001</v>
      </c>
      <c r="J188" s="12">
        <v>0.9879</v>
      </c>
      <c r="K188" s="45" t="s">
        <v>736</v>
      </c>
      <c r="L188" s="9" t="str">
        <f t="shared" si="27"/>
        <v>Yes</v>
      </c>
    </row>
    <row r="189" spans="1:12" x14ac:dyDescent="0.2">
      <c r="A189" s="46" t="s">
        <v>118</v>
      </c>
      <c r="B189" s="35" t="s">
        <v>213</v>
      </c>
      <c r="C189" s="8">
        <v>84.979147839999996</v>
      </c>
      <c r="D189" s="44" t="str">
        <f t="shared" si="24"/>
        <v>N/A</v>
      </c>
      <c r="E189" s="8">
        <v>85.301339597999998</v>
      </c>
      <c r="F189" s="44" t="str">
        <f t="shared" si="25"/>
        <v>N/A</v>
      </c>
      <c r="G189" s="8">
        <v>85.962600863000006</v>
      </c>
      <c r="H189" s="44" t="str">
        <f t="shared" si="26"/>
        <v>N/A</v>
      </c>
      <c r="I189" s="12">
        <v>0.37909999999999999</v>
      </c>
      <c r="J189" s="12">
        <v>0.7752</v>
      </c>
      <c r="K189" s="45" t="s">
        <v>736</v>
      </c>
      <c r="L189" s="9" t="str">
        <f t="shared" si="27"/>
        <v>Yes</v>
      </c>
    </row>
    <row r="190" spans="1:12" x14ac:dyDescent="0.2">
      <c r="A190" s="51" t="s">
        <v>489</v>
      </c>
      <c r="B190" s="35" t="s">
        <v>213</v>
      </c>
      <c r="C190" s="8">
        <v>89.848136217000004</v>
      </c>
      <c r="D190" s="44" t="str">
        <f t="shared" si="24"/>
        <v>N/A</v>
      </c>
      <c r="E190" s="8">
        <v>89.554267077000006</v>
      </c>
      <c r="F190" s="44" t="str">
        <f t="shared" si="25"/>
        <v>N/A</v>
      </c>
      <c r="G190" s="8">
        <v>90.387400434</v>
      </c>
      <c r="H190" s="44" t="str">
        <f t="shared" si="26"/>
        <v>N/A</v>
      </c>
      <c r="I190" s="12">
        <v>-0.32700000000000001</v>
      </c>
      <c r="J190" s="12">
        <v>0.93030000000000002</v>
      </c>
      <c r="K190" s="45" t="s">
        <v>736</v>
      </c>
      <c r="L190" s="9" t="str">
        <f t="shared" si="27"/>
        <v>Yes</v>
      </c>
    </row>
    <row r="191" spans="1:12" x14ac:dyDescent="0.2">
      <c r="A191" s="51" t="s">
        <v>490</v>
      </c>
      <c r="B191" s="35" t="s">
        <v>213</v>
      </c>
      <c r="C191" s="8">
        <v>94.095668419000006</v>
      </c>
      <c r="D191" s="44" t="str">
        <f t="shared" si="24"/>
        <v>N/A</v>
      </c>
      <c r="E191" s="8">
        <v>94.036912322999996</v>
      </c>
      <c r="F191" s="44" t="str">
        <f t="shared" si="25"/>
        <v>N/A</v>
      </c>
      <c r="G191" s="8">
        <v>93.809381790000003</v>
      </c>
      <c r="H191" s="44" t="str">
        <f t="shared" si="26"/>
        <v>N/A</v>
      </c>
      <c r="I191" s="12">
        <v>-6.2E-2</v>
      </c>
      <c r="J191" s="12">
        <v>-0.24199999999999999</v>
      </c>
      <c r="K191" s="45" t="s">
        <v>736</v>
      </c>
      <c r="L191" s="9" t="str">
        <f t="shared" si="27"/>
        <v>Yes</v>
      </c>
    </row>
    <row r="192" spans="1:12" x14ac:dyDescent="0.2">
      <c r="A192" s="51" t="s">
        <v>491</v>
      </c>
      <c r="B192" s="35" t="s">
        <v>213</v>
      </c>
      <c r="C192" s="8">
        <v>89.809806316999996</v>
      </c>
      <c r="D192" s="44" t="str">
        <f t="shared" si="24"/>
        <v>N/A</v>
      </c>
      <c r="E192" s="8">
        <v>90.068971538</v>
      </c>
      <c r="F192" s="44" t="str">
        <f t="shared" si="25"/>
        <v>N/A</v>
      </c>
      <c r="G192" s="8">
        <v>90.727888840999995</v>
      </c>
      <c r="H192" s="44" t="str">
        <f t="shared" si="26"/>
        <v>N/A</v>
      </c>
      <c r="I192" s="12">
        <v>0.28860000000000002</v>
      </c>
      <c r="J192" s="12">
        <v>0.73160000000000003</v>
      </c>
      <c r="K192" s="45" t="s">
        <v>736</v>
      </c>
      <c r="L192" s="9" t="str">
        <f t="shared" si="27"/>
        <v>Yes</v>
      </c>
    </row>
    <row r="193" spans="1:12" x14ac:dyDescent="0.2">
      <c r="A193" s="51" t="s">
        <v>492</v>
      </c>
      <c r="B193" s="35" t="s">
        <v>213</v>
      </c>
      <c r="C193" s="8">
        <v>77.099529832000002</v>
      </c>
      <c r="D193" s="44" t="str">
        <f t="shared" si="24"/>
        <v>N/A</v>
      </c>
      <c r="E193" s="8">
        <v>77.631613774000002</v>
      </c>
      <c r="F193" s="44" t="str">
        <f t="shared" si="25"/>
        <v>N/A</v>
      </c>
      <c r="G193" s="8">
        <v>78.536741982999999</v>
      </c>
      <c r="H193" s="44" t="str">
        <f t="shared" si="26"/>
        <v>N/A</v>
      </c>
      <c r="I193" s="12">
        <v>0.69010000000000005</v>
      </c>
      <c r="J193" s="12">
        <v>1.1659999999999999</v>
      </c>
      <c r="K193" s="45" t="s">
        <v>736</v>
      </c>
      <c r="L193" s="9" t="str">
        <f t="shared" si="27"/>
        <v>Yes</v>
      </c>
    </row>
    <row r="194" spans="1:12" x14ac:dyDescent="0.2">
      <c r="A194" s="46" t="s">
        <v>1541</v>
      </c>
      <c r="B194" s="35" t="s">
        <v>213</v>
      </c>
      <c r="C194" s="36">
        <v>10.751730243000001</v>
      </c>
      <c r="D194" s="44" t="str">
        <f t="shared" si="24"/>
        <v>N/A</v>
      </c>
      <c r="E194" s="36">
        <v>10.240359689</v>
      </c>
      <c r="F194" s="44" t="str">
        <f t="shared" si="25"/>
        <v>N/A</v>
      </c>
      <c r="G194" s="36">
        <v>9.8144379456999999</v>
      </c>
      <c r="H194" s="44" t="str">
        <f t="shared" si="26"/>
        <v>N/A</v>
      </c>
      <c r="I194" s="12">
        <v>-4.76</v>
      </c>
      <c r="J194" s="12">
        <v>-4.16</v>
      </c>
      <c r="K194" s="45" t="s">
        <v>736</v>
      </c>
      <c r="L194" s="9" t="str">
        <f t="shared" si="27"/>
        <v>Yes</v>
      </c>
    </row>
    <row r="195" spans="1:12" x14ac:dyDescent="0.2">
      <c r="A195" s="51" t="s">
        <v>1542</v>
      </c>
      <c r="B195" s="35" t="s">
        <v>213</v>
      </c>
      <c r="C195" s="36">
        <v>0.44922737309999999</v>
      </c>
      <c r="D195" s="44" t="str">
        <f t="shared" si="24"/>
        <v>N/A</v>
      </c>
      <c r="E195" s="36">
        <v>0.38108407080000001</v>
      </c>
      <c r="F195" s="44" t="str">
        <f t="shared" si="25"/>
        <v>N/A</v>
      </c>
      <c r="G195" s="36">
        <v>0.44347826089999998</v>
      </c>
      <c r="H195" s="44" t="str">
        <f t="shared" si="26"/>
        <v>N/A</v>
      </c>
      <c r="I195" s="12">
        <v>-15.2</v>
      </c>
      <c r="J195" s="12">
        <v>16.37</v>
      </c>
      <c r="K195" s="45" t="s">
        <v>736</v>
      </c>
      <c r="L195" s="9" t="str">
        <f t="shared" si="27"/>
        <v>Yes</v>
      </c>
    </row>
    <row r="196" spans="1:12" x14ac:dyDescent="0.2">
      <c r="A196" s="51" t="s">
        <v>1543</v>
      </c>
      <c r="B196" s="35" t="s">
        <v>213</v>
      </c>
      <c r="C196" s="36">
        <v>9.1967858313999997</v>
      </c>
      <c r="D196" s="44" t="str">
        <f t="shared" si="24"/>
        <v>N/A</v>
      </c>
      <c r="E196" s="36">
        <v>9.4538098449000003</v>
      </c>
      <c r="F196" s="44" t="str">
        <f t="shared" si="25"/>
        <v>N/A</v>
      </c>
      <c r="G196" s="36">
        <v>9.2341414812</v>
      </c>
      <c r="H196" s="44" t="str">
        <f t="shared" si="26"/>
        <v>N/A</v>
      </c>
      <c r="I196" s="12">
        <v>2.7949999999999999</v>
      </c>
      <c r="J196" s="12">
        <v>-2.3199999999999998</v>
      </c>
      <c r="K196" s="45" t="s">
        <v>736</v>
      </c>
      <c r="L196" s="9" t="str">
        <f t="shared" si="27"/>
        <v>Yes</v>
      </c>
    </row>
    <row r="197" spans="1:12" x14ac:dyDescent="0.2">
      <c r="A197" s="51" t="s">
        <v>1544</v>
      </c>
      <c r="B197" s="35" t="s">
        <v>213</v>
      </c>
      <c r="C197" s="36">
        <v>12.403734993</v>
      </c>
      <c r="D197" s="44" t="str">
        <f t="shared" si="24"/>
        <v>N/A</v>
      </c>
      <c r="E197" s="36">
        <v>12.448846321</v>
      </c>
      <c r="F197" s="44" t="str">
        <f t="shared" si="25"/>
        <v>N/A</v>
      </c>
      <c r="G197" s="36">
        <v>12.248939180000001</v>
      </c>
      <c r="H197" s="44" t="str">
        <f t="shared" si="26"/>
        <v>N/A</v>
      </c>
      <c r="I197" s="12">
        <v>0.36370000000000002</v>
      </c>
      <c r="J197" s="12">
        <v>-1.61</v>
      </c>
      <c r="K197" s="45" t="s">
        <v>736</v>
      </c>
      <c r="L197" s="9" t="str">
        <f t="shared" si="27"/>
        <v>Yes</v>
      </c>
    </row>
    <row r="198" spans="1:12" x14ac:dyDescent="0.2">
      <c r="A198" s="51" t="s">
        <v>1545</v>
      </c>
      <c r="B198" s="35" t="s">
        <v>213</v>
      </c>
      <c r="C198" s="36">
        <v>14.456358163999999</v>
      </c>
      <c r="D198" s="44" t="str">
        <f t="shared" si="24"/>
        <v>N/A</v>
      </c>
      <c r="E198" s="36">
        <v>13.101270624</v>
      </c>
      <c r="F198" s="44" t="str">
        <f t="shared" si="25"/>
        <v>N/A</v>
      </c>
      <c r="G198" s="36">
        <v>12.324196769</v>
      </c>
      <c r="H198" s="44" t="str">
        <f t="shared" si="26"/>
        <v>N/A</v>
      </c>
      <c r="I198" s="12">
        <v>-9.3699999999999992</v>
      </c>
      <c r="J198" s="12">
        <v>-5.93</v>
      </c>
      <c r="K198" s="45" t="s">
        <v>736</v>
      </c>
      <c r="L198" s="9" t="str">
        <f t="shared" si="27"/>
        <v>Yes</v>
      </c>
    </row>
    <row r="199" spans="1:12" x14ac:dyDescent="0.2">
      <c r="A199" s="46" t="s">
        <v>1546</v>
      </c>
      <c r="B199" s="35" t="s">
        <v>213</v>
      </c>
      <c r="C199" s="36">
        <v>180.75075652999999</v>
      </c>
      <c r="D199" s="44" t="str">
        <f t="shared" si="24"/>
        <v>N/A</v>
      </c>
      <c r="E199" s="36">
        <v>182.68164063</v>
      </c>
      <c r="F199" s="44" t="str">
        <f t="shared" si="25"/>
        <v>N/A</v>
      </c>
      <c r="G199" s="36">
        <v>181.98279817</v>
      </c>
      <c r="H199" s="44" t="str">
        <f t="shared" si="26"/>
        <v>N/A</v>
      </c>
      <c r="I199" s="12">
        <v>1.0680000000000001</v>
      </c>
      <c r="J199" s="12">
        <v>-0.38300000000000001</v>
      </c>
      <c r="K199" s="45" t="s">
        <v>736</v>
      </c>
      <c r="L199" s="9" t="str">
        <f t="shared" si="27"/>
        <v>Yes</v>
      </c>
    </row>
    <row r="200" spans="1:12" x14ac:dyDescent="0.2">
      <c r="A200" s="51" t="s">
        <v>1547</v>
      </c>
      <c r="B200" s="35" t="s">
        <v>213</v>
      </c>
      <c r="C200" s="36">
        <v>207.65049225999999</v>
      </c>
      <c r="D200" s="44" t="str">
        <f t="shared" si="24"/>
        <v>N/A</v>
      </c>
      <c r="E200" s="36">
        <v>208.87606231999999</v>
      </c>
      <c r="F200" s="44" t="str">
        <f t="shared" si="25"/>
        <v>N/A</v>
      </c>
      <c r="G200" s="36">
        <v>205.8218287</v>
      </c>
      <c r="H200" s="44" t="str">
        <f t="shared" si="26"/>
        <v>N/A</v>
      </c>
      <c r="I200" s="12">
        <v>0.59019999999999995</v>
      </c>
      <c r="J200" s="12">
        <v>-1.46</v>
      </c>
      <c r="K200" s="45" t="s">
        <v>736</v>
      </c>
      <c r="L200" s="9" t="str">
        <f t="shared" si="27"/>
        <v>Yes</v>
      </c>
    </row>
    <row r="201" spans="1:12" x14ac:dyDescent="0.2">
      <c r="A201" s="51" t="s">
        <v>1548</v>
      </c>
      <c r="B201" s="35" t="s">
        <v>213</v>
      </c>
      <c r="C201" s="36">
        <v>88.948509485000002</v>
      </c>
      <c r="D201" s="44" t="str">
        <f t="shared" si="24"/>
        <v>N/A</v>
      </c>
      <c r="E201" s="36">
        <v>92.633863965000003</v>
      </c>
      <c r="F201" s="44" t="str">
        <f t="shared" si="25"/>
        <v>N/A</v>
      </c>
      <c r="G201" s="36">
        <v>97.681335356999995</v>
      </c>
      <c r="H201" s="44" t="str">
        <f t="shared" si="26"/>
        <v>N/A</v>
      </c>
      <c r="I201" s="12">
        <v>4.1429999999999998</v>
      </c>
      <c r="J201" s="12">
        <v>5.4489999999999998</v>
      </c>
      <c r="K201" s="45" t="s">
        <v>736</v>
      </c>
      <c r="L201" s="9" t="str">
        <f t="shared" si="27"/>
        <v>Yes</v>
      </c>
    </row>
    <row r="202" spans="1:12" x14ac:dyDescent="0.2">
      <c r="A202" s="51" t="s">
        <v>1549</v>
      </c>
      <c r="B202" s="35" t="s">
        <v>213</v>
      </c>
      <c r="C202" s="36">
        <v>138</v>
      </c>
      <c r="D202" s="44" t="str">
        <f t="shared" si="24"/>
        <v>N/A</v>
      </c>
      <c r="E202" s="36" t="s">
        <v>1736</v>
      </c>
      <c r="F202" s="44" t="str">
        <f t="shared" si="25"/>
        <v>N/A</v>
      </c>
      <c r="G202" s="36" t="s">
        <v>1736</v>
      </c>
      <c r="H202" s="44" t="str">
        <f t="shared" si="26"/>
        <v>N/A</v>
      </c>
      <c r="I202" s="12" t="s">
        <v>1736</v>
      </c>
      <c r="J202" s="12" t="s">
        <v>1736</v>
      </c>
      <c r="K202" s="45" t="s">
        <v>736</v>
      </c>
      <c r="L202" s="9" t="str">
        <f t="shared" si="27"/>
        <v>N/A</v>
      </c>
    </row>
    <row r="203" spans="1:12" x14ac:dyDescent="0.2">
      <c r="A203" s="51" t="s">
        <v>1550</v>
      </c>
      <c r="B203" s="35" t="s">
        <v>213</v>
      </c>
      <c r="C203" s="36">
        <v>10.803921569</v>
      </c>
      <c r="D203" s="44" t="str">
        <f t="shared" si="24"/>
        <v>N/A</v>
      </c>
      <c r="E203" s="36">
        <v>12.391304348</v>
      </c>
      <c r="F203" s="44" t="str">
        <f t="shared" si="25"/>
        <v>N/A</v>
      </c>
      <c r="G203" s="36">
        <v>14.112903226</v>
      </c>
      <c r="H203" s="44" t="str">
        <f t="shared" si="26"/>
        <v>N/A</v>
      </c>
      <c r="I203" s="12">
        <v>14.69</v>
      </c>
      <c r="J203" s="12">
        <v>13.89</v>
      </c>
      <c r="K203" s="45" t="s">
        <v>736</v>
      </c>
      <c r="L203" s="9" t="str">
        <f t="shared" si="27"/>
        <v>Yes</v>
      </c>
    </row>
    <row r="204" spans="1:12" x14ac:dyDescent="0.2">
      <c r="A204" s="46" t="s">
        <v>127</v>
      </c>
      <c r="B204" s="35" t="s">
        <v>213</v>
      </c>
      <c r="C204" s="36">
        <v>0</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t="s">
        <v>1736</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12</v>
      </c>
      <c r="H205" s="44" t="str">
        <f t="shared" si="30"/>
        <v>N/A</v>
      </c>
      <c r="I205" s="12">
        <v>133.30000000000001</v>
      </c>
      <c r="J205" s="12">
        <v>71.430000000000007</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11</v>
      </c>
      <c r="H206" s="44" t="str">
        <f t="shared" si="30"/>
        <v>N/A</v>
      </c>
      <c r="I206" s="12">
        <v>0</v>
      </c>
      <c r="J206" s="12">
        <v>100</v>
      </c>
      <c r="K206" s="14" t="s">
        <v>213</v>
      </c>
      <c r="L206" s="9" t="str">
        <f t="shared" si="31"/>
        <v>N/A</v>
      </c>
    </row>
    <row r="207" spans="1:12" ht="25.5" x14ac:dyDescent="0.2">
      <c r="A207" s="46" t="s">
        <v>1551</v>
      </c>
      <c r="B207" s="35" t="s">
        <v>213</v>
      </c>
      <c r="C207" s="36">
        <v>11</v>
      </c>
      <c r="D207" s="44" t="str">
        <f t="shared" si="28"/>
        <v>N/A</v>
      </c>
      <c r="E207" s="36">
        <v>11</v>
      </c>
      <c r="F207" s="44" t="str">
        <f t="shared" si="29"/>
        <v>N/A</v>
      </c>
      <c r="G207" s="36">
        <v>11</v>
      </c>
      <c r="H207" s="44" t="str">
        <f t="shared" si="30"/>
        <v>N/A</v>
      </c>
      <c r="I207" s="12">
        <v>300</v>
      </c>
      <c r="J207" s="12">
        <v>25</v>
      </c>
      <c r="K207" s="14" t="s">
        <v>213</v>
      </c>
      <c r="L207" s="9" t="str">
        <f t="shared" si="31"/>
        <v>N/A</v>
      </c>
    </row>
    <row r="208" spans="1:12" x14ac:dyDescent="0.2">
      <c r="A208" s="46" t="s">
        <v>1599</v>
      </c>
      <c r="B208" s="35" t="s">
        <v>213</v>
      </c>
      <c r="C208" s="36">
        <v>11</v>
      </c>
      <c r="D208" s="44" t="str">
        <f t="shared" si="28"/>
        <v>N/A</v>
      </c>
      <c r="E208" s="36">
        <v>11</v>
      </c>
      <c r="F208" s="44" t="str">
        <f t="shared" si="29"/>
        <v>N/A</v>
      </c>
      <c r="G208" s="36">
        <v>11</v>
      </c>
      <c r="H208" s="44" t="str">
        <f t="shared" si="30"/>
        <v>N/A</v>
      </c>
      <c r="I208" s="12">
        <v>0</v>
      </c>
      <c r="J208" s="12">
        <v>200</v>
      </c>
      <c r="K208" s="14" t="s">
        <v>213</v>
      </c>
      <c r="L208" s="9" t="str">
        <f t="shared" si="31"/>
        <v>N/A</v>
      </c>
    </row>
    <row r="209" spans="1:12" x14ac:dyDescent="0.2">
      <c r="A209" s="46" t="s">
        <v>1600</v>
      </c>
      <c r="B209" s="35" t="s">
        <v>213</v>
      </c>
      <c r="C209" s="36">
        <v>44</v>
      </c>
      <c r="D209" s="44" t="str">
        <f t="shared" si="28"/>
        <v>N/A</v>
      </c>
      <c r="E209" s="36">
        <v>66</v>
      </c>
      <c r="F209" s="44" t="str">
        <f t="shared" si="29"/>
        <v>N/A</v>
      </c>
      <c r="G209" s="36">
        <v>76</v>
      </c>
      <c r="H209" s="44" t="str">
        <f t="shared" si="30"/>
        <v>N/A</v>
      </c>
      <c r="I209" s="12">
        <v>50</v>
      </c>
      <c r="J209" s="12">
        <v>15.15</v>
      </c>
      <c r="K209" s="14" t="s">
        <v>213</v>
      </c>
      <c r="L209" s="9" t="str">
        <f t="shared" si="31"/>
        <v>N/A</v>
      </c>
    </row>
    <row r="210" spans="1:12" x14ac:dyDescent="0.2">
      <c r="A210" s="46" t="s">
        <v>125</v>
      </c>
      <c r="B210" s="35" t="s">
        <v>213</v>
      </c>
      <c r="C210" s="47">
        <v>617743</v>
      </c>
      <c r="D210" s="44" t="str">
        <f t="shared" si="28"/>
        <v>N/A</v>
      </c>
      <c r="E210" s="47">
        <v>6308262</v>
      </c>
      <c r="F210" s="44" t="str">
        <f t="shared" si="29"/>
        <v>N/A</v>
      </c>
      <c r="G210" s="47">
        <v>6290552</v>
      </c>
      <c r="H210" s="44" t="str">
        <f t="shared" si="30"/>
        <v>N/A</v>
      </c>
      <c r="I210" s="12">
        <v>921.2</v>
      </c>
      <c r="J210" s="12">
        <v>-0.28100000000000003</v>
      </c>
      <c r="K210" s="14" t="s">
        <v>213</v>
      </c>
      <c r="L210" s="9" t="str">
        <f t="shared" si="31"/>
        <v>N/A</v>
      </c>
    </row>
    <row r="211" spans="1:12" x14ac:dyDescent="0.2">
      <c r="A211" s="46" t="s">
        <v>1601</v>
      </c>
      <c r="B211" s="35" t="s">
        <v>213</v>
      </c>
      <c r="C211" s="47">
        <v>574924</v>
      </c>
      <c r="D211" s="44" t="str">
        <f t="shared" si="28"/>
        <v>N/A</v>
      </c>
      <c r="E211" s="47">
        <v>1222540</v>
      </c>
      <c r="F211" s="44" t="str">
        <f t="shared" si="29"/>
        <v>N/A</v>
      </c>
      <c r="G211" s="47">
        <v>848026</v>
      </c>
      <c r="H211" s="44" t="str">
        <f t="shared" si="30"/>
        <v>N/A</v>
      </c>
      <c r="I211" s="12">
        <v>112.6</v>
      </c>
      <c r="J211" s="12">
        <v>-30.6</v>
      </c>
      <c r="K211" s="14" t="s">
        <v>213</v>
      </c>
      <c r="L211" s="9" t="str">
        <f t="shared" si="31"/>
        <v>N/A</v>
      </c>
    </row>
    <row r="212" spans="1:12" x14ac:dyDescent="0.2">
      <c r="A212" s="46" t="s">
        <v>1552</v>
      </c>
      <c r="B212" s="35" t="s">
        <v>213</v>
      </c>
      <c r="C212" s="47">
        <v>202485</v>
      </c>
      <c r="D212" s="44" t="str">
        <f t="shared" si="28"/>
        <v>N/A</v>
      </c>
      <c r="E212" s="47">
        <v>211894</v>
      </c>
      <c r="F212" s="44" t="str">
        <f t="shared" si="29"/>
        <v>N/A</v>
      </c>
      <c r="G212" s="47">
        <v>213804</v>
      </c>
      <c r="H212" s="44" t="str">
        <f t="shared" si="30"/>
        <v>N/A</v>
      </c>
      <c r="I212" s="12">
        <v>4.6470000000000002</v>
      </c>
      <c r="J212" s="12">
        <v>0.90139999999999998</v>
      </c>
      <c r="K212" s="14" t="s">
        <v>213</v>
      </c>
      <c r="L212" s="9" t="str">
        <f t="shared" si="31"/>
        <v>N/A</v>
      </c>
    </row>
    <row r="213" spans="1:12" x14ac:dyDescent="0.2">
      <c r="A213" s="46" t="s">
        <v>1602</v>
      </c>
      <c r="B213" s="35" t="s">
        <v>213</v>
      </c>
      <c r="C213" s="47">
        <v>377169</v>
      </c>
      <c r="D213" s="44" t="str">
        <f t="shared" si="28"/>
        <v>N/A</v>
      </c>
      <c r="E213" s="47">
        <v>294668</v>
      </c>
      <c r="F213" s="44" t="str">
        <f t="shared" si="29"/>
        <v>N/A</v>
      </c>
      <c r="G213" s="47">
        <v>474742</v>
      </c>
      <c r="H213" s="44" t="str">
        <f t="shared" si="30"/>
        <v>N/A</v>
      </c>
      <c r="I213" s="12">
        <v>-21.9</v>
      </c>
      <c r="J213" s="12">
        <v>61.11</v>
      </c>
      <c r="K213" s="14" t="s">
        <v>213</v>
      </c>
      <c r="L213" s="9" t="str">
        <f t="shared" si="31"/>
        <v>N/A</v>
      </c>
    </row>
    <row r="214" spans="1:12" x14ac:dyDescent="0.2">
      <c r="A214" s="51" t="s">
        <v>1603</v>
      </c>
      <c r="B214" s="35" t="s">
        <v>213</v>
      </c>
      <c r="C214" s="47">
        <v>320661</v>
      </c>
      <c r="D214" s="44" t="str">
        <f t="shared" si="28"/>
        <v>N/A</v>
      </c>
      <c r="E214" s="47">
        <v>6254269</v>
      </c>
      <c r="F214" s="44" t="str">
        <f t="shared" si="29"/>
        <v>N/A</v>
      </c>
      <c r="G214" s="47">
        <v>6255381</v>
      </c>
      <c r="H214" s="44" t="str">
        <f t="shared" si="30"/>
        <v>N/A</v>
      </c>
      <c r="I214" s="12">
        <v>1850</v>
      </c>
      <c r="J214" s="12">
        <v>1.78E-2</v>
      </c>
      <c r="K214" s="14" t="s">
        <v>213</v>
      </c>
      <c r="L214" s="9" t="str">
        <f t="shared" si="31"/>
        <v>N/A</v>
      </c>
    </row>
    <row r="215" spans="1:12" ht="25.5" x14ac:dyDescent="0.2">
      <c r="A215" s="46" t="s">
        <v>1366</v>
      </c>
      <c r="B215" s="35" t="s">
        <v>213</v>
      </c>
      <c r="C215" s="47">
        <v>5105702</v>
      </c>
      <c r="D215" s="44" t="str">
        <f t="shared" ref="D215:D229" si="32">IF($B215="N/A","N/A",IF(C215&gt;10,"No",IF(C215&lt;-10,"No","Yes")))</f>
        <v>N/A</v>
      </c>
      <c r="E215" s="47">
        <v>4656739</v>
      </c>
      <c r="F215" s="44" t="str">
        <f t="shared" ref="F215:F229" si="33">IF($B215="N/A","N/A",IF(E215&gt;10,"No",IF(E215&lt;-10,"No","Yes")))</f>
        <v>N/A</v>
      </c>
      <c r="G215" s="47">
        <v>4107213</v>
      </c>
      <c r="H215" s="44" t="str">
        <f t="shared" ref="H215:H229" si="34">IF($B215="N/A","N/A",IF(G215&gt;10,"No",IF(G215&lt;-10,"No","Yes")))</f>
        <v>N/A</v>
      </c>
      <c r="I215" s="12">
        <v>-8.7899999999999991</v>
      </c>
      <c r="J215" s="12">
        <v>-11.8</v>
      </c>
      <c r="K215" s="45" t="s">
        <v>736</v>
      </c>
      <c r="L215" s="9" t="str">
        <f t="shared" ref="L215:L229" si="35">IF(J215="Div by 0", "N/A", IF(K215="N/A","N/A", IF(J215&gt;VALUE(MID(K215,1,2)), "No", IF(J215&lt;-1*VALUE(MID(K215,1,2)), "No", "Yes"))))</f>
        <v>Yes</v>
      </c>
    </row>
    <row r="216" spans="1:12" x14ac:dyDescent="0.2">
      <c r="A216" s="46" t="s">
        <v>647</v>
      </c>
      <c r="B216" s="35" t="s">
        <v>213</v>
      </c>
      <c r="C216" s="36">
        <v>15951</v>
      </c>
      <c r="D216" s="44" t="str">
        <f t="shared" si="32"/>
        <v>N/A</v>
      </c>
      <c r="E216" s="36">
        <v>14768</v>
      </c>
      <c r="F216" s="44" t="str">
        <f t="shared" si="33"/>
        <v>N/A</v>
      </c>
      <c r="G216" s="36">
        <v>13618</v>
      </c>
      <c r="H216" s="44" t="str">
        <f t="shared" si="34"/>
        <v>N/A</v>
      </c>
      <c r="I216" s="12">
        <v>-7.42</v>
      </c>
      <c r="J216" s="12">
        <v>-7.79</v>
      </c>
      <c r="K216" s="45" t="s">
        <v>736</v>
      </c>
      <c r="L216" s="9" t="str">
        <f t="shared" si="35"/>
        <v>Yes</v>
      </c>
    </row>
    <row r="217" spans="1:12" ht="25.5" x14ac:dyDescent="0.2">
      <c r="A217" s="46" t="s">
        <v>1367</v>
      </c>
      <c r="B217" s="35" t="s">
        <v>213</v>
      </c>
      <c r="C217" s="47">
        <v>320.08664033999997</v>
      </c>
      <c r="D217" s="44" t="str">
        <f t="shared" si="32"/>
        <v>N/A</v>
      </c>
      <c r="E217" s="47">
        <v>315.32631364999997</v>
      </c>
      <c r="F217" s="44" t="str">
        <f t="shared" si="33"/>
        <v>N/A</v>
      </c>
      <c r="G217" s="47">
        <v>301.60177706000002</v>
      </c>
      <c r="H217" s="44" t="str">
        <f t="shared" si="34"/>
        <v>N/A</v>
      </c>
      <c r="I217" s="12">
        <v>-1.49</v>
      </c>
      <c r="J217" s="12">
        <v>-4.3499999999999996</v>
      </c>
      <c r="K217" s="45" t="s">
        <v>736</v>
      </c>
      <c r="L217" s="9" t="str">
        <f t="shared" si="35"/>
        <v>Yes</v>
      </c>
    </row>
    <row r="218" spans="1:12" ht="25.5" x14ac:dyDescent="0.2">
      <c r="A218" s="46" t="s">
        <v>1368</v>
      </c>
      <c r="B218" s="35" t="s">
        <v>213</v>
      </c>
      <c r="C218" s="47">
        <v>4870635</v>
      </c>
      <c r="D218" s="44" t="str">
        <f t="shared" si="32"/>
        <v>N/A</v>
      </c>
      <c r="E218" s="47">
        <v>4965067</v>
      </c>
      <c r="F218" s="44" t="str">
        <f t="shared" si="33"/>
        <v>N/A</v>
      </c>
      <c r="G218" s="47">
        <v>4779697</v>
      </c>
      <c r="H218" s="44" t="str">
        <f t="shared" si="34"/>
        <v>N/A</v>
      </c>
      <c r="I218" s="12">
        <v>1.9390000000000001</v>
      </c>
      <c r="J218" s="12">
        <v>-3.73</v>
      </c>
      <c r="K218" s="45" t="s">
        <v>736</v>
      </c>
      <c r="L218" s="9" t="str">
        <f t="shared" si="35"/>
        <v>Yes</v>
      </c>
    </row>
    <row r="219" spans="1:12" x14ac:dyDescent="0.2">
      <c r="A219" s="46" t="s">
        <v>514</v>
      </c>
      <c r="B219" s="35" t="s">
        <v>213</v>
      </c>
      <c r="C219" s="36">
        <v>13692</v>
      </c>
      <c r="D219" s="44" t="str">
        <f t="shared" si="32"/>
        <v>N/A</v>
      </c>
      <c r="E219" s="36">
        <v>13586</v>
      </c>
      <c r="F219" s="44" t="str">
        <f t="shared" si="33"/>
        <v>N/A</v>
      </c>
      <c r="G219" s="36">
        <v>13100</v>
      </c>
      <c r="H219" s="44" t="str">
        <f t="shared" si="34"/>
        <v>N/A</v>
      </c>
      <c r="I219" s="12">
        <v>-0.77400000000000002</v>
      </c>
      <c r="J219" s="12">
        <v>-3.58</v>
      </c>
      <c r="K219" s="45" t="s">
        <v>736</v>
      </c>
      <c r="L219" s="9" t="str">
        <f t="shared" si="35"/>
        <v>Yes</v>
      </c>
    </row>
    <row r="220" spans="1:12" ht="25.5" x14ac:dyDescent="0.2">
      <c r="A220" s="46" t="s">
        <v>1369</v>
      </c>
      <c r="B220" s="35" t="s">
        <v>213</v>
      </c>
      <c r="C220" s="47">
        <v>355.72852761000001</v>
      </c>
      <c r="D220" s="44" t="str">
        <f t="shared" si="32"/>
        <v>N/A</v>
      </c>
      <c r="E220" s="47">
        <v>365.45465920999999</v>
      </c>
      <c r="F220" s="44" t="str">
        <f t="shared" si="33"/>
        <v>N/A</v>
      </c>
      <c r="G220" s="47">
        <v>364.86236640999999</v>
      </c>
      <c r="H220" s="44" t="str">
        <f t="shared" si="34"/>
        <v>N/A</v>
      </c>
      <c r="I220" s="12">
        <v>2.734</v>
      </c>
      <c r="J220" s="12">
        <v>-0.16200000000000001</v>
      </c>
      <c r="K220" s="45" t="s">
        <v>736</v>
      </c>
      <c r="L220" s="9" t="str">
        <f t="shared" si="35"/>
        <v>Yes</v>
      </c>
    </row>
    <row r="221" spans="1:12" ht="25.5" x14ac:dyDescent="0.2">
      <c r="A221" s="46" t="s">
        <v>1370</v>
      </c>
      <c r="B221" s="35" t="s">
        <v>213</v>
      </c>
      <c r="C221" s="47">
        <v>16478124</v>
      </c>
      <c r="D221" s="44" t="str">
        <f t="shared" si="32"/>
        <v>N/A</v>
      </c>
      <c r="E221" s="47">
        <v>18263563</v>
      </c>
      <c r="F221" s="44" t="str">
        <f t="shared" si="33"/>
        <v>N/A</v>
      </c>
      <c r="G221" s="47">
        <v>18740085</v>
      </c>
      <c r="H221" s="44" t="str">
        <f t="shared" si="34"/>
        <v>N/A</v>
      </c>
      <c r="I221" s="12">
        <v>10.84</v>
      </c>
      <c r="J221" s="12">
        <v>2.609</v>
      </c>
      <c r="K221" s="45" t="s">
        <v>736</v>
      </c>
      <c r="L221" s="9" t="str">
        <f t="shared" si="35"/>
        <v>Yes</v>
      </c>
    </row>
    <row r="222" spans="1:12" x14ac:dyDescent="0.2">
      <c r="A222" s="46" t="s">
        <v>515</v>
      </c>
      <c r="B222" s="35" t="s">
        <v>213</v>
      </c>
      <c r="C222" s="36">
        <v>32798</v>
      </c>
      <c r="D222" s="44" t="str">
        <f t="shared" si="32"/>
        <v>N/A</v>
      </c>
      <c r="E222" s="36">
        <v>36039</v>
      </c>
      <c r="F222" s="44" t="str">
        <f t="shared" si="33"/>
        <v>N/A</v>
      </c>
      <c r="G222" s="36">
        <v>36750</v>
      </c>
      <c r="H222" s="44" t="str">
        <f t="shared" si="34"/>
        <v>N/A</v>
      </c>
      <c r="I222" s="12">
        <v>9.8819999999999997</v>
      </c>
      <c r="J222" s="12">
        <v>1.9730000000000001</v>
      </c>
      <c r="K222" s="45" t="s">
        <v>736</v>
      </c>
      <c r="L222" s="9" t="str">
        <f t="shared" si="35"/>
        <v>Yes</v>
      </c>
    </row>
    <row r="223" spans="1:12" ht="25.5" x14ac:dyDescent="0.2">
      <c r="A223" s="46" t="s">
        <v>1371</v>
      </c>
      <c r="B223" s="35" t="s">
        <v>213</v>
      </c>
      <c r="C223" s="47">
        <v>502.41246417000002</v>
      </c>
      <c r="D223" s="44" t="str">
        <f t="shared" si="32"/>
        <v>N/A</v>
      </c>
      <c r="E223" s="47">
        <v>506.77219123999998</v>
      </c>
      <c r="F223" s="44" t="str">
        <f t="shared" si="33"/>
        <v>N/A</v>
      </c>
      <c r="G223" s="47">
        <v>509.93428570999998</v>
      </c>
      <c r="H223" s="44" t="str">
        <f t="shared" si="34"/>
        <v>N/A</v>
      </c>
      <c r="I223" s="12">
        <v>0.86780000000000002</v>
      </c>
      <c r="J223" s="12">
        <v>0.624</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1736</v>
      </c>
      <c r="J224" s="12" t="s">
        <v>1736</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1736</v>
      </c>
      <c r="J225" s="12" t="s">
        <v>1736</v>
      </c>
      <c r="K225" s="45" t="s">
        <v>736</v>
      </c>
      <c r="L225" s="9" t="str">
        <f t="shared" si="35"/>
        <v>N/A</v>
      </c>
    </row>
    <row r="226" spans="1:12" ht="25.5" x14ac:dyDescent="0.2">
      <c r="A226" s="46" t="s">
        <v>1373</v>
      </c>
      <c r="B226" s="35" t="s">
        <v>213</v>
      </c>
      <c r="C226" s="47" t="s">
        <v>1736</v>
      </c>
      <c r="D226" s="44" t="str">
        <f t="shared" si="32"/>
        <v>N/A</v>
      </c>
      <c r="E226" s="47" t="s">
        <v>1736</v>
      </c>
      <c r="F226" s="44" t="str">
        <f t="shared" si="33"/>
        <v>N/A</v>
      </c>
      <c r="G226" s="47" t="s">
        <v>1736</v>
      </c>
      <c r="H226" s="44" t="str">
        <f t="shared" si="34"/>
        <v>N/A</v>
      </c>
      <c r="I226" s="12" t="s">
        <v>1736</v>
      </c>
      <c r="J226" s="12" t="s">
        <v>1736</v>
      </c>
      <c r="K226" s="45" t="s">
        <v>736</v>
      </c>
      <c r="L226" s="9" t="str">
        <f t="shared" si="35"/>
        <v>N/A</v>
      </c>
    </row>
    <row r="227" spans="1:12" ht="25.5" x14ac:dyDescent="0.2">
      <c r="A227" s="46" t="s">
        <v>1374</v>
      </c>
      <c r="B227" s="35" t="s">
        <v>213</v>
      </c>
      <c r="C227" s="47">
        <v>182455225</v>
      </c>
      <c r="D227" s="44" t="str">
        <f t="shared" si="32"/>
        <v>N/A</v>
      </c>
      <c r="E227" s="47">
        <v>203427956</v>
      </c>
      <c r="F227" s="44" t="str">
        <f t="shared" si="33"/>
        <v>N/A</v>
      </c>
      <c r="G227" s="47">
        <v>224744485</v>
      </c>
      <c r="H227" s="44" t="str">
        <f t="shared" si="34"/>
        <v>N/A</v>
      </c>
      <c r="I227" s="12">
        <v>11.49</v>
      </c>
      <c r="J227" s="12">
        <v>10.48</v>
      </c>
      <c r="K227" s="45" t="s">
        <v>736</v>
      </c>
      <c r="L227" s="9" t="str">
        <f t="shared" si="35"/>
        <v>Yes</v>
      </c>
    </row>
    <row r="228" spans="1:12" ht="25.5" x14ac:dyDescent="0.2">
      <c r="A228" s="46" t="s">
        <v>517</v>
      </c>
      <c r="B228" s="35" t="s">
        <v>213</v>
      </c>
      <c r="C228" s="36">
        <v>6067</v>
      </c>
      <c r="D228" s="44" t="str">
        <f t="shared" si="32"/>
        <v>N/A</v>
      </c>
      <c r="E228" s="36">
        <v>6432</v>
      </c>
      <c r="F228" s="44" t="str">
        <f t="shared" si="33"/>
        <v>N/A</v>
      </c>
      <c r="G228" s="36">
        <v>6687</v>
      </c>
      <c r="H228" s="44" t="str">
        <f t="shared" si="34"/>
        <v>N/A</v>
      </c>
      <c r="I228" s="12">
        <v>6.016</v>
      </c>
      <c r="J228" s="12">
        <v>3.9649999999999999</v>
      </c>
      <c r="K228" s="45" t="s">
        <v>736</v>
      </c>
      <c r="L228" s="9" t="str">
        <f t="shared" si="35"/>
        <v>Yes</v>
      </c>
    </row>
    <row r="229" spans="1:12" ht="25.5" x14ac:dyDescent="0.2">
      <c r="A229" s="46" t="s">
        <v>1375</v>
      </c>
      <c r="B229" s="35" t="s">
        <v>213</v>
      </c>
      <c r="C229" s="47">
        <v>30073.384704</v>
      </c>
      <c r="D229" s="44" t="str">
        <f t="shared" si="32"/>
        <v>N/A</v>
      </c>
      <c r="E229" s="47">
        <v>31627.480721</v>
      </c>
      <c r="F229" s="44" t="str">
        <f t="shared" si="33"/>
        <v>N/A</v>
      </c>
      <c r="G229" s="47">
        <v>33609.164796999998</v>
      </c>
      <c r="H229" s="44" t="str">
        <f t="shared" si="34"/>
        <v>N/A</v>
      </c>
      <c r="I229" s="12">
        <v>5.1680000000000001</v>
      </c>
      <c r="J229" s="12">
        <v>6.266</v>
      </c>
      <c r="K229" s="45" t="s">
        <v>736</v>
      </c>
      <c r="L229" s="9" t="str">
        <f t="shared" si="35"/>
        <v>Yes</v>
      </c>
    </row>
    <row r="230" spans="1:12" x14ac:dyDescent="0.2">
      <c r="A230" s="4" t="s">
        <v>1376</v>
      </c>
      <c r="B230" s="35" t="s">
        <v>213</v>
      </c>
      <c r="C230" s="52">
        <v>213988555</v>
      </c>
      <c r="D230" s="44" t="str">
        <f t="shared" ref="D230:D253" si="36">IF($B230="N/A","N/A",IF(C230&gt;10,"No",IF(C230&lt;-10,"No","Yes")))</f>
        <v>N/A</v>
      </c>
      <c r="E230" s="52">
        <v>233063598</v>
      </c>
      <c r="F230" s="44" t="str">
        <f t="shared" ref="F230:F253" si="37">IF($B230="N/A","N/A",IF(E230&gt;10,"No",IF(E230&lt;-10,"No","Yes")))</f>
        <v>N/A</v>
      </c>
      <c r="G230" s="52">
        <v>251317661</v>
      </c>
      <c r="H230" s="44" t="str">
        <f t="shared" ref="H230:H253" si="38">IF($B230="N/A","N/A",IF(G230&gt;10,"No",IF(G230&lt;-10,"No","Yes")))</f>
        <v>N/A</v>
      </c>
      <c r="I230" s="12">
        <v>8.9139999999999997</v>
      </c>
      <c r="J230" s="12">
        <v>7.8319999999999999</v>
      </c>
      <c r="K230" s="45" t="s">
        <v>736</v>
      </c>
      <c r="L230" s="9" t="str">
        <f t="shared" ref="L230:L253" si="39">IF(J230="Div by 0", "N/A", IF(K230="N/A","N/A", IF(J230&gt;VALUE(MID(K230,1,2)), "No", IF(J230&lt;-1*VALUE(MID(K230,1,2)), "No", "Yes"))))</f>
        <v>Yes</v>
      </c>
    </row>
    <row r="231" spans="1:12" x14ac:dyDescent="0.2">
      <c r="A231" s="4" t="s">
        <v>1553</v>
      </c>
      <c r="B231" s="35" t="s">
        <v>213</v>
      </c>
      <c r="C231" s="50">
        <v>10740</v>
      </c>
      <c r="D231" s="50" t="str">
        <f t="shared" si="36"/>
        <v>N/A</v>
      </c>
      <c r="E231" s="50">
        <v>11042</v>
      </c>
      <c r="F231" s="50" t="str">
        <f t="shared" si="37"/>
        <v>N/A</v>
      </c>
      <c r="G231" s="50">
        <v>11095</v>
      </c>
      <c r="H231" s="44" t="str">
        <f t="shared" si="38"/>
        <v>N/A</v>
      </c>
      <c r="I231" s="12">
        <v>2.8119999999999998</v>
      </c>
      <c r="J231" s="12">
        <v>0.48</v>
      </c>
      <c r="K231" s="45" t="s">
        <v>736</v>
      </c>
      <c r="L231" s="9" t="str">
        <f t="shared" si="39"/>
        <v>Yes</v>
      </c>
    </row>
    <row r="232" spans="1:12" x14ac:dyDescent="0.2">
      <c r="A232" s="4" t="s">
        <v>1554</v>
      </c>
      <c r="B232" s="35" t="s">
        <v>213</v>
      </c>
      <c r="C232" s="52">
        <v>19924.446462</v>
      </c>
      <c r="D232" s="44" t="str">
        <f t="shared" si="36"/>
        <v>N/A</v>
      </c>
      <c r="E232" s="52">
        <v>21107.009419000002</v>
      </c>
      <c r="F232" s="44" t="str">
        <f t="shared" si="37"/>
        <v>N/A</v>
      </c>
      <c r="G232" s="52">
        <v>22651.434068999999</v>
      </c>
      <c r="H232" s="44" t="str">
        <f t="shared" si="38"/>
        <v>N/A</v>
      </c>
      <c r="I232" s="12">
        <v>5.9349999999999996</v>
      </c>
      <c r="J232" s="12">
        <v>7.3170000000000002</v>
      </c>
      <c r="K232" s="45" t="s">
        <v>736</v>
      </c>
      <c r="L232" s="9" t="str">
        <f t="shared" si="39"/>
        <v>Yes</v>
      </c>
    </row>
    <row r="233" spans="1:12" x14ac:dyDescent="0.2">
      <c r="A233" s="53" t="s">
        <v>1555</v>
      </c>
      <c r="B233" s="35" t="s">
        <v>213</v>
      </c>
      <c r="C233" s="52">
        <v>13233.045421000001</v>
      </c>
      <c r="D233" s="44" t="str">
        <f t="shared" si="36"/>
        <v>N/A</v>
      </c>
      <c r="E233" s="52">
        <v>12796.892572999999</v>
      </c>
      <c r="F233" s="44" t="str">
        <f t="shared" si="37"/>
        <v>N/A</v>
      </c>
      <c r="G233" s="52">
        <v>17861.994685999998</v>
      </c>
      <c r="H233" s="44" t="str">
        <f t="shared" si="38"/>
        <v>N/A</v>
      </c>
      <c r="I233" s="12">
        <v>-3.3</v>
      </c>
      <c r="J233" s="12">
        <v>39.58</v>
      </c>
      <c r="K233" s="45" t="s">
        <v>736</v>
      </c>
      <c r="L233" s="9" t="str">
        <f t="shared" si="39"/>
        <v>No</v>
      </c>
    </row>
    <row r="234" spans="1:12" x14ac:dyDescent="0.2">
      <c r="A234" s="53" t="s">
        <v>1556</v>
      </c>
      <c r="B234" s="35" t="s">
        <v>213</v>
      </c>
      <c r="C234" s="52">
        <v>30861.784358000001</v>
      </c>
      <c r="D234" s="44" t="str">
        <f t="shared" si="36"/>
        <v>N/A</v>
      </c>
      <c r="E234" s="52">
        <v>33466.795812999997</v>
      </c>
      <c r="F234" s="44" t="str">
        <f t="shared" si="37"/>
        <v>N/A</v>
      </c>
      <c r="G234" s="52">
        <v>33616.861700000001</v>
      </c>
      <c r="H234" s="44" t="str">
        <f t="shared" si="38"/>
        <v>N/A</v>
      </c>
      <c r="I234" s="12">
        <v>8.4410000000000007</v>
      </c>
      <c r="J234" s="12">
        <v>0.44840000000000002</v>
      </c>
      <c r="K234" s="45" t="s">
        <v>736</v>
      </c>
      <c r="L234" s="9" t="str">
        <f t="shared" si="39"/>
        <v>Yes</v>
      </c>
    </row>
    <row r="235" spans="1:12" x14ac:dyDescent="0.2">
      <c r="A235" s="53" t="s">
        <v>1557</v>
      </c>
      <c r="B235" s="35" t="s">
        <v>213</v>
      </c>
      <c r="C235" s="52">
        <v>6894.1025092999998</v>
      </c>
      <c r="D235" s="44" t="str">
        <f t="shared" si="36"/>
        <v>N/A</v>
      </c>
      <c r="E235" s="52">
        <v>6758.9505703000004</v>
      </c>
      <c r="F235" s="44" t="str">
        <f t="shared" si="37"/>
        <v>N/A</v>
      </c>
      <c r="G235" s="52">
        <v>6240.1651376</v>
      </c>
      <c r="H235" s="44" t="str">
        <f t="shared" si="38"/>
        <v>N/A</v>
      </c>
      <c r="I235" s="12">
        <v>-1.96</v>
      </c>
      <c r="J235" s="12">
        <v>-7.68</v>
      </c>
      <c r="K235" s="45" t="s">
        <v>736</v>
      </c>
      <c r="L235" s="9" t="str">
        <f t="shared" si="39"/>
        <v>Yes</v>
      </c>
    </row>
    <row r="236" spans="1:12" x14ac:dyDescent="0.2">
      <c r="A236" s="53" t="s">
        <v>1558</v>
      </c>
      <c r="B236" s="35" t="s">
        <v>213</v>
      </c>
      <c r="C236" s="52">
        <v>1294.0273810000001</v>
      </c>
      <c r="D236" s="44" t="str">
        <f t="shared" si="36"/>
        <v>N/A</v>
      </c>
      <c r="E236" s="52">
        <v>1526.9720930000001</v>
      </c>
      <c r="F236" s="44" t="str">
        <f t="shared" si="37"/>
        <v>N/A</v>
      </c>
      <c r="G236" s="52">
        <v>1443.6464156</v>
      </c>
      <c r="H236" s="44" t="str">
        <f t="shared" si="38"/>
        <v>N/A</v>
      </c>
      <c r="I236" s="12">
        <v>18</v>
      </c>
      <c r="J236" s="12">
        <v>-5.46</v>
      </c>
      <c r="K236" s="45" t="s">
        <v>736</v>
      </c>
      <c r="L236" s="9" t="str">
        <f t="shared" si="39"/>
        <v>Yes</v>
      </c>
    </row>
    <row r="237" spans="1:12" x14ac:dyDescent="0.2">
      <c r="A237" s="46" t="s">
        <v>1559</v>
      </c>
      <c r="B237" s="35" t="s">
        <v>213</v>
      </c>
      <c r="C237" s="44">
        <v>6.0283230147999998</v>
      </c>
      <c r="D237" s="44" t="str">
        <f t="shared" si="36"/>
        <v>N/A</v>
      </c>
      <c r="E237" s="44">
        <v>6.1761333445000002</v>
      </c>
      <c r="F237" s="44" t="str">
        <f t="shared" si="37"/>
        <v>N/A</v>
      </c>
      <c r="G237" s="44">
        <v>6.2737137332000001</v>
      </c>
      <c r="H237" s="44" t="str">
        <f t="shared" si="38"/>
        <v>N/A</v>
      </c>
      <c r="I237" s="12">
        <v>2.452</v>
      </c>
      <c r="J237" s="12">
        <v>1.58</v>
      </c>
      <c r="K237" s="45" t="s">
        <v>736</v>
      </c>
      <c r="L237" s="9" t="str">
        <f t="shared" si="39"/>
        <v>Yes</v>
      </c>
    </row>
    <row r="238" spans="1:12" x14ac:dyDescent="0.2">
      <c r="A238" s="51" t="s">
        <v>1560</v>
      </c>
      <c r="B238" s="35" t="s">
        <v>213</v>
      </c>
      <c r="C238" s="44">
        <v>24.924068109</v>
      </c>
      <c r="D238" s="44" t="str">
        <f t="shared" si="36"/>
        <v>N/A</v>
      </c>
      <c r="E238" s="44">
        <v>26.227577459999999</v>
      </c>
      <c r="F238" s="44" t="str">
        <f t="shared" si="37"/>
        <v>N/A</v>
      </c>
      <c r="G238" s="44">
        <v>27.253801592999999</v>
      </c>
      <c r="H238" s="44" t="str">
        <f t="shared" si="38"/>
        <v>N/A</v>
      </c>
      <c r="I238" s="12">
        <v>5.23</v>
      </c>
      <c r="J238" s="12">
        <v>3.9129999999999998</v>
      </c>
      <c r="K238" s="45" t="s">
        <v>736</v>
      </c>
      <c r="L238" s="9" t="str">
        <f t="shared" si="39"/>
        <v>Yes</v>
      </c>
    </row>
    <row r="239" spans="1:12" x14ac:dyDescent="0.2">
      <c r="A239" s="51" t="s">
        <v>1561</v>
      </c>
      <c r="B239" s="35" t="s">
        <v>213</v>
      </c>
      <c r="C239" s="44">
        <v>23.109006387000001</v>
      </c>
      <c r="D239" s="44" t="str">
        <f t="shared" si="36"/>
        <v>N/A</v>
      </c>
      <c r="E239" s="44">
        <v>23.212991773999999</v>
      </c>
      <c r="F239" s="44" t="str">
        <f t="shared" si="37"/>
        <v>N/A</v>
      </c>
      <c r="G239" s="44">
        <v>23.505602659000001</v>
      </c>
      <c r="H239" s="44" t="str">
        <f t="shared" si="38"/>
        <v>N/A</v>
      </c>
      <c r="I239" s="12">
        <v>0.45</v>
      </c>
      <c r="J239" s="12">
        <v>1.2609999999999999</v>
      </c>
      <c r="K239" s="45" t="s">
        <v>736</v>
      </c>
      <c r="L239" s="9" t="str">
        <f t="shared" si="39"/>
        <v>Yes</v>
      </c>
    </row>
    <row r="240" spans="1:12" x14ac:dyDescent="0.2">
      <c r="A240" s="51" t="s">
        <v>1562</v>
      </c>
      <c r="B240" s="35" t="s">
        <v>213</v>
      </c>
      <c r="C240" s="44">
        <v>2.7234921188999999</v>
      </c>
      <c r="D240" s="44" t="str">
        <f t="shared" si="36"/>
        <v>N/A</v>
      </c>
      <c r="E240" s="44">
        <v>2.6788312671000001</v>
      </c>
      <c r="F240" s="44" t="str">
        <f t="shared" si="37"/>
        <v>N/A</v>
      </c>
      <c r="G240" s="44">
        <v>2.5806833484</v>
      </c>
      <c r="H240" s="44" t="str">
        <f t="shared" si="38"/>
        <v>N/A</v>
      </c>
      <c r="I240" s="12">
        <v>-1.64</v>
      </c>
      <c r="J240" s="12">
        <v>-3.66</v>
      </c>
      <c r="K240" s="45" t="s">
        <v>736</v>
      </c>
      <c r="L240" s="9" t="str">
        <f t="shared" si="39"/>
        <v>Yes</v>
      </c>
    </row>
    <row r="241" spans="1:12" x14ac:dyDescent="0.2">
      <c r="A241" s="51" t="s">
        <v>1563</v>
      </c>
      <c r="B241" s="35" t="s">
        <v>213</v>
      </c>
      <c r="C241" s="44">
        <v>1.1125091054</v>
      </c>
      <c r="D241" s="44" t="str">
        <f t="shared" si="36"/>
        <v>N/A</v>
      </c>
      <c r="E241" s="44">
        <v>1.1381382175999999</v>
      </c>
      <c r="F241" s="44" t="str">
        <f t="shared" si="37"/>
        <v>N/A</v>
      </c>
      <c r="G241" s="44">
        <v>1.1009886154999999</v>
      </c>
      <c r="H241" s="44" t="str">
        <f t="shared" si="38"/>
        <v>N/A</v>
      </c>
      <c r="I241" s="12">
        <v>2.3039999999999998</v>
      </c>
      <c r="J241" s="12">
        <v>-3.26</v>
      </c>
      <c r="K241" s="45" t="s">
        <v>736</v>
      </c>
      <c r="L241" s="9" t="str">
        <f t="shared" si="39"/>
        <v>Yes</v>
      </c>
    </row>
    <row r="242" spans="1:12" ht="25.5" x14ac:dyDescent="0.2">
      <c r="A242" s="4" t="s">
        <v>1388</v>
      </c>
      <c r="B242" s="35" t="s">
        <v>213</v>
      </c>
      <c r="C242" s="52">
        <v>182455225</v>
      </c>
      <c r="D242" s="44" t="str">
        <f t="shared" si="36"/>
        <v>N/A</v>
      </c>
      <c r="E242" s="52">
        <v>203427956</v>
      </c>
      <c r="F242" s="44" t="str">
        <f t="shared" si="37"/>
        <v>N/A</v>
      </c>
      <c r="G242" s="52">
        <v>224744485</v>
      </c>
      <c r="H242" s="44" t="str">
        <f t="shared" si="38"/>
        <v>N/A</v>
      </c>
      <c r="I242" s="12">
        <v>11.49</v>
      </c>
      <c r="J242" s="12">
        <v>10.48</v>
      </c>
      <c r="K242" s="45" t="s">
        <v>736</v>
      </c>
      <c r="L242" s="9" t="str">
        <f t="shared" si="39"/>
        <v>Yes</v>
      </c>
    </row>
    <row r="243" spans="1:12" x14ac:dyDescent="0.2">
      <c r="A243" s="4" t="s">
        <v>1564</v>
      </c>
      <c r="B243" s="35" t="s">
        <v>213</v>
      </c>
      <c r="C243" s="50">
        <v>6067</v>
      </c>
      <c r="D243" s="50" t="str">
        <f t="shared" si="36"/>
        <v>N/A</v>
      </c>
      <c r="E243" s="50">
        <v>6432</v>
      </c>
      <c r="F243" s="50" t="str">
        <f t="shared" si="37"/>
        <v>N/A</v>
      </c>
      <c r="G243" s="50">
        <v>6687</v>
      </c>
      <c r="H243" s="44" t="str">
        <f t="shared" si="38"/>
        <v>N/A</v>
      </c>
      <c r="I243" s="12">
        <v>6.016</v>
      </c>
      <c r="J243" s="12">
        <v>3.9649999999999999</v>
      </c>
      <c r="K243" s="45" t="s">
        <v>736</v>
      </c>
      <c r="L243" s="9" t="str">
        <f t="shared" si="39"/>
        <v>Yes</v>
      </c>
    </row>
    <row r="244" spans="1:12" ht="25.5" x14ac:dyDescent="0.2">
      <c r="A244" s="4" t="s">
        <v>1565</v>
      </c>
      <c r="B244" s="35" t="s">
        <v>213</v>
      </c>
      <c r="C244" s="52">
        <v>30073.384704</v>
      </c>
      <c r="D244" s="44" t="str">
        <f t="shared" si="36"/>
        <v>N/A</v>
      </c>
      <c r="E244" s="52">
        <v>31627.480721</v>
      </c>
      <c r="F244" s="44" t="str">
        <f t="shared" si="37"/>
        <v>N/A</v>
      </c>
      <c r="G244" s="52">
        <v>33609.164796999998</v>
      </c>
      <c r="H244" s="44" t="str">
        <f t="shared" si="38"/>
        <v>N/A</v>
      </c>
      <c r="I244" s="12">
        <v>5.1680000000000001</v>
      </c>
      <c r="J244" s="12">
        <v>6.266</v>
      </c>
      <c r="K244" s="45" t="s">
        <v>736</v>
      </c>
      <c r="L244" s="9" t="str">
        <f t="shared" si="39"/>
        <v>Yes</v>
      </c>
    </row>
    <row r="245" spans="1:12" ht="25.5" x14ac:dyDescent="0.2">
      <c r="A245" s="53" t="s">
        <v>1566</v>
      </c>
      <c r="B245" s="35" t="s">
        <v>213</v>
      </c>
      <c r="C245" s="52">
        <v>13648.310917999999</v>
      </c>
      <c r="D245" s="44" t="str">
        <f t="shared" si="36"/>
        <v>N/A</v>
      </c>
      <c r="E245" s="52">
        <v>13081.548623999999</v>
      </c>
      <c r="F245" s="44" t="str">
        <f t="shared" si="37"/>
        <v>N/A</v>
      </c>
      <c r="G245" s="52">
        <v>18313.298534000001</v>
      </c>
      <c r="H245" s="44" t="str">
        <f t="shared" si="38"/>
        <v>N/A</v>
      </c>
      <c r="I245" s="12">
        <v>-4.1500000000000004</v>
      </c>
      <c r="J245" s="12">
        <v>39.99</v>
      </c>
      <c r="K245" s="45" t="s">
        <v>736</v>
      </c>
      <c r="L245" s="9" t="str">
        <f t="shared" si="39"/>
        <v>No</v>
      </c>
    </row>
    <row r="246" spans="1:12" ht="25.5" x14ac:dyDescent="0.2">
      <c r="A246" s="53" t="s">
        <v>1567</v>
      </c>
      <c r="B246" s="35" t="s">
        <v>213</v>
      </c>
      <c r="C246" s="52">
        <v>43016.358812999999</v>
      </c>
      <c r="D246" s="44" t="str">
        <f t="shared" si="36"/>
        <v>N/A</v>
      </c>
      <c r="E246" s="52">
        <v>46855.811781999997</v>
      </c>
      <c r="F246" s="44" t="str">
        <f t="shared" si="37"/>
        <v>N/A</v>
      </c>
      <c r="G246" s="52">
        <v>46312.359637000001</v>
      </c>
      <c r="H246" s="44" t="str">
        <f t="shared" si="38"/>
        <v>N/A</v>
      </c>
      <c r="I246" s="12">
        <v>8.9260000000000002</v>
      </c>
      <c r="J246" s="12">
        <v>-1.1599999999999999</v>
      </c>
      <c r="K246" s="45" t="s">
        <v>736</v>
      </c>
      <c r="L246" s="9" t="str">
        <f t="shared" si="39"/>
        <v>Yes</v>
      </c>
    </row>
    <row r="247" spans="1:12" ht="25.5" x14ac:dyDescent="0.2">
      <c r="A247" s="53" t="s">
        <v>1568</v>
      </c>
      <c r="B247" s="35" t="s">
        <v>213</v>
      </c>
      <c r="C247" s="52">
        <v>23184.740741000001</v>
      </c>
      <c r="D247" s="44" t="str">
        <f t="shared" si="36"/>
        <v>N/A</v>
      </c>
      <c r="E247" s="52">
        <v>22130.009901000001</v>
      </c>
      <c r="F247" s="44" t="str">
        <f t="shared" si="37"/>
        <v>N/A</v>
      </c>
      <c r="G247" s="52">
        <v>22992.248485</v>
      </c>
      <c r="H247" s="44" t="str">
        <f t="shared" si="38"/>
        <v>N/A</v>
      </c>
      <c r="I247" s="12">
        <v>-4.55</v>
      </c>
      <c r="J247" s="12">
        <v>3.8959999999999999</v>
      </c>
      <c r="K247" s="45" t="s">
        <v>736</v>
      </c>
      <c r="L247" s="9" t="str">
        <f t="shared" si="39"/>
        <v>Yes</v>
      </c>
    </row>
    <row r="248" spans="1:12" ht="25.5" x14ac:dyDescent="0.2">
      <c r="A248" s="53" t="s">
        <v>1569</v>
      </c>
      <c r="B248" s="35" t="s">
        <v>213</v>
      </c>
      <c r="C248" s="52">
        <v>4843.2857143000001</v>
      </c>
      <c r="D248" s="44" t="str">
        <f t="shared" si="36"/>
        <v>N/A</v>
      </c>
      <c r="E248" s="52">
        <v>10089.959999999999</v>
      </c>
      <c r="F248" s="44" t="str">
        <f t="shared" si="37"/>
        <v>N/A</v>
      </c>
      <c r="G248" s="52">
        <v>3020.2380951999999</v>
      </c>
      <c r="H248" s="44" t="str">
        <f t="shared" si="38"/>
        <v>N/A</v>
      </c>
      <c r="I248" s="12">
        <v>108.3</v>
      </c>
      <c r="J248" s="12">
        <v>-70.099999999999994</v>
      </c>
      <c r="K248" s="45" t="s">
        <v>736</v>
      </c>
      <c r="L248" s="9" t="str">
        <f t="shared" si="39"/>
        <v>No</v>
      </c>
    </row>
    <row r="249" spans="1:12" ht="25.5" x14ac:dyDescent="0.2">
      <c r="A249" s="46" t="s">
        <v>1570</v>
      </c>
      <c r="B249" s="35" t="s">
        <v>213</v>
      </c>
      <c r="C249" s="44">
        <v>3.4053850774000001</v>
      </c>
      <c r="D249" s="44" t="str">
        <f t="shared" si="36"/>
        <v>N/A</v>
      </c>
      <c r="E249" s="44">
        <v>3.5976172497999999</v>
      </c>
      <c r="F249" s="44" t="str">
        <f t="shared" si="37"/>
        <v>N/A</v>
      </c>
      <c r="G249" s="44">
        <v>3.7811918642000002</v>
      </c>
      <c r="H249" s="44" t="str">
        <f t="shared" si="38"/>
        <v>N/A</v>
      </c>
      <c r="I249" s="12">
        <v>5.6449999999999996</v>
      </c>
      <c r="J249" s="12">
        <v>5.1029999999999998</v>
      </c>
      <c r="K249" s="45" t="s">
        <v>736</v>
      </c>
      <c r="L249" s="9" t="str">
        <f t="shared" si="39"/>
        <v>Yes</v>
      </c>
    </row>
    <row r="250" spans="1:12" ht="25.5" x14ac:dyDescent="0.2">
      <c r="A250" s="51" t="s">
        <v>1571</v>
      </c>
      <c r="B250" s="35" t="s">
        <v>213</v>
      </c>
      <c r="C250" s="44">
        <v>23.267372296000001</v>
      </c>
      <c r="D250" s="44" t="str">
        <f t="shared" si="36"/>
        <v>N/A</v>
      </c>
      <c r="E250" s="44">
        <v>24.687443377000001</v>
      </c>
      <c r="F250" s="44" t="str">
        <f t="shared" si="37"/>
        <v>N/A</v>
      </c>
      <c r="G250" s="44">
        <v>25.923244025999999</v>
      </c>
      <c r="H250" s="44" t="str">
        <f t="shared" si="38"/>
        <v>N/A</v>
      </c>
      <c r="I250" s="12">
        <v>6.1029999999999998</v>
      </c>
      <c r="J250" s="12">
        <v>5.0060000000000002</v>
      </c>
      <c r="K250" s="45" t="s">
        <v>736</v>
      </c>
      <c r="L250" s="9" t="str">
        <f t="shared" si="39"/>
        <v>Yes</v>
      </c>
    </row>
    <row r="251" spans="1:12" ht="25.5" x14ac:dyDescent="0.2">
      <c r="A251" s="51" t="s">
        <v>1572</v>
      </c>
      <c r="B251" s="35" t="s">
        <v>213</v>
      </c>
      <c r="C251" s="44">
        <v>14.493635139</v>
      </c>
      <c r="D251" s="44" t="str">
        <f t="shared" si="36"/>
        <v>N/A</v>
      </c>
      <c r="E251" s="44">
        <v>14.833127318000001</v>
      </c>
      <c r="F251" s="44" t="str">
        <f t="shared" si="37"/>
        <v>N/A</v>
      </c>
      <c r="G251" s="44">
        <v>15.495718119999999</v>
      </c>
      <c r="H251" s="44" t="str">
        <f t="shared" si="38"/>
        <v>N/A</v>
      </c>
      <c r="I251" s="12">
        <v>2.3420000000000001</v>
      </c>
      <c r="J251" s="12">
        <v>4.4669999999999996</v>
      </c>
      <c r="K251" s="45" t="s">
        <v>736</v>
      </c>
      <c r="L251" s="9" t="str">
        <f t="shared" si="39"/>
        <v>Yes</v>
      </c>
    </row>
    <row r="252" spans="1:12" ht="25.5" x14ac:dyDescent="0.2">
      <c r="A252" s="51" t="s">
        <v>1573</v>
      </c>
      <c r="B252" s="35" t="s">
        <v>213</v>
      </c>
      <c r="C252" s="44">
        <v>0.27482114810000002</v>
      </c>
      <c r="D252" s="44" t="str">
        <f t="shared" si="36"/>
        <v>N/A</v>
      </c>
      <c r="E252" s="44">
        <v>0.29392934059999998</v>
      </c>
      <c r="F252" s="44" t="str">
        <f t="shared" si="37"/>
        <v>N/A</v>
      </c>
      <c r="G252" s="44">
        <v>0.24415868830000001</v>
      </c>
      <c r="H252" s="44" t="str">
        <f t="shared" si="38"/>
        <v>N/A</v>
      </c>
      <c r="I252" s="12">
        <v>6.9530000000000003</v>
      </c>
      <c r="J252" s="12">
        <v>-16.899999999999999</v>
      </c>
      <c r="K252" s="45" t="s">
        <v>736</v>
      </c>
      <c r="L252" s="9" t="str">
        <f t="shared" si="39"/>
        <v>Yes</v>
      </c>
    </row>
    <row r="253" spans="1:12" ht="25.5" x14ac:dyDescent="0.2">
      <c r="A253" s="51" t="s">
        <v>1574</v>
      </c>
      <c r="B253" s="35" t="s">
        <v>213</v>
      </c>
      <c r="C253" s="44">
        <v>1.85418184E-2</v>
      </c>
      <c r="D253" s="44" t="str">
        <f t="shared" si="36"/>
        <v>N/A</v>
      </c>
      <c r="E253" s="44">
        <v>3.3085413299999998E-2</v>
      </c>
      <c r="F253" s="44" t="str">
        <f t="shared" si="37"/>
        <v>N/A</v>
      </c>
      <c r="G253" s="44">
        <v>2.80932697E-2</v>
      </c>
      <c r="H253" s="44" t="str">
        <f t="shared" si="38"/>
        <v>N/A</v>
      </c>
      <c r="I253" s="12">
        <v>78.44</v>
      </c>
      <c r="J253" s="12">
        <v>-15.1</v>
      </c>
      <c r="K253" s="45" t="s">
        <v>736</v>
      </c>
      <c r="L253" s="9" t="str">
        <f t="shared" si="39"/>
        <v>Yes</v>
      </c>
    </row>
    <row r="254" spans="1:12" x14ac:dyDescent="0.2">
      <c r="A254" s="166" t="s">
        <v>1633</v>
      </c>
      <c r="B254" s="167"/>
      <c r="C254" s="167"/>
      <c r="D254" s="167"/>
      <c r="E254" s="167"/>
      <c r="F254" s="167"/>
      <c r="G254" s="167"/>
      <c r="H254" s="167"/>
      <c r="I254" s="167"/>
      <c r="J254" s="167"/>
      <c r="K254" s="167"/>
      <c r="L254" s="168"/>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1734</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18033</v>
      </c>
      <c r="D7" s="32" t="str">
        <f>IF($B7="N/A","N/A",IF(C7&gt;15,"No",IF(C7&lt;-15,"No","Yes")))</f>
        <v>N/A</v>
      </c>
      <c r="E7" s="31">
        <v>17929</v>
      </c>
      <c r="F7" s="32" t="str">
        <f>IF($B7="N/A","N/A",IF(E7&gt;15,"No",IF(E7&lt;-15,"No","Yes")))</f>
        <v>N/A</v>
      </c>
      <c r="G7" s="31">
        <v>18579</v>
      </c>
      <c r="H7" s="32" t="str">
        <f>IF($B7="N/A","N/A",IF(G7&gt;15,"No",IF(G7&lt;-15,"No","Yes")))</f>
        <v>N/A</v>
      </c>
      <c r="I7" s="33">
        <v>-0.57699999999999996</v>
      </c>
      <c r="J7" s="33">
        <v>3.625</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1736</v>
      </c>
      <c r="J9" s="10" t="s">
        <v>1736</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1736</v>
      </c>
      <c r="J10" s="10" t="s">
        <v>1736</v>
      </c>
      <c r="K10" s="9" t="str">
        <f t="shared" si="0"/>
        <v>N/A</v>
      </c>
    </row>
    <row r="11" spans="1:11" x14ac:dyDescent="0.2">
      <c r="A11" s="26" t="s">
        <v>814</v>
      </c>
      <c r="B11" s="35" t="s">
        <v>214</v>
      </c>
      <c r="C11" s="9">
        <v>100</v>
      </c>
      <c r="D11" s="9" t="str">
        <f>IF(OR($B11="N/A",$C11="N/A"),"N/A",IF(C11&gt;100,"No",IF(C11&lt;95,"No","Yes")))</f>
        <v>Yes</v>
      </c>
      <c r="E11" s="9">
        <v>99.994422443999994</v>
      </c>
      <c r="F11" s="9" t="str">
        <f>IF(OR($B11="N/A",$E11="N/A"),"N/A",IF(E11&gt;100,"No",IF(E11&lt;95,"No","Yes")))</f>
        <v>Yes</v>
      </c>
      <c r="G11" s="9">
        <v>100</v>
      </c>
      <c r="H11" s="9" t="str">
        <f>IF($B11="N/A","N/A",IF(G11&gt;100,"No",IF(G11&lt;95,"No","Yes")))</f>
        <v>Yes</v>
      </c>
      <c r="I11" s="10">
        <v>-6.0000000000000001E-3</v>
      </c>
      <c r="J11" s="10">
        <v>5.5999999999999999E-3</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1736</v>
      </c>
      <c r="J12" s="10" t="s">
        <v>1736</v>
      </c>
      <c r="K12" s="9" t="str">
        <f t="shared" si="0"/>
        <v>N/A</v>
      </c>
    </row>
    <row r="13" spans="1:11" x14ac:dyDescent="0.2">
      <c r="A13" s="26" t="s">
        <v>815</v>
      </c>
      <c r="B13" s="35" t="s">
        <v>214</v>
      </c>
      <c r="C13" s="9">
        <v>96.273498586000002</v>
      </c>
      <c r="D13" s="9" t="str">
        <f t="shared" si="1"/>
        <v>Yes</v>
      </c>
      <c r="E13" s="9">
        <v>95.526800155999993</v>
      </c>
      <c r="F13" s="9" t="str">
        <f t="shared" si="2"/>
        <v>Yes</v>
      </c>
      <c r="G13" s="9">
        <v>96.011626028999999</v>
      </c>
      <c r="H13" s="9" t="str">
        <f t="shared" si="3"/>
        <v>Yes</v>
      </c>
      <c r="I13" s="10">
        <v>-0.77600000000000002</v>
      </c>
      <c r="J13" s="10">
        <v>0.50749999999999995</v>
      </c>
      <c r="K13" s="9" t="str">
        <f t="shared" si="0"/>
        <v>Yes</v>
      </c>
    </row>
    <row r="14" spans="1:11" x14ac:dyDescent="0.2">
      <c r="A14" s="29" t="s">
        <v>305</v>
      </c>
      <c r="B14" s="35" t="s">
        <v>213</v>
      </c>
      <c r="C14" s="36">
        <v>18033</v>
      </c>
      <c r="D14" s="9" t="str">
        <f>IF($B14="N/A","N/A",IF(C14&gt;15,"No",IF(C14&lt;-15,"No","Yes")))</f>
        <v>N/A</v>
      </c>
      <c r="E14" s="36">
        <v>17929</v>
      </c>
      <c r="F14" s="9" t="str">
        <f>IF($B14="N/A","N/A",IF(E14&gt;15,"No",IF(E14&lt;-15,"No","Yes")))</f>
        <v>N/A</v>
      </c>
      <c r="G14" s="36">
        <v>18579</v>
      </c>
      <c r="H14" s="9" t="str">
        <f>IF($B14="N/A","N/A",IF(G14&gt;15,"No",IF(G14&lt;-15,"No","Yes")))</f>
        <v>N/A</v>
      </c>
      <c r="I14" s="10">
        <v>-0.57699999999999996</v>
      </c>
      <c r="J14" s="10">
        <v>3.625</v>
      </c>
      <c r="K14" s="9" t="str">
        <f t="shared" si="0"/>
        <v>Yes</v>
      </c>
    </row>
    <row r="15" spans="1:11" x14ac:dyDescent="0.2">
      <c r="A15" s="26" t="s">
        <v>433</v>
      </c>
      <c r="B15" s="35" t="s">
        <v>215</v>
      </c>
      <c r="C15" s="9">
        <v>22.49764321</v>
      </c>
      <c r="D15" s="9" t="str">
        <f>IF($B15="N/A","N/A",IF(C15&gt;20,"No",IF(C15&lt;5,"No","Yes")))</f>
        <v>No</v>
      </c>
      <c r="E15" s="9">
        <v>23.286295944999999</v>
      </c>
      <c r="F15" s="9" t="str">
        <f>IF($B15="N/A","N/A",IF(E15&gt;20,"No",IF(E15&lt;5,"No","Yes")))</f>
        <v>No</v>
      </c>
      <c r="G15" s="9">
        <v>22.848377200000002</v>
      </c>
      <c r="H15" s="9" t="str">
        <f>IF($B15="N/A","N/A",IF(G15&gt;20,"No",IF(G15&lt;5,"No","Yes")))</f>
        <v>No</v>
      </c>
      <c r="I15" s="10">
        <v>3.5049999999999999</v>
      </c>
      <c r="J15" s="10">
        <v>-1.88</v>
      </c>
      <c r="K15" s="9" t="str">
        <f t="shared" si="0"/>
        <v>Yes</v>
      </c>
    </row>
    <row r="16" spans="1:11" x14ac:dyDescent="0.2">
      <c r="A16" s="26" t="s">
        <v>434</v>
      </c>
      <c r="B16" s="35" t="s">
        <v>213</v>
      </c>
      <c r="C16" s="9">
        <v>77.502356789999993</v>
      </c>
      <c r="D16" s="9" t="str">
        <f>IF($B16="N/A","N/A",IF(C16&gt;15,"No",IF(C16&lt;-15,"No","Yes")))</f>
        <v>N/A</v>
      </c>
      <c r="E16" s="9">
        <v>76.713704054999994</v>
      </c>
      <c r="F16" s="9" t="str">
        <f>IF($B16="N/A","N/A",IF(E16&gt;15,"No",IF(E16&lt;-15,"No","Yes")))</f>
        <v>N/A</v>
      </c>
      <c r="G16" s="9">
        <v>77.151622799999998</v>
      </c>
      <c r="H16" s="9" t="str">
        <f>IF($B16="N/A","N/A",IF(G16&gt;15,"No",IF(G16&lt;-15,"No","Yes")))</f>
        <v>N/A</v>
      </c>
      <c r="I16" s="10">
        <v>-1.02</v>
      </c>
      <c r="J16" s="10">
        <v>0.57079999999999997</v>
      </c>
      <c r="K16" s="9" t="str">
        <f t="shared" si="0"/>
        <v>Yes</v>
      </c>
    </row>
    <row r="17" spans="1:11" x14ac:dyDescent="0.2">
      <c r="A17" s="26" t="s">
        <v>435</v>
      </c>
      <c r="B17" s="35" t="s">
        <v>213</v>
      </c>
      <c r="C17" s="9">
        <v>11.384683636</v>
      </c>
      <c r="D17" s="9" t="str">
        <f>IF($B17="N/A","N/A",IF(C17&gt;15,"No",IF(C17&lt;-15,"No","Yes")))</f>
        <v>N/A</v>
      </c>
      <c r="E17" s="9">
        <v>0.1784817893</v>
      </c>
      <c r="F17" s="9" t="str">
        <f>IF($B17="N/A","N/A",IF(E17&gt;15,"No",IF(E17&lt;-15,"No","Yes")))</f>
        <v>N/A</v>
      </c>
      <c r="G17" s="9">
        <v>1.8084934604</v>
      </c>
      <c r="H17" s="9" t="str">
        <f>IF($B17="N/A","N/A",IF(G17&gt;15,"No",IF(G17&lt;-15,"No","Yes")))</f>
        <v>N/A</v>
      </c>
      <c r="I17" s="10">
        <v>-98.4</v>
      </c>
      <c r="J17" s="10">
        <v>913.3</v>
      </c>
      <c r="K17" s="9" t="str">
        <f t="shared" si="0"/>
        <v>No</v>
      </c>
    </row>
    <row r="18" spans="1:11" x14ac:dyDescent="0.2">
      <c r="A18" s="26" t="s">
        <v>816</v>
      </c>
      <c r="B18" s="35" t="s">
        <v>213</v>
      </c>
      <c r="C18" s="96">
        <v>9192.0535801000005</v>
      </c>
      <c r="D18" s="9" t="str">
        <f>IF($B18="N/A","N/A",IF(C18&gt;15,"No",IF(C18&lt;-15,"No","Yes")))</f>
        <v>N/A</v>
      </c>
      <c r="E18" s="96">
        <v>13437.71875</v>
      </c>
      <c r="F18" s="9" t="str">
        <f>IF($B18="N/A","N/A",IF(E18&gt;15,"No",IF(E18&lt;-15,"No","Yes")))</f>
        <v>N/A</v>
      </c>
      <c r="G18" s="96">
        <v>19940.788690000001</v>
      </c>
      <c r="H18" s="9" t="str">
        <f>IF($B18="N/A","N/A",IF(G18&gt;15,"No",IF(G18&lt;-15,"No","Yes")))</f>
        <v>N/A</v>
      </c>
      <c r="I18" s="10">
        <v>46.19</v>
      </c>
      <c r="J18" s="10">
        <v>48.39</v>
      </c>
      <c r="K18" s="9" t="str">
        <f t="shared" si="0"/>
        <v>No</v>
      </c>
    </row>
    <row r="19" spans="1:11" x14ac:dyDescent="0.2">
      <c r="A19" s="3" t="s">
        <v>306</v>
      </c>
      <c r="B19" s="35" t="s">
        <v>213</v>
      </c>
      <c r="C19" s="36">
        <v>71</v>
      </c>
      <c r="D19" s="35" t="s">
        <v>213</v>
      </c>
      <c r="E19" s="36">
        <v>77</v>
      </c>
      <c r="F19" s="35" t="s">
        <v>213</v>
      </c>
      <c r="G19" s="36">
        <v>173</v>
      </c>
      <c r="H19" s="9" t="str">
        <f>IF($B19="N/A","N/A",IF(G19&gt;15,"No",IF(G19&lt;-15,"No","Yes")))</f>
        <v>N/A</v>
      </c>
      <c r="I19" s="10">
        <v>8.4510000000000005</v>
      </c>
      <c r="J19" s="10">
        <v>124.7</v>
      </c>
      <c r="K19" s="9" t="str">
        <f t="shared" si="0"/>
        <v>No</v>
      </c>
    </row>
    <row r="20" spans="1:11" x14ac:dyDescent="0.2">
      <c r="A20" s="3" t="s">
        <v>346</v>
      </c>
      <c r="B20" s="35" t="s">
        <v>213</v>
      </c>
      <c r="C20" s="8">
        <v>0.39372261959999999</v>
      </c>
      <c r="D20" s="35" t="s">
        <v>213</v>
      </c>
      <c r="E20" s="8">
        <v>0.42947180550000003</v>
      </c>
      <c r="F20" s="35" t="s">
        <v>213</v>
      </c>
      <c r="G20" s="8">
        <v>0.93115883519999998</v>
      </c>
      <c r="H20" s="9" t="str">
        <f>IF($B20="N/A","N/A",IF(G20&gt;15,"No",IF(G20&lt;-15,"No","Yes")))</f>
        <v>N/A</v>
      </c>
      <c r="I20" s="10">
        <v>9.08</v>
      </c>
      <c r="J20" s="10">
        <v>116.8</v>
      </c>
      <c r="K20" s="9" t="str">
        <f t="shared" si="0"/>
        <v>No</v>
      </c>
    </row>
    <row r="21" spans="1:11" ht="25.5" x14ac:dyDescent="0.2">
      <c r="A21" s="3" t="s">
        <v>817</v>
      </c>
      <c r="B21" s="35" t="s">
        <v>213</v>
      </c>
      <c r="C21" s="37">
        <v>10587.774648000001</v>
      </c>
      <c r="D21" s="9" t="str">
        <f>IF($B21="N/A","N/A",IF(C21&gt;60,"No",IF(C21&lt;15,"No","Yes")))</f>
        <v>N/A</v>
      </c>
      <c r="E21" s="37">
        <v>6332.5064935</v>
      </c>
      <c r="F21" s="9" t="str">
        <f>IF($B21="N/A","N/A",IF(E21&gt;60,"No",IF(E21&lt;15,"No","Yes")))</f>
        <v>N/A</v>
      </c>
      <c r="G21" s="37">
        <v>8929.0578034999999</v>
      </c>
      <c r="H21" s="9" t="str">
        <f>IF($B21="N/A","N/A",IF(G21&gt;60,"No",IF(G21&lt;15,"No","Yes")))</f>
        <v>N/A</v>
      </c>
      <c r="I21" s="10">
        <v>-40.200000000000003</v>
      </c>
      <c r="J21" s="10">
        <v>41</v>
      </c>
      <c r="K21" s="9" t="str">
        <f t="shared" si="0"/>
        <v>No</v>
      </c>
    </row>
    <row r="22" spans="1:11" x14ac:dyDescent="0.2">
      <c r="A22" s="3" t="s">
        <v>818</v>
      </c>
      <c r="B22" s="35" t="s">
        <v>217</v>
      </c>
      <c r="C22" s="36">
        <v>0</v>
      </c>
      <c r="D22" s="9" t="str">
        <f>IF($B22="N/A","N/A",IF(C22="N/A","N/A",IF(C22=0,"Yes","No")))</f>
        <v>Yes</v>
      </c>
      <c r="E22" s="36">
        <v>11</v>
      </c>
      <c r="F22" s="9" t="str">
        <f>IF($B22="N/A","N/A",IF(E22="N/A","N/A",IF(E22=0,"Yes","No")))</f>
        <v>No</v>
      </c>
      <c r="G22" s="36">
        <v>0</v>
      </c>
      <c r="H22" s="9" t="str">
        <f>IF($B22="N/A","N/A",IF(G22=0,"Yes","No"))</f>
        <v>Yes</v>
      </c>
      <c r="I22" s="10" t="s">
        <v>1736</v>
      </c>
      <c r="J22" s="10">
        <v>-100</v>
      </c>
      <c r="K22" s="9" t="str">
        <f t="shared" si="0"/>
        <v>No</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1736</v>
      </c>
      <c r="J23" s="10" t="s">
        <v>1736</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1736</v>
      </c>
      <c r="J24" s="10" t="s">
        <v>1736</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3"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13976</v>
      </c>
      <c r="D6" s="9" t="str">
        <f>IF($B6="N/A","N/A",IF(C6&gt;15,"No",IF(C6&lt;-15,"No","Yes")))</f>
        <v>N/A</v>
      </c>
      <c r="E6" s="36">
        <v>13754</v>
      </c>
      <c r="F6" s="9" t="str">
        <f>IF($B6="N/A","N/A",IF(E6&gt;15,"No",IF(E6&lt;-15,"No","Yes")))</f>
        <v>N/A</v>
      </c>
      <c r="G6" s="36">
        <v>14334</v>
      </c>
      <c r="H6" s="9" t="str">
        <f>IF($B6="N/A","N/A",IF(G6&gt;15,"No",IF(G6&lt;-15,"No","Yes")))</f>
        <v>N/A</v>
      </c>
      <c r="I6" s="10">
        <v>-1.59</v>
      </c>
      <c r="J6" s="10">
        <v>4.2169999999999996</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1736</v>
      </c>
      <c r="J8" s="10" t="s">
        <v>1736</v>
      </c>
      <c r="K8" s="9" t="str">
        <f t="shared" si="0"/>
        <v>N/A</v>
      </c>
    </row>
    <row r="9" spans="1:11" x14ac:dyDescent="0.2">
      <c r="A9" s="110" t="s">
        <v>821</v>
      </c>
      <c r="B9" s="35" t="s">
        <v>218</v>
      </c>
      <c r="C9" s="96">
        <v>8446.7477818999996</v>
      </c>
      <c r="D9" s="9" t="str">
        <f>IF($B9="N/A","N/A",IF(C9&gt;7000,"No",IF(C9&lt;2000,"No","Yes")))</f>
        <v>No</v>
      </c>
      <c r="E9" s="96">
        <v>8388.9778972999993</v>
      </c>
      <c r="F9" s="9" t="str">
        <f>IF($B9="N/A","N/A",IF(E9&gt;7000,"No",IF(E9&lt;2000,"No","Yes")))</f>
        <v>No</v>
      </c>
      <c r="G9" s="96">
        <v>8949.2577089000006</v>
      </c>
      <c r="H9" s="9" t="str">
        <f>IF($B9="N/A","N/A",IF(G9&gt;7000,"No",IF(G9&lt;2000,"No","Yes")))</f>
        <v>No</v>
      </c>
      <c r="I9" s="10">
        <v>-0.68400000000000005</v>
      </c>
      <c r="J9" s="10">
        <v>6.6790000000000003</v>
      </c>
      <c r="K9" s="9" t="str">
        <f t="shared" si="0"/>
        <v>Yes</v>
      </c>
    </row>
    <row r="10" spans="1:11" x14ac:dyDescent="0.2">
      <c r="A10" s="110" t="s">
        <v>822</v>
      </c>
      <c r="B10" s="35" t="s">
        <v>213</v>
      </c>
      <c r="C10" s="96">
        <v>880.51007668</v>
      </c>
      <c r="D10" s="9" t="str">
        <f>IF($B10="N/A","N/A",IF(C10&gt;15,"No",IF(C10&lt;-15,"No","Yes")))</f>
        <v>N/A</v>
      </c>
      <c r="E10" s="96">
        <v>909.64422160000004</v>
      </c>
      <c r="F10" s="9" t="str">
        <f>IF($B10="N/A","N/A",IF(E10&gt;15,"No",IF(E10&lt;-15,"No","Yes")))</f>
        <v>N/A</v>
      </c>
      <c r="G10" s="96">
        <v>1035.3402744</v>
      </c>
      <c r="H10" s="9" t="str">
        <f>IF($B10="N/A","N/A",IF(G10&gt;15,"No",IF(G10&lt;-15,"No","Yes")))</f>
        <v>N/A</v>
      </c>
      <c r="I10" s="10">
        <v>3.3090000000000002</v>
      </c>
      <c r="J10" s="10">
        <v>13.82</v>
      </c>
      <c r="K10" s="9" t="str">
        <f t="shared" si="0"/>
        <v>Yes</v>
      </c>
    </row>
    <row r="11" spans="1:11" x14ac:dyDescent="0.2">
      <c r="A11" s="110" t="s">
        <v>309</v>
      </c>
      <c r="B11" s="35" t="s">
        <v>219</v>
      </c>
      <c r="C11" s="9">
        <v>0.8013737836</v>
      </c>
      <c r="D11" s="9" t="str">
        <f>IF($B11="N/A","N/A",IF(C11&gt;10,"No",IF(C11&lt;=0,"No","Yes")))</f>
        <v>Yes</v>
      </c>
      <c r="E11" s="9">
        <v>1.1851097862</v>
      </c>
      <c r="F11" s="9" t="str">
        <f>IF($B11="N/A","N/A",IF(E11&gt;10,"No",IF(E11&lt;=0,"No","Yes")))</f>
        <v>Yes</v>
      </c>
      <c r="G11" s="9">
        <v>1.0952978930999999</v>
      </c>
      <c r="H11" s="9" t="str">
        <f>IF($B11="N/A","N/A",IF(G11&gt;10,"No",IF(G11&lt;=0,"No","Yes")))</f>
        <v>Yes</v>
      </c>
      <c r="I11" s="10">
        <v>47.88</v>
      </c>
      <c r="J11" s="10">
        <v>-7.58</v>
      </c>
      <c r="K11" s="9" t="str">
        <f t="shared" si="0"/>
        <v>Yes</v>
      </c>
    </row>
    <row r="12" spans="1:11" x14ac:dyDescent="0.2">
      <c r="A12" s="110" t="s">
        <v>823</v>
      </c>
      <c r="B12" s="35" t="s">
        <v>213</v>
      </c>
      <c r="C12" s="96">
        <v>3209.7142856999999</v>
      </c>
      <c r="D12" s="9" t="str">
        <f>IF($B12="N/A","N/A",IF(C12&gt;15,"No",IF(C12&lt;-15,"No","Yes")))</f>
        <v>N/A</v>
      </c>
      <c r="E12" s="96">
        <v>3573.9202454000001</v>
      </c>
      <c r="F12" s="9" t="str">
        <f>IF($B12="N/A","N/A",IF(E12&gt;15,"No",IF(E12&lt;-15,"No","Yes")))</f>
        <v>N/A</v>
      </c>
      <c r="G12" s="96">
        <v>4035.2547771</v>
      </c>
      <c r="H12" s="9" t="str">
        <f>IF($B12="N/A","N/A",IF(G12&gt;15,"No",IF(G12&lt;-15,"No","Yes")))</f>
        <v>N/A</v>
      </c>
      <c r="I12" s="10">
        <v>11.35</v>
      </c>
      <c r="J12" s="10">
        <v>12.91</v>
      </c>
      <c r="K12" s="9" t="str">
        <f t="shared" si="0"/>
        <v>Yes</v>
      </c>
    </row>
    <row r="13" spans="1:11" x14ac:dyDescent="0.2">
      <c r="A13" s="110" t="s">
        <v>310</v>
      </c>
      <c r="B13" s="35" t="s">
        <v>214</v>
      </c>
      <c r="C13" s="8">
        <v>99.992844876999996</v>
      </c>
      <c r="D13" s="9" t="str">
        <f>IF($B13="N/A","N/A",IF(C13&gt;100,"No",IF(C13&lt;95,"No","Yes")))</f>
        <v>Yes</v>
      </c>
      <c r="E13" s="8">
        <v>99.985458776000002</v>
      </c>
      <c r="F13" s="9" t="str">
        <f>IF($B13="N/A","N/A",IF(E13&gt;100,"No",IF(E13&lt;95,"No","Yes")))</f>
        <v>Yes</v>
      </c>
      <c r="G13" s="8">
        <v>100</v>
      </c>
      <c r="H13" s="9" t="str">
        <f>IF($B13="N/A","N/A",IF(G13&gt;100,"No",IF(G13&lt;95,"No","Yes")))</f>
        <v>Yes</v>
      </c>
      <c r="I13" s="10">
        <v>-7.0000000000000001E-3</v>
      </c>
      <c r="J13" s="10">
        <v>1.4500000000000001E-2</v>
      </c>
      <c r="K13" s="9" t="str">
        <f t="shared" si="0"/>
        <v>Yes</v>
      </c>
    </row>
    <row r="14" spans="1:11" x14ac:dyDescent="0.2">
      <c r="A14" s="110" t="s">
        <v>824</v>
      </c>
      <c r="B14" s="35" t="s">
        <v>220</v>
      </c>
      <c r="C14" s="8">
        <v>1.0914490160999999</v>
      </c>
      <c r="D14" s="9" t="str">
        <f>IF($B14="N/A","N/A",IF(C14&gt;1,"Yes","No"))</f>
        <v>Yes</v>
      </c>
      <c r="E14" s="8">
        <v>1.0969313554</v>
      </c>
      <c r="F14" s="9" t="str">
        <f>IF($B14="N/A","N/A",IF(E14&gt;1,"Yes","No"))</f>
        <v>Yes</v>
      </c>
      <c r="G14" s="8">
        <v>1.0971117622</v>
      </c>
      <c r="H14" s="9" t="str">
        <f>IF($B14="N/A","N/A",IF(G14&gt;1,"Yes","No"))</f>
        <v>Yes</v>
      </c>
      <c r="I14" s="10">
        <v>0.50229999999999997</v>
      </c>
      <c r="J14" s="10">
        <v>1.6400000000000001E-2</v>
      </c>
      <c r="K14" s="9" t="str">
        <f t="shared" si="0"/>
        <v>Yes</v>
      </c>
    </row>
    <row r="15" spans="1:11" x14ac:dyDescent="0.2">
      <c r="A15" s="110" t="s">
        <v>311</v>
      </c>
      <c r="B15" s="35" t="s">
        <v>214</v>
      </c>
      <c r="C15" s="8">
        <v>99.706639953999996</v>
      </c>
      <c r="D15" s="9" t="str">
        <f>IF($B15="N/A","N/A",IF(C15&gt;100,"No",IF(C15&lt;95,"No","Yes")))</f>
        <v>Yes</v>
      </c>
      <c r="E15" s="8">
        <v>99.789152247000004</v>
      </c>
      <c r="F15" s="9" t="str">
        <f>IF($B15="N/A","N/A",IF(E15&gt;100,"No",IF(E15&lt;95,"No","Yes")))</f>
        <v>Yes</v>
      </c>
      <c r="G15" s="8">
        <v>99.790707409000007</v>
      </c>
      <c r="H15" s="9" t="str">
        <f>IF($B15="N/A","N/A",IF(G15&gt;100,"No",IF(G15&lt;95,"No","Yes")))</f>
        <v>Yes</v>
      </c>
      <c r="I15" s="10">
        <v>8.2799999999999999E-2</v>
      </c>
      <c r="J15" s="10">
        <v>1.6000000000000001E-3</v>
      </c>
      <c r="K15" s="9" t="str">
        <f t="shared" si="0"/>
        <v>Yes</v>
      </c>
    </row>
    <row r="16" spans="1:11" x14ac:dyDescent="0.2">
      <c r="A16" s="110" t="s">
        <v>825</v>
      </c>
      <c r="B16" s="35" t="s">
        <v>221</v>
      </c>
      <c r="C16" s="8">
        <v>7.4868317187000004</v>
      </c>
      <c r="D16" s="9" t="str">
        <f>IF($B16="N/A","N/A",IF(C16&gt;3,"Yes","No"))</f>
        <v>Yes</v>
      </c>
      <c r="E16" s="8">
        <v>7.4885974499000003</v>
      </c>
      <c r="F16" s="9" t="str">
        <f>IF($B16="N/A","N/A",IF(E16&gt;3,"Yes","No"))</f>
        <v>Yes</v>
      </c>
      <c r="G16" s="8">
        <v>7.2705536913</v>
      </c>
      <c r="H16" s="9" t="str">
        <f>IF($B16="N/A","N/A",IF(G16&gt;3,"Yes","No"))</f>
        <v>Yes</v>
      </c>
      <c r="I16" s="10">
        <v>2.3599999999999999E-2</v>
      </c>
      <c r="J16" s="10">
        <v>-2.91</v>
      </c>
      <c r="K16" s="9" t="str">
        <f t="shared" si="0"/>
        <v>Yes</v>
      </c>
    </row>
    <row r="17" spans="1:11" x14ac:dyDescent="0.2">
      <c r="A17" s="110" t="s">
        <v>826</v>
      </c>
      <c r="B17" s="35" t="s">
        <v>222</v>
      </c>
      <c r="C17" s="8">
        <v>4.7608042358000002</v>
      </c>
      <c r="D17" s="9" t="str">
        <f>IF($B17="N/A","N/A",IF(C17&gt;=8,"No",IF(C17&lt;2,"No","Yes")))</f>
        <v>Yes</v>
      </c>
      <c r="E17" s="8">
        <v>4.7119383452000001</v>
      </c>
      <c r="F17" s="9" t="str">
        <f>IF($B17="N/A","N/A",IF(E17&gt;=8,"No",IF(E17&lt;2,"No","Yes")))</f>
        <v>Yes</v>
      </c>
      <c r="G17" s="8">
        <v>4.9441188782000003</v>
      </c>
      <c r="H17" s="9" t="str">
        <f>IF($B17="N/A","N/A",IF(G17&gt;=8,"No",IF(G17&lt;2,"No","Yes")))</f>
        <v>Yes</v>
      </c>
      <c r="I17" s="10">
        <v>-1.03</v>
      </c>
      <c r="J17" s="10">
        <v>4.9269999999999996</v>
      </c>
      <c r="K17" s="9" t="str">
        <f t="shared" si="0"/>
        <v>Yes</v>
      </c>
    </row>
    <row r="18" spans="1:11" x14ac:dyDescent="0.2">
      <c r="A18" s="110" t="s">
        <v>827</v>
      </c>
      <c r="B18" s="35" t="s">
        <v>222</v>
      </c>
      <c r="C18" s="8">
        <v>9.5930165999000003</v>
      </c>
      <c r="D18" s="9" t="str">
        <f>IF($B18="N/A","N/A",IF(C18&gt;=8,"No",IF(C18&lt;2,"No","Yes")))</f>
        <v>No</v>
      </c>
      <c r="E18" s="8">
        <v>9.2222626145</v>
      </c>
      <c r="F18" s="9" t="str">
        <f>IF($B18="N/A","N/A",IF(E18&gt;=8,"No",IF(E18&lt;2,"No","Yes")))</f>
        <v>No</v>
      </c>
      <c r="G18" s="8">
        <v>8.6437840099999992</v>
      </c>
      <c r="H18" s="9" t="str">
        <f>IF($B18="N/A","N/A",IF(G18&gt;=8,"No",IF(G18&lt;2,"No","Yes")))</f>
        <v>No</v>
      </c>
      <c r="I18" s="10">
        <v>-3.86</v>
      </c>
      <c r="J18" s="10">
        <v>-6.27</v>
      </c>
      <c r="K18" s="9" t="str">
        <f t="shared" si="0"/>
        <v>Yes</v>
      </c>
    </row>
    <row r="19" spans="1:11" x14ac:dyDescent="0.2">
      <c r="A19" s="110" t="s">
        <v>312</v>
      </c>
      <c r="B19" s="35" t="s">
        <v>223</v>
      </c>
      <c r="C19" s="8">
        <v>99.420435030999997</v>
      </c>
      <c r="D19" s="9" t="str">
        <f>IF(OR($B19="N/A",$C19="N/A"),"N/A",IF(C19&gt;100,"No",IF(C19&lt;98,"No","Yes")))</f>
        <v>Yes</v>
      </c>
      <c r="E19" s="8">
        <v>99.534680820000005</v>
      </c>
      <c r="F19" s="9" t="str">
        <f>IF(OR($B19="N/A",$E19="N/A"),"N/A",IF(E19&gt;100,"No",IF(E19&lt;98,"No","Yes")))</f>
        <v>Yes</v>
      </c>
      <c r="G19" s="8">
        <v>99.790707409000007</v>
      </c>
      <c r="H19" s="9" t="str">
        <f>IF($B19="N/A","N/A",IF(G19&gt;100,"No",IF(G19&lt;98,"No","Yes")))</f>
        <v>Yes</v>
      </c>
      <c r="I19" s="10">
        <v>0.1149</v>
      </c>
      <c r="J19" s="10">
        <v>0.25719999999999998</v>
      </c>
      <c r="K19" s="9" t="str">
        <f t="shared" si="0"/>
        <v>Yes</v>
      </c>
    </row>
    <row r="20" spans="1:11" x14ac:dyDescent="0.2">
      <c r="A20" s="110" t="s">
        <v>31</v>
      </c>
      <c r="B20" s="60" t="s">
        <v>214</v>
      </c>
      <c r="C20" s="8">
        <v>99.420435030999997</v>
      </c>
      <c r="D20" s="9" t="str">
        <f>IF($B20="N/A","N/A",IF(C20&gt;100,"No",IF(C20&lt;95,"No","Yes")))</f>
        <v>Yes</v>
      </c>
      <c r="E20" s="8">
        <v>99.512868983999994</v>
      </c>
      <c r="F20" s="9" t="str">
        <f>IF($B20="N/A","N/A",IF(E20&gt;100,"No",IF(E20&lt;95,"No","Yes")))</f>
        <v>Yes</v>
      </c>
      <c r="G20" s="8">
        <v>99.790707409000007</v>
      </c>
      <c r="H20" s="9" t="str">
        <f>IF($B20="N/A","N/A",IF(G20&gt;100,"No",IF(G20&lt;95,"No","Yes")))</f>
        <v>Yes</v>
      </c>
      <c r="I20" s="10">
        <v>9.2999999999999999E-2</v>
      </c>
      <c r="J20" s="10">
        <v>0.2792</v>
      </c>
      <c r="K20" s="9" t="str">
        <f t="shared" si="0"/>
        <v>Yes</v>
      </c>
    </row>
    <row r="21" spans="1:11" x14ac:dyDescent="0.2">
      <c r="A21" s="110" t="s">
        <v>313</v>
      </c>
      <c r="B21" s="35" t="s">
        <v>214</v>
      </c>
      <c r="C21" s="8">
        <v>99.420435030999997</v>
      </c>
      <c r="D21" s="9" t="str">
        <f>IF($B21="N/A","N/A",IF(C21&gt;100,"No",IF(C21&lt;95,"No","Yes")))</f>
        <v>Yes</v>
      </c>
      <c r="E21" s="8">
        <v>99.534680820000005</v>
      </c>
      <c r="F21" s="9" t="str">
        <f>IF($B21="N/A","N/A",IF(E21&gt;100,"No",IF(E21&lt;95,"No","Yes")))</f>
        <v>Yes</v>
      </c>
      <c r="G21" s="8">
        <v>99.790707409000007</v>
      </c>
      <c r="H21" s="9" t="str">
        <f>IF($B21="N/A","N/A",IF(G21&gt;100,"No",IF(G21&lt;95,"No","Yes")))</f>
        <v>Yes</v>
      </c>
      <c r="I21" s="10">
        <v>0.1149</v>
      </c>
      <c r="J21" s="10">
        <v>0.25719999999999998</v>
      </c>
      <c r="K21" s="9" t="str">
        <f t="shared" si="0"/>
        <v>Yes</v>
      </c>
    </row>
    <row r="22" spans="1:11" x14ac:dyDescent="0.2">
      <c r="A22" s="110" t="s">
        <v>1696</v>
      </c>
      <c r="B22" s="35" t="s">
        <v>224</v>
      </c>
      <c r="C22" s="8">
        <v>0.60103033770000003</v>
      </c>
      <c r="D22" s="9" t="str">
        <f>IF($B22="N/A","N/A",IF(C22&gt;5,"No",IF(C22&lt;=0,"No","Yes")))</f>
        <v>Yes</v>
      </c>
      <c r="E22" s="8">
        <v>0.50167224079999995</v>
      </c>
      <c r="F22" s="9" t="str">
        <f>IF($B22="N/A","N/A",IF(E22&gt;5,"No",IF(E22&lt;=0,"No","Yes")))</f>
        <v>Yes</v>
      </c>
      <c r="G22" s="8">
        <v>0.23022185009999999</v>
      </c>
      <c r="H22" s="9" t="str">
        <f>IF($B22="N/A","N/A",IF(G22&gt;5,"No",IF(G22&lt;=0,"No","Yes")))</f>
        <v>Yes</v>
      </c>
      <c r="I22" s="10">
        <v>-16.5</v>
      </c>
      <c r="J22" s="10">
        <v>-54.1</v>
      </c>
      <c r="K22" s="9" t="str">
        <f t="shared" si="0"/>
        <v>No</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5.5010017172000003</v>
      </c>
      <c r="D24" s="9" t="str">
        <f>IF($B24="N/A","N/A",IF(C24&gt;=2,"Yes","No"))</f>
        <v>Yes</v>
      </c>
      <c r="E24" s="8">
        <v>5.6042605786999999</v>
      </c>
      <c r="F24" s="9" t="str">
        <f>IF($B24="N/A","N/A",IF(E24&gt;=2,"Yes","No"))</f>
        <v>Yes</v>
      </c>
      <c r="G24" s="8">
        <v>5.7947537324000002</v>
      </c>
      <c r="H24" s="9" t="str">
        <f>IF($B24="N/A","N/A",IF(G24&gt;=2,"Yes","No"))</f>
        <v>Yes</v>
      </c>
      <c r="I24" s="10">
        <v>1.877</v>
      </c>
      <c r="J24" s="10">
        <v>3.399</v>
      </c>
      <c r="K24" s="9" t="str">
        <f t="shared" si="0"/>
        <v>Yes</v>
      </c>
    </row>
    <row r="25" spans="1:11" x14ac:dyDescent="0.2">
      <c r="A25" s="110" t="s">
        <v>829</v>
      </c>
      <c r="B25" s="35" t="s">
        <v>226</v>
      </c>
      <c r="C25" s="8">
        <v>4.5077275328999997</v>
      </c>
      <c r="D25" s="9" t="str">
        <f>IF($B25="N/A","N/A",IF(C25&gt;30,"No",IF(C25&lt;5,"No","Yes")))</f>
        <v>No</v>
      </c>
      <c r="E25" s="8">
        <v>3.9479424168000001</v>
      </c>
      <c r="F25" s="9" t="str">
        <f>IF($B25="N/A","N/A",IF(E25&gt;30,"No",IF(E25&lt;5,"No","Yes")))</f>
        <v>No</v>
      </c>
      <c r="G25" s="8">
        <v>3.9277242919000002</v>
      </c>
      <c r="H25" s="9" t="str">
        <f>IF($B25="N/A","N/A",IF(G25&gt;30,"No",IF(G25&lt;5,"No","Yes")))</f>
        <v>No</v>
      </c>
      <c r="I25" s="10">
        <v>-12.4</v>
      </c>
      <c r="J25" s="10">
        <v>-0.51200000000000001</v>
      </c>
      <c r="K25" s="9" t="str">
        <f t="shared" si="0"/>
        <v>Yes</v>
      </c>
    </row>
    <row r="26" spans="1:11" x14ac:dyDescent="0.2">
      <c r="A26" s="110" t="s">
        <v>830</v>
      </c>
      <c r="B26" s="35" t="s">
        <v>227</v>
      </c>
      <c r="C26" s="8">
        <v>18.724957068999998</v>
      </c>
      <c r="D26" s="9" t="str">
        <f>IF($B26="N/A","N/A",IF(C26&gt;75,"No",IF(C26&lt;15,"No","Yes")))</f>
        <v>Yes</v>
      </c>
      <c r="E26" s="8">
        <v>18.074741892999999</v>
      </c>
      <c r="F26" s="9" t="str">
        <f>IF($B26="N/A","N/A",IF(E26&gt;75,"No",IF(E26&lt;15,"No","Yes")))</f>
        <v>Yes</v>
      </c>
      <c r="G26" s="8">
        <v>18.515417888000002</v>
      </c>
      <c r="H26" s="9" t="str">
        <f>IF($B26="N/A","N/A",IF(G26&gt;75,"No",IF(G26&lt;15,"No","Yes")))</f>
        <v>Yes</v>
      </c>
      <c r="I26" s="10">
        <v>-3.47</v>
      </c>
      <c r="J26" s="10">
        <v>2.4380000000000002</v>
      </c>
      <c r="K26" s="9" t="str">
        <f t="shared" si="0"/>
        <v>Yes</v>
      </c>
    </row>
    <row r="27" spans="1:11" x14ac:dyDescent="0.2">
      <c r="A27" s="110" t="s">
        <v>831</v>
      </c>
      <c r="B27" s="35" t="s">
        <v>228</v>
      </c>
      <c r="C27" s="8">
        <v>76.767315397999994</v>
      </c>
      <c r="D27" s="9" t="str">
        <f>IF($B27="N/A","N/A",IF(C27&gt;70,"No",IF(C27&lt;25,"No","Yes")))</f>
        <v>No</v>
      </c>
      <c r="E27" s="8">
        <v>77.977315689999998</v>
      </c>
      <c r="F27" s="9" t="str">
        <f>IF($B27="N/A","N/A",IF(E27&gt;70,"No",IF(E27&lt;25,"No","Yes")))</f>
        <v>No</v>
      </c>
      <c r="G27" s="8">
        <v>77.556857820999994</v>
      </c>
      <c r="H27" s="9" t="str">
        <f>IF($B27="N/A","N/A",IF(G27&gt;70,"No",IF(G27&lt;25,"No","Yes")))</f>
        <v>No</v>
      </c>
      <c r="I27" s="10">
        <v>1.5760000000000001</v>
      </c>
      <c r="J27" s="10">
        <v>-0.53900000000000003</v>
      </c>
      <c r="K27" s="9" t="str">
        <f t="shared" si="0"/>
        <v>Yes</v>
      </c>
    </row>
    <row r="28" spans="1:11" x14ac:dyDescent="0.2">
      <c r="A28" s="110" t="s">
        <v>318</v>
      </c>
      <c r="B28" s="35" t="s">
        <v>229</v>
      </c>
      <c r="C28" s="8">
        <v>57.970807098000002</v>
      </c>
      <c r="D28" s="9" t="str">
        <f>IF($B28="N/A","N/A",IF(C28&gt;70,"No",IF(C28&lt;35,"No","Yes")))</f>
        <v>Yes</v>
      </c>
      <c r="E28" s="8">
        <v>59.691726043000003</v>
      </c>
      <c r="F28" s="9" t="str">
        <f>IF($B28="N/A","N/A",IF(E28&gt;70,"No",IF(E28&lt;35,"No","Yes")))</f>
        <v>Yes</v>
      </c>
      <c r="G28" s="8">
        <v>58.322868704000001</v>
      </c>
      <c r="H28" s="9" t="str">
        <f>IF($B28="N/A","N/A",IF(G28&gt;70,"No",IF(G28&lt;35,"No","Yes")))</f>
        <v>Yes</v>
      </c>
      <c r="I28" s="10">
        <v>2.9689999999999999</v>
      </c>
      <c r="J28" s="10">
        <v>-2.29</v>
      </c>
      <c r="K28" s="9" t="str">
        <f t="shared" si="0"/>
        <v>Yes</v>
      </c>
    </row>
    <row r="29" spans="1:11" x14ac:dyDescent="0.2">
      <c r="A29" s="110" t="s">
        <v>832</v>
      </c>
      <c r="B29" s="35" t="s">
        <v>220</v>
      </c>
      <c r="C29" s="8">
        <v>2.2325351764999999</v>
      </c>
      <c r="D29" s="9" t="str">
        <f>IF($B29="N/A","N/A",IF(C29&gt;1,"Yes","No"))</f>
        <v>Yes</v>
      </c>
      <c r="E29" s="8">
        <v>2.2186358099999999</v>
      </c>
      <c r="F29" s="9" t="str">
        <f>IF($B29="N/A","N/A",IF(E29&gt;1,"Yes","No"))</f>
        <v>Yes</v>
      </c>
      <c r="G29" s="8">
        <v>2.2065789474000002</v>
      </c>
      <c r="H29" s="9" t="str">
        <f>IF($B29="N/A","N/A",IF(G29&gt;1,"Yes","No"))</f>
        <v>Yes</v>
      </c>
      <c r="I29" s="10">
        <v>-0.623</v>
      </c>
      <c r="J29" s="10">
        <v>-0.54300000000000004</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1736</v>
      </c>
      <c r="J30" s="10" t="s">
        <v>1736</v>
      </c>
      <c r="K30" s="9" t="str">
        <f t="shared" si="0"/>
        <v>N/A</v>
      </c>
    </row>
    <row r="31" spans="1:11" x14ac:dyDescent="0.2">
      <c r="A31" s="110" t="s">
        <v>833</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1736</v>
      </c>
      <c r="D32" s="9" t="str">
        <f>IF($B32="N/A","N/A",IF(C32&gt;15,"No",IF(C32&lt;-15,"No","Yes")))</f>
        <v>N/A</v>
      </c>
      <c r="E32" s="8" t="s">
        <v>1736</v>
      </c>
      <c r="F32" s="9" t="str">
        <f>IF($B32="N/A","N/A",IF(E32&gt;15,"No",IF(E32&lt;-15,"No","Yes")))</f>
        <v>N/A</v>
      </c>
      <c r="G32" s="8" t="s">
        <v>1736</v>
      </c>
      <c r="H32" s="9" t="str">
        <f>IF($B32="N/A","N/A",IF(G32&gt;15,"No",IF(G32&lt;-15,"No","Yes")))</f>
        <v>N/A</v>
      </c>
      <c r="I32" s="10" t="s">
        <v>1736</v>
      </c>
      <c r="J32" s="10" t="s">
        <v>1736</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99.916267942999994</v>
      </c>
      <c r="H33" s="9" t="str">
        <f>IF($B33="N/A","N/A",IF(G33&gt;15,"No",IF(G33&lt;-15,"No","Yes")))</f>
        <v>N/A</v>
      </c>
      <c r="I33" s="10">
        <v>0</v>
      </c>
      <c r="J33" s="10">
        <v>-8.4000000000000005E-2</v>
      </c>
      <c r="K33" s="9" t="str">
        <f t="shared" si="0"/>
        <v>Yes</v>
      </c>
    </row>
    <row r="34" spans="1:11" x14ac:dyDescent="0.2">
      <c r="A34" s="110" t="s">
        <v>322</v>
      </c>
      <c r="B34" s="35" t="s">
        <v>230</v>
      </c>
      <c r="C34" s="8">
        <v>99.298797938999996</v>
      </c>
      <c r="D34" s="9" t="str">
        <f>IF($B34="N/A","N/A",IF(C34&gt;=90,"Yes","No"))</f>
        <v>Yes</v>
      </c>
      <c r="E34" s="8">
        <v>99.491057147000006</v>
      </c>
      <c r="F34" s="9" t="str">
        <f>IF($B34="N/A","N/A",IF(E34&gt;=90,"Yes","No"))</f>
        <v>Yes</v>
      </c>
      <c r="G34" s="8">
        <v>99.107018277999998</v>
      </c>
      <c r="H34" s="9" t="str">
        <f>IF($B34="N/A","N/A",IF(G34&gt;=90,"Yes","No"))</f>
        <v>Yes</v>
      </c>
      <c r="I34" s="10">
        <v>0.19359999999999999</v>
      </c>
      <c r="J34" s="10">
        <v>-0.38600000000000001</v>
      </c>
      <c r="K34" s="9" t="str">
        <f t="shared" si="0"/>
        <v>Yes</v>
      </c>
    </row>
    <row r="35" spans="1:11" x14ac:dyDescent="0.2">
      <c r="A35" s="110" t="s">
        <v>323</v>
      </c>
      <c r="B35" s="35" t="s">
        <v>213</v>
      </c>
      <c r="C35" s="8">
        <v>18.732112191999999</v>
      </c>
      <c r="D35" s="9" t="str">
        <f>IF($B35="N/A","N/A",IF(C35&gt;15,"No",IF(C35&lt;-15,"No","Yes")))</f>
        <v>N/A</v>
      </c>
      <c r="E35" s="8">
        <v>19.019921477</v>
      </c>
      <c r="F35" s="9" t="str">
        <f>IF($B35="N/A","N/A",IF(E35&gt;15,"No",IF(E35&lt;-15,"No","Yes")))</f>
        <v>N/A</v>
      </c>
      <c r="G35" s="8">
        <v>17.866610855000001</v>
      </c>
      <c r="H35" s="9" t="str">
        <f>IF($B35="N/A","N/A",IF(G35&gt;15,"No",IF(G35&lt;-15,"No","Yes")))</f>
        <v>N/A</v>
      </c>
      <c r="I35" s="10">
        <v>1.536</v>
      </c>
      <c r="J35" s="10">
        <v>-6.06</v>
      </c>
      <c r="K35" s="9" t="str">
        <f t="shared" si="0"/>
        <v>Yes</v>
      </c>
    </row>
    <row r="36" spans="1:11" x14ac:dyDescent="0.2">
      <c r="A36" s="110" t="s">
        <v>1732</v>
      </c>
      <c r="B36" s="35" t="s">
        <v>213</v>
      </c>
      <c r="C36" s="8">
        <v>19.934172868000001</v>
      </c>
      <c r="D36" s="9" t="str">
        <f>IF($B36="N/A","N/A",IF(C36&gt;15,"No",IF(C36&lt;-15,"No","Yes")))</f>
        <v>N/A</v>
      </c>
      <c r="E36" s="8">
        <v>20.568561873</v>
      </c>
      <c r="F36" s="9" t="str">
        <f>IF($B36="N/A","N/A",IF(E36&gt;15,"No",IF(E36&lt;-15,"No","Yes")))</f>
        <v>N/A</v>
      </c>
      <c r="G36" s="8">
        <v>19.233989117</v>
      </c>
      <c r="H36" s="9" t="str">
        <f>IF($B36="N/A","N/A",IF(G36&gt;15,"No",IF(G36&lt;-15,"No","Yes")))</f>
        <v>N/A</v>
      </c>
      <c r="I36" s="10">
        <v>3.1819999999999999</v>
      </c>
      <c r="J36" s="10">
        <v>-6.49</v>
      </c>
      <c r="K36" s="9" t="str">
        <f t="shared" si="0"/>
        <v>Yes</v>
      </c>
    </row>
    <row r="37" spans="1:11" x14ac:dyDescent="0.2">
      <c r="A37" s="110" t="s">
        <v>372</v>
      </c>
      <c r="B37" s="35" t="s">
        <v>231</v>
      </c>
      <c r="C37" s="8">
        <v>74.778191184999997</v>
      </c>
      <c r="D37" s="9" t="str">
        <f>IF($B37="N/A","N/A",IF(C37&gt;90,"No",IF(C37&lt;75,"No","Yes")))</f>
        <v>No</v>
      </c>
      <c r="E37" s="8">
        <v>75.708884687999998</v>
      </c>
      <c r="F37" s="9" t="str">
        <f>IF($B37="N/A","N/A",IF(E37&gt;90,"No",IF(E37&lt;75,"No","Yes")))</f>
        <v>Yes</v>
      </c>
      <c r="G37" s="8">
        <v>74.675596483999996</v>
      </c>
      <c r="H37" s="9" t="str">
        <f>IF($B37="N/A","N/A",IF(G37&gt;90,"No",IF(G37&lt;75,"No","Yes")))</f>
        <v>No</v>
      </c>
      <c r="I37" s="10">
        <v>1.2450000000000001</v>
      </c>
      <c r="J37" s="10">
        <v>-1.36</v>
      </c>
      <c r="K37" s="9" t="str">
        <f>IF(J37="Div by 0", "N/A", IF(J37="N/A","N/A", IF(J37&gt;30, "No", IF(J37&lt;-30, "No", "Yes"))))</f>
        <v>Yes</v>
      </c>
    </row>
    <row r="38" spans="1:11" x14ac:dyDescent="0.2">
      <c r="A38" s="110" t="s">
        <v>373</v>
      </c>
      <c r="B38" s="35" t="s">
        <v>232</v>
      </c>
      <c r="C38" s="8">
        <v>22.495706926</v>
      </c>
      <c r="D38" s="9" t="str">
        <f>IF($B38="N/A","N/A",IF(C38&gt;10,"No",IF(C38&lt;1,"No","Yes")))</f>
        <v>No</v>
      </c>
      <c r="E38" s="8">
        <v>21.877272066</v>
      </c>
      <c r="F38" s="9" t="str">
        <f>IF($B38="N/A","N/A",IF(E38&gt;10,"No",IF(E38&lt;1,"No","Yes")))</f>
        <v>No</v>
      </c>
      <c r="G38" s="8">
        <v>22.289660946000001</v>
      </c>
      <c r="H38" s="9" t="str">
        <f>IF($B38="N/A","N/A",IF(G38&gt;10,"No",IF(G38&lt;1,"No","Yes")))</f>
        <v>No</v>
      </c>
      <c r="I38" s="10">
        <v>-2.75</v>
      </c>
      <c r="J38" s="10">
        <v>1.885</v>
      </c>
      <c r="K38" s="9" t="str">
        <f>IF(J38="Div by 0", "N/A", IF(J38="N/A","N/A", IF(J38&gt;30, "No", IF(J38&lt;-30, "No", "Yes"))))</f>
        <v>Yes</v>
      </c>
    </row>
    <row r="39" spans="1:11" x14ac:dyDescent="0.2">
      <c r="A39" s="110" t="s">
        <v>374</v>
      </c>
      <c r="B39" s="35" t="s">
        <v>233</v>
      </c>
      <c r="C39" s="8">
        <v>6.4396107600000002E-2</v>
      </c>
      <c r="D39" s="9" t="str">
        <f>IF($B39="N/A","N/A",IF(C39&gt;2,"No",IF(C39&lt;=0,"No","Yes")))</f>
        <v>Yes</v>
      </c>
      <c r="E39" s="8">
        <v>4.3623673100000003E-2</v>
      </c>
      <c r="F39" s="9" t="str">
        <f>IF($B39="N/A","N/A",IF(E39&gt;2,"No",IF(E39&lt;=0,"No","Yes")))</f>
        <v>Yes</v>
      </c>
      <c r="G39" s="8">
        <v>4.88349379E-2</v>
      </c>
      <c r="H39" s="9" t="str">
        <f>IF($B39="N/A","N/A",IF(G39&gt;2,"No",IF(G39&lt;=0,"No","Yes")))</f>
        <v>Yes</v>
      </c>
      <c r="I39" s="10">
        <v>-32.299999999999997</v>
      </c>
      <c r="J39" s="10">
        <v>11.95</v>
      </c>
      <c r="K39" s="9" t="str">
        <f>IF(J39="Div by 0", "N/A", IF(J39="N/A","N/A", IF(J39&gt;30, "No", IF(J39&lt;-30, "No", "Yes"))))</f>
        <v>Yes</v>
      </c>
    </row>
    <row r="40" spans="1:11" x14ac:dyDescent="0.2">
      <c r="A40" s="110" t="s">
        <v>375</v>
      </c>
      <c r="B40" s="35" t="s">
        <v>234</v>
      </c>
      <c r="C40" s="8">
        <v>0.78706353750000002</v>
      </c>
      <c r="D40" s="9" t="str">
        <f>IF($B40="N/A","N/A",IF(C40&gt;3,"No",IF(C40&lt;=0,"No","Yes")))</f>
        <v>Yes</v>
      </c>
      <c r="E40" s="8">
        <v>0.58891958700000002</v>
      </c>
      <c r="F40" s="9" t="str">
        <f>IF($B40="N/A","N/A",IF(E40&gt;3,"No",IF(E40&lt;=0,"No","Yes")))</f>
        <v>Yes</v>
      </c>
      <c r="G40" s="8">
        <v>0.77438258689999995</v>
      </c>
      <c r="H40" s="9" t="str">
        <f>IF($B40="N/A","N/A",IF(G40&gt;3,"No",IF(G40&lt;=0,"No","Yes")))</f>
        <v>Yes</v>
      </c>
      <c r="I40" s="10">
        <v>-25.2</v>
      </c>
      <c r="J40" s="10">
        <v>31.49</v>
      </c>
      <c r="K40" s="9" t="str">
        <f>IF(J40="Div by 0", "N/A", IF(J40="N/A","N/A", IF(J40&gt;30, "No", IF(J40&lt;-30, "No", "Yes"))))</f>
        <v>No</v>
      </c>
    </row>
    <row r="41" spans="1:11" s="123" customFormat="1" x14ac:dyDescent="0.2">
      <c r="A41" s="163" t="s">
        <v>1633</v>
      </c>
      <c r="B41" s="164"/>
      <c r="C41" s="164"/>
      <c r="D41" s="164"/>
      <c r="E41" s="164"/>
      <c r="F41" s="164"/>
      <c r="G41" s="164"/>
      <c r="H41" s="164"/>
      <c r="I41" s="164"/>
      <c r="J41" s="164"/>
      <c r="K41" s="165"/>
    </row>
    <row r="42" spans="1:11" ht="16.5" customHeight="1" x14ac:dyDescent="0.2">
      <c r="A42" s="156" t="s">
        <v>1631</v>
      </c>
      <c r="B42" s="157"/>
      <c r="C42" s="157"/>
      <c r="D42" s="157"/>
      <c r="E42" s="157"/>
      <c r="F42" s="157"/>
      <c r="G42" s="157"/>
      <c r="H42" s="157"/>
      <c r="I42" s="157"/>
      <c r="J42" s="157"/>
      <c r="K42" s="158"/>
    </row>
    <row r="43" spans="1:11" x14ac:dyDescent="0.2">
      <c r="A43" s="159" t="s">
        <v>1734</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4057</v>
      </c>
      <c r="D6" s="9" t="str">
        <f>IF($B6="N/A","N/A",IF(C6&gt;15,"No",IF(C6&lt;-15,"No","Yes")))</f>
        <v>N/A</v>
      </c>
      <c r="E6" s="36">
        <v>4175</v>
      </c>
      <c r="F6" s="9" t="str">
        <f>IF($B6="N/A","N/A",IF(E6&gt;15,"No",IF(E6&lt;-15,"No","Yes")))</f>
        <v>N/A</v>
      </c>
      <c r="G6" s="36">
        <v>4245</v>
      </c>
      <c r="H6" s="9" t="str">
        <f>IF($B6="N/A","N/A",IF(G6&gt;15,"No",IF(G6&lt;-15,"No","Yes")))</f>
        <v>N/A</v>
      </c>
      <c r="I6" s="10">
        <v>2.9089999999999998</v>
      </c>
      <c r="J6" s="10">
        <v>1.677</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110" t="s">
        <v>821</v>
      </c>
      <c r="B9" s="35" t="s">
        <v>213</v>
      </c>
      <c r="C9" s="96">
        <v>1194.3643086</v>
      </c>
      <c r="D9" s="9" t="str">
        <f>IF($B9="N/A","N/A",IF(C9&gt;15,"No",IF(C9&lt;-15,"No","Yes")))</f>
        <v>N/A</v>
      </c>
      <c r="E9" s="96">
        <v>1203.7008383</v>
      </c>
      <c r="F9" s="9" t="str">
        <f>IF($B9="N/A","N/A",IF(E9&gt;15,"No",IF(E9&lt;-15,"No","Yes")))</f>
        <v>N/A</v>
      </c>
      <c r="G9" s="96">
        <v>1390.9159010999999</v>
      </c>
      <c r="H9" s="9" t="str">
        <f>IF($B9="N/A","N/A",IF(G9&gt;15,"No",IF(G9&lt;-15,"No","Yes")))</f>
        <v>N/A</v>
      </c>
      <c r="I9" s="10">
        <v>0.78169999999999995</v>
      </c>
      <c r="J9" s="10">
        <v>15.55</v>
      </c>
      <c r="K9" s="9" t="str">
        <f t="shared" si="0"/>
        <v>Yes</v>
      </c>
    </row>
    <row r="10" spans="1:11" x14ac:dyDescent="0.2">
      <c r="A10" s="110" t="s">
        <v>309</v>
      </c>
      <c r="B10" s="35" t="s">
        <v>213</v>
      </c>
      <c r="C10" s="8">
        <v>0.69016514669999995</v>
      </c>
      <c r="D10" s="9" t="str">
        <f>IF($B10="N/A","N/A",IF(C10&gt;15,"No",IF(C10&lt;-15,"No","Yes")))</f>
        <v>N/A</v>
      </c>
      <c r="E10" s="8">
        <v>0.81437125749999995</v>
      </c>
      <c r="F10" s="9" t="str">
        <f>IF($B10="N/A","N/A",IF(E10&gt;15,"No",IF(E10&lt;-15,"No","Yes")))</f>
        <v>N/A</v>
      </c>
      <c r="G10" s="8">
        <v>1.0836277973999999</v>
      </c>
      <c r="H10" s="9" t="str">
        <f>IF($B10="N/A","N/A",IF(G10&gt;15,"No",IF(G10&lt;-15,"No","Yes")))</f>
        <v>N/A</v>
      </c>
      <c r="I10" s="10">
        <v>18</v>
      </c>
      <c r="J10" s="10">
        <v>33.06</v>
      </c>
      <c r="K10" s="9" t="str">
        <f t="shared" si="0"/>
        <v>No</v>
      </c>
    </row>
    <row r="11" spans="1:11" x14ac:dyDescent="0.2">
      <c r="A11" s="110" t="s">
        <v>823</v>
      </c>
      <c r="B11" s="35" t="s">
        <v>213</v>
      </c>
      <c r="C11" s="96">
        <v>720.17857143000003</v>
      </c>
      <c r="D11" s="9" t="str">
        <f>IF($B11="N/A","N/A",IF(C11&gt;15,"No",IF(C11&lt;-15,"No","Yes")))</f>
        <v>N/A</v>
      </c>
      <c r="E11" s="96">
        <v>908.64705881999998</v>
      </c>
      <c r="F11" s="9" t="str">
        <f>IF($B11="N/A","N/A",IF(E11&gt;15,"No",IF(E11&lt;-15,"No","Yes")))</f>
        <v>N/A</v>
      </c>
      <c r="G11" s="96">
        <v>1256.2173912999999</v>
      </c>
      <c r="H11" s="9" t="str">
        <f>IF($B11="N/A","N/A",IF(G11&gt;15,"No",IF(G11&lt;-15,"No","Yes")))</f>
        <v>N/A</v>
      </c>
      <c r="I11" s="10">
        <v>26.17</v>
      </c>
      <c r="J11" s="10">
        <v>38.25</v>
      </c>
      <c r="K11" s="9" t="str">
        <f t="shared" si="0"/>
        <v>No</v>
      </c>
    </row>
    <row r="12" spans="1:11" x14ac:dyDescent="0.2">
      <c r="A12" s="110" t="s">
        <v>310</v>
      </c>
      <c r="B12" s="35" t="s">
        <v>214</v>
      </c>
      <c r="C12" s="8">
        <v>99.950702489999998</v>
      </c>
      <c r="D12" s="9" t="str">
        <f>IF($B12="N/A","N/A",IF(C12&gt;100,"No",IF(C12&lt;95,"No","Yes")))</f>
        <v>Yes</v>
      </c>
      <c r="E12" s="8">
        <v>99.760479042</v>
      </c>
      <c r="F12" s="9" t="str">
        <f>IF($B12="N/A","N/A",IF(E12&gt;100,"No",IF(E12&lt;95,"No","Yes")))</f>
        <v>Yes</v>
      </c>
      <c r="G12" s="8">
        <v>99.835100118</v>
      </c>
      <c r="H12" s="9" t="str">
        <f>IF($B12="N/A","N/A",IF(G12&gt;100,"No",IF(G12&lt;95,"No","Yes")))</f>
        <v>Yes</v>
      </c>
      <c r="I12" s="10">
        <v>-0.19</v>
      </c>
      <c r="J12" s="10">
        <v>7.4800000000000005E-2</v>
      </c>
      <c r="K12" s="9" t="str">
        <f t="shared" si="0"/>
        <v>Yes</v>
      </c>
    </row>
    <row r="13" spans="1:11" x14ac:dyDescent="0.2">
      <c r="A13" s="110" t="s">
        <v>824</v>
      </c>
      <c r="B13" s="35" t="s">
        <v>220</v>
      </c>
      <c r="C13" s="8">
        <v>1.1528976572</v>
      </c>
      <c r="D13" s="9" t="str">
        <f>IF($B13="N/A","N/A",IF(C13&gt;1,"Yes","No"))</f>
        <v>Yes</v>
      </c>
      <c r="E13" s="8">
        <v>1.169027611</v>
      </c>
      <c r="F13" s="9" t="str">
        <f>IF($B13="N/A","N/A",IF(E13&gt;1,"Yes","No"))</f>
        <v>Yes</v>
      </c>
      <c r="G13" s="8">
        <v>1.1668239735999999</v>
      </c>
      <c r="H13" s="9" t="str">
        <f>IF($B13="N/A","N/A",IF(G13&gt;1,"Yes","No"))</f>
        <v>Yes</v>
      </c>
      <c r="I13" s="10">
        <v>1.399</v>
      </c>
      <c r="J13" s="10">
        <v>-0.189</v>
      </c>
      <c r="K13" s="9" t="str">
        <f t="shared" si="0"/>
        <v>Yes</v>
      </c>
    </row>
    <row r="14" spans="1:11" x14ac:dyDescent="0.2">
      <c r="A14" s="110" t="s">
        <v>311</v>
      </c>
      <c r="B14" s="35" t="s">
        <v>214</v>
      </c>
      <c r="C14" s="8">
        <v>99.852107469000003</v>
      </c>
      <c r="D14" s="9" t="str">
        <f>IF($B14="N/A","N/A",IF(C14&gt;100,"No",IF(C14&lt;95,"No","Yes")))</f>
        <v>Yes</v>
      </c>
      <c r="E14" s="8">
        <v>99.952095807999996</v>
      </c>
      <c r="F14" s="9" t="str">
        <f>IF($B14="N/A","N/A",IF(E14&gt;100,"No",IF(E14&lt;95,"No","Yes")))</f>
        <v>Yes</v>
      </c>
      <c r="G14" s="8">
        <v>100</v>
      </c>
      <c r="H14" s="9" t="str">
        <f>IF($B14="N/A","N/A",IF(G14&gt;100,"No",IF(G14&lt;95,"No","Yes")))</f>
        <v>Yes</v>
      </c>
      <c r="I14" s="10">
        <v>0.10009999999999999</v>
      </c>
      <c r="J14" s="10">
        <v>4.7899999999999998E-2</v>
      </c>
      <c r="K14" s="9" t="str">
        <f t="shared" si="0"/>
        <v>Yes</v>
      </c>
    </row>
    <row r="15" spans="1:11" x14ac:dyDescent="0.2">
      <c r="A15" s="110" t="s">
        <v>825</v>
      </c>
      <c r="B15" s="35" t="s">
        <v>221</v>
      </c>
      <c r="C15" s="8">
        <v>10.374228585999999</v>
      </c>
      <c r="D15" s="9" t="str">
        <f>IF($B15="N/A","N/A",IF(C15&gt;3,"Yes","No"))</f>
        <v>Yes</v>
      </c>
      <c r="E15" s="8">
        <v>10.512341241</v>
      </c>
      <c r="F15" s="9" t="str">
        <f>IF($B15="N/A","N/A",IF(E15&gt;3,"Yes","No"))</f>
        <v>Yes</v>
      </c>
      <c r="G15" s="8">
        <v>10.510954064</v>
      </c>
      <c r="H15" s="9" t="str">
        <f>IF($B15="N/A","N/A",IF(G15&gt;3,"Yes","No"))</f>
        <v>Yes</v>
      </c>
      <c r="I15" s="10">
        <v>1.331</v>
      </c>
      <c r="J15" s="10">
        <v>-1.2999999999999999E-2</v>
      </c>
      <c r="K15" s="9" t="str">
        <f t="shared" si="0"/>
        <v>Yes</v>
      </c>
    </row>
    <row r="16" spans="1:11" x14ac:dyDescent="0.2">
      <c r="A16" s="110" t="s">
        <v>826</v>
      </c>
      <c r="B16" s="35" t="s">
        <v>222</v>
      </c>
      <c r="C16" s="8">
        <v>5.3248705940000001</v>
      </c>
      <c r="D16" s="9" t="str">
        <f>IF($B16="N/A","N/A",IF(C16&gt;=8,"No",IF(C16&lt;2,"No","Yes")))</f>
        <v>Yes</v>
      </c>
      <c r="E16" s="8">
        <v>5.4644311377000001</v>
      </c>
      <c r="F16" s="9" t="str">
        <f>IF($B16="N/A","N/A",IF(E16&gt;=8,"No",IF(E16&lt;2,"No","Yes")))</f>
        <v>Yes</v>
      </c>
      <c r="G16" s="8">
        <v>5.9460541814000001</v>
      </c>
      <c r="H16" s="9" t="str">
        <f>IF($B16="N/A","N/A",IF(G16&gt;=8,"No",IF(G16&lt;2,"No","Yes")))</f>
        <v>Yes</v>
      </c>
      <c r="I16" s="10">
        <v>2.621</v>
      </c>
      <c r="J16" s="10">
        <v>8.8140000000000001</v>
      </c>
      <c r="K16" s="9" t="str">
        <f t="shared" si="0"/>
        <v>Yes</v>
      </c>
    </row>
    <row r="17" spans="1:11" x14ac:dyDescent="0.2">
      <c r="A17" s="110" t="s">
        <v>312</v>
      </c>
      <c r="B17" s="35" t="s">
        <v>223</v>
      </c>
      <c r="C17" s="8">
        <v>99.630268670999996</v>
      </c>
      <c r="D17" s="9" t="str">
        <f>IF(OR($B17="N/A",$C17="N/A"),"N/A",IF(C17&gt;100,"No",IF(C17&lt;98,"No","Yes")))</f>
        <v>Yes</v>
      </c>
      <c r="E17" s="8">
        <v>98.706586826000006</v>
      </c>
      <c r="F17" s="9" t="str">
        <f>IF(OR($B17="N/A",$E17="N/A"),"N/A",IF(E17&gt;100,"No",IF(E17&lt;98,"No","Yes")))</f>
        <v>Yes</v>
      </c>
      <c r="G17" s="8">
        <v>97.620730270999999</v>
      </c>
      <c r="H17" s="9" t="str">
        <f>IF($B17="N/A","N/A",IF(G17&gt;100,"No",IF(G17&lt;98,"No","Yes")))</f>
        <v>No</v>
      </c>
      <c r="I17" s="10">
        <v>-0.92700000000000005</v>
      </c>
      <c r="J17" s="10">
        <v>-1.1000000000000001</v>
      </c>
      <c r="K17" s="9" t="str">
        <f t="shared" si="0"/>
        <v>Yes</v>
      </c>
    </row>
    <row r="18" spans="1:11" x14ac:dyDescent="0.2">
      <c r="A18" s="110" t="s">
        <v>31</v>
      </c>
      <c r="B18" s="35" t="s">
        <v>214</v>
      </c>
      <c r="C18" s="8">
        <v>99.580971160999994</v>
      </c>
      <c r="D18" s="9" t="str">
        <f>IF($B18="N/A","N/A",IF(C18&gt;100,"No",IF(C18&lt;95,"No","Yes")))</f>
        <v>Yes</v>
      </c>
      <c r="E18" s="8">
        <v>98.514970059999996</v>
      </c>
      <c r="F18" s="9" t="str">
        <f>IF($B18="N/A","N/A",IF(E18&gt;100,"No",IF(E18&lt;95,"No","Yes")))</f>
        <v>Yes</v>
      </c>
      <c r="G18" s="8">
        <v>97.526501766999999</v>
      </c>
      <c r="H18" s="9" t="str">
        <f>IF($B18="N/A","N/A",IF(G18&gt;100,"No",IF(G18&lt;95,"No","Yes")))</f>
        <v>Yes</v>
      </c>
      <c r="I18" s="10">
        <v>-1.07</v>
      </c>
      <c r="J18" s="10">
        <v>-1</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8.2329307370000002</v>
      </c>
      <c r="D21" s="9" t="str">
        <f>IF($B21="N/A","N/A",IF(C21&gt;=2,"Yes","No"))</f>
        <v>Yes</v>
      </c>
      <c r="E21" s="8">
        <v>8.3360479042000009</v>
      </c>
      <c r="F21" s="9" t="str">
        <f>IF($B21="N/A","N/A",IF(E21&gt;=2,"Yes","No"))</f>
        <v>Yes</v>
      </c>
      <c r="G21" s="8">
        <v>8.4136631331</v>
      </c>
      <c r="H21" s="9" t="str">
        <f>IF($B21="N/A","N/A",IF(G21&gt;=2,"Yes","No"))</f>
        <v>Yes</v>
      </c>
      <c r="I21" s="10">
        <v>1.252</v>
      </c>
      <c r="J21" s="10">
        <v>0.93110000000000004</v>
      </c>
      <c r="K21" s="9" t="str">
        <f t="shared" si="0"/>
        <v>Yes</v>
      </c>
    </row>
    <row r="22" spans="1:11" x14ac:dyDescent="0.2">
      <c r="A22" s="110" t="s">
        <v>829</v>
      </c>
      <c r="B22" s="35" t="s">
        <v>226</v>
      </c>
      <c r="C22" s="8">
        <v>8.5284693123000004</v>
      </c>
      <c r="D22" s="9" t="str">
        <f>IF($B22="N/A","N/A",IF(C22&gt;30,"No",IF(C22&lt;5,"No","Yes")))</f>
        <v>Yes</v>
      </c>
      <c r="E22" s="8">
        <v>7.0419161677000002</v>
      </c>
      <c r="F22" s="9" t="str">
        <f>IF($B22="N/A","N/A",IF(E22&gt;30,"No",IF(E22&lt;5,"No","Yes")))</f>
        <v>Yes</v>
      </c>
      <c r="G22" s="8">
        <v>6.7608951707999996</v>
      </c>
      <c r="H22" s="9" t="str">
        <f>IF($B22="N/A","N/A",IF(G22&gt;30,"No",IF(G22&lt;5,"No","Yes")))</f>
        <v>Yes</v>
      </c>
      <c r="I22" s="10">
        <v>-17.399999999999999</v>
      </c>
      <c r="J22" s="10">
        <v>-3.99</v>
      </c>
      <c r="K22" s="9" t="str">
        <f t="shared" si="0"/>
        <v>Yes</v>
      </c>
    </row>
    <row r="23" spans="1:11" x14ac:dyDescent="0.2">
      <c r="A23" s="110" t="s">
        <v>830</v>
      </c>
      <c r="B23" s="35" t="s">
        <v>227</v>
      </c>
      <c r="C23" s="8">
        <v>35.543505052999997</v>
      </c>
      <c r="D23" s="9" t="str">
        <f>IF($B23="N/A","N/A",IF(C23&gt;75,"No",IF(C23&lt;15,"No","Yes")))</f>
        <v>Yes</v>
      </c>
      <c r="E23" s="8">
        <v>35.712574850000003</v>
      </c>
      <c r="F23" s="9" t="str">
        <f>IF($B23="N/A","N/A",IF(E23&gt;75,"No",IF(E23&lt;15,"No","Yes")))</f>
        <v>Yes</v>
      </c>
      <c r="G23" s="8">
        <v>36.230859834999997</v>
      </c>
      <c r="H23" s="9" t="str">
        <f>IF($B23="N/A","N/A",IF(G23&gt;75,"No",IF(G23&lt;15,"No","Yes")))</f>
        <v>Yes</v>
      </c>
      <c r="I23" s="10">
        <v>0.47570000000000001</v>
      </c>
      <c r="J23" s="10">
        <v>1.4510000000000001</v>
      </c>
      <c r="K23" s="9" t="str">
        <f t="shared" si="0"/>
        <v>Yes</v>
      </c>
    </row>
    <row r="24" spans="1:11" x14ac:dyDescent="0.2">
      <c r="A24" s="110" t="s">
        <v>831</v>
      </c>
      <c r="B24" s="35" t="s">
        <v>228</v>
      </c>
      <c r="C24" s="8">
        <v>55.928025634999997</v>
      </c>
      <c r="D24" s="9" t="str">
        <f>IF($B24="N/A","N/A",IF(C24&gt;70,"No",IF(C24&lt;25,"No","Yes")))</f>
        <v>Yes</v>
      </c>
      <c r="E24" s="8">
        <v>57.245508981999997</v>
      </c>
      <c r="F24" s="9" t="str">
        <f>IF($B24="N/A","N/A",IF(E24&gt;70,"No",IF(E24&lt;25,"No","Yes")))</f>
        <v>Yes</v>
      </c>
      <c r="G24" s="8">
        <v>57.008244994000002</v>
      </c>
      <c r="H24" s="9" t="str">
        <f>IF($B24="N/A","N/A",IF(G24&gt;70,"No",IF(G24&lt;25,"No","Yes")))</f>
        <v>Yes</v>
      </c>
      <c r="I24" s="10">
        <v>2.3559999999999999</v>
      </c>
      <c r="J24" s="10">
        <v>-0.41399999999999998</v>
      </c>
      <c r="K24" s="9" t="str">
        <f t="shared" si="0"/>
        <v>Yes</v>
      </c>
    </row>
    <row r="25" spans="1:11" x14ac:dyDescent="0.2">
      <c r="A25" s="110" t="s">
        <v>318</v>
      </c>
      <c r="B25" s="35" t="s">
        <v>229</v>
      </c>
      <c r="C25" s="8">
        <v>55.139265467000001</v>
      </c>
      <c r="D25" s="9" t="str">
        <f>IF($B25="N/A","N/A",IF(C25&gt;70,"No",IF(C25&lt;35,"No","Yes")))</f>
        <v>Yes</v>
      </c>
      <c r="E25" s="8">
        <v>56.143712575000002</v>
      </c>
      <c r="F25" s="9" t="str">
        <f>IF($B25="N/A","N/A",IF(E25&gt;70,"No",IF(E25&lt;35,"No","Yes")))</f>
        <v>Yes</v>
      </c>
      <c r="G25" s="8">
        <v>54.299175501000001</v>
      </c>
      <c r="H25" s="9" t="str">
        <f>IF($B25="N/A","N/A",IF(G25&gt;70,"No",IF(G25&lt;35,"No","Yes")))</f>
        <v>Yes</v>
      </c>
      <c r="I25" s="10">
        <v>1.8220000000000001</v>
      </c>
      <c r="J25" s="10">
        <v>-3.29</v>
      </c>
      <c r="K25" s="9" t="str">
        <f t="shared" si="0"/>
        <v>Yes</v>
      </c>
    </row>
    <row r="26" spans="1:11" x14ac:dyDescent="0.2">
      <c r="A26" s="110" t="s">
        <v>832</v>
      </c>
      <c r="B26" s="35" t="s">
        <v>220</v>
      </c>
      <c r="C26" s="8">
        <v>2.4197586053000002</v>
      </c>
      <c r="D26" s="9" t="str">
        <f>IF($B26="N/A","N/A",IF(C26&gt;1,"Yes","No"))</f>
        <v>Yes</v>
      </c>
      <c r="E26" s="8">
        <v>2.4863481229</v>
      </c>
      <c r="F26" s="9" t="str">
        <f>IF($B26="N/A","N/A",IF(E26&gt;1,"Yes","No"))</f>
        <v>Yes</v>
      </c>
      <c r="G26" s="8">
        <v>2.5062906725</v>
      </c>
      <c r="H26" s="9" t="str">
        <f>IF($B26="N/A","N/A",IF(G26&gt;1,"Yes","No"))</f>
        <v>Yes</v>
      </c>
      <c r="I26" s="10">
        <v>2.7519999999999998</v>
      </c>
      <c r="J26" s="10">
        <v>0.80210000000000004</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1736</v>
      </c>
      <c r="J27" s="10" t="s">
        <v>1736</v>
      </c>
      <c r="K27" s="9" t="str">
        <f t="shared" si="0"/>
        <v>N/A</v>
      </c>
    </row>
    <row r="28" spans="1:11" x14ac:dyDescent="0.2">
      <c r="A28" s="110" t="s">
        <v>833</v>
      </c>
      <c r="B28" s="35" t="s">
        <v>213</v>
      </c>
      <c r="C28" s="8">
        <v>4.4702726900000003E-2</v>
      </c>
      <c r="D28" s="9" t="str">
        <f>IF($B28="N/A","N/A",IF(C28&gt;15,"No",IF(C28&lt;-15,"No","Yes")))</f>
        <v>N/A</v>
      </c>
      <c r="E28" s="8">
        <v>0</v>
      </c>
      <c r="F28" s="9" t="str">
        <f>IF($B28="N/A","N/A",IF(E28&gt;15,"No",IF(E28&lt;-15,"No","Yes")))</f>
        <v>N/A</v>
      </c>
      <c r="G28" s="8">
        <v>4.3383947899999997E-2</v>
      </c>
      <c r="H28" s="9" t="str">
        <f>IF($B28="N/A","N/A",IF(G28&gt;15,"No",IF(G28&lt;-15,"No","Yes")))</f>
        <v>N/A</v>
      </c>
      <c r="I28" s="10">
        <v>-100</v>
      </c>
      <c r="J28" s="10" t="s">
        <v>1736</v>
      </c>
      <c r="K28" s="9" t="str">
        <f t="shared" si="0"/>
        <v>N/A</v>
      </c>
    </row>
    <row r="29" spans="1:11" x14ac:dyDescent="0.2">
      <c r="A29" s="110" t="s">
        <v>320</v>
      </c>
      <c r="B29" s="35" t="s">
        <v>213</v>
      </c>
      <c r="C29" s="8" t="s">
        <v>1736</v>
      </c>
      <c r="D29" s="9" t="str">
        <f>IF($B29="N/A","N/A",IF(C29&gt;15,"No",IF(C29&lt;-15,"No","Yes")))</f>
        <v>N/A</v>
      </c>
      <c r="E29" s="8" t="s">
        <v>1736</v>
      </c>
      <c r="F29" s="9" t="str">
        <f>IF($B29="N/A","N/A",IF(E29&gt;15,"No",IF(E29&lt;-15,"No","Yes")))</f>
        <v>N/A</v>
      </c>
      <c r="G29" s="8" t="s">
        <v>1736</v>
      </c>
      <c r="H29" s="9" t="str">
        <f>IF($B29="N/A","N/A",IF(G29&gt;15,"No",IF(G29&lt;-15,"No","Yes")))</f>
        <v>N/A</v>
      </c>
      <c r="I29" s="10" t="s">
        <v>1736</v>
      </c>
      <c r="J29" s="10" t="s">
        <v>1736</v>
      </c>
      <c r="K29" s="9" t="str">
        <f t="shared" si="0"/>
        <v>N/A</v>
      </c>
    </row>
    <row r="30" spans="1:11" x14ac:dyDescent="0.2">
      <c r="A30" s="110" t="s">
        <v>321</v>
      </c>
      <c r="B30" s="35" t="s">
        <v>213</v>
      </c>
      <c r="C30" s="8">
        <v>100</v>
      </c>
      <c r="D30" s="9" t="str">
        <f>IF($B30="N/A","N/A",IF(C30&gt;15,"No",IF(C30&lt;-15,"No","Yes")))</f>
        <v>N/A</v>
      </c>
      <c r="E30" s="8" t="s">
        <v>1736</v>
      </c>
      <c r="F30" s="9" t="str">
        <f>IF($B30="N/A","N/A",IF(E30&gt;15,"No",IF(E30&lt;-15,"No","Yes")))</f>
        <v>N/A</v>
      </c>
      <c r="G30" s="8">
        <v>100</v>
      </c>
      <c r="H30" s="9" t="str">
        <f>IF($B30="N/A","N/A",IF(G30&gt;15,"No",IF(G30&lt;-15,"No","Yes")))</f>
        <v>N/A</v>
      </c>
      <c r="I30" s="10" t="s">
        <v>1736</v>
      </c>
      <c r="J30" s="10" t="s">
        <v>1736</v>
      </c>
      <c r="K30" s="9" t="str">
        <f t="shared" si="0"/>
        <v>N/A</v>
      </c>
    </row>
    <row r="31" spans="1:11" x14ac:dyDescent="0.2">
      <c r="A31" s="110" t="s">
        <v>322</v>
      </c>
      <c r="B31" s="35" t="s">
        <v>230</v>
      </c>
      <c r="C31" s="8">
        <v>2.4648755200000001E-2</v>
      </c>
      <c r="D31" s="9" t="str">
        <f>IF($B31="N/A","N/A",IF(C31&gt;=90,"Yes","No"))</f>
        <v>No</v>
      </c>
      <c r="E31" s="8">
        <v>2.39520958E-2</v>
      </c>
      <c r="F31" s="9" t="str">
        <f>IF($B31="N/A","N/A",IF(E31&gt;=90,"Yes","No"))</f>
        <v>No</v>
      </c>
      <c r="G31" s="8">
        <v>9.4228504099999999E-2</v>
      </c>
      <c r="H31" s="9" t="str">
        <f>IF($B31="N/A","N/A",IF(G31&gt;=90,"Yes","No"))</f>
        <v>No</v>
      </c>
      <c r="I31" s="10">
        <v>-2.83</v>
      </c>
      <c r="J31" s="10">
        <v>293.39999999999998</v>
      </c>
      <c r="K31" s="9" t="str">
        <f t="shared" si="0"/>
        <v>No</v>
      </c>
    </row>
    <row r="32" spans="1:1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1734</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1730</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1736</v>
      </c>
      <c r="J6" s="10" t="s">
        <v>1736</v>
      </c>
      <c r="K6" s="9" t="str">
        <f t="shared" ref="K6:K35" si="0">IF(J6="Div by 0", "N/A", IF(J6="N/A","N/A", IF(J6&gt;30, "No", IF(J6&lt;-30, "No", "Yes"))))</f>
        <v>N/A</v>
      </c>
    </row>
    <row r="7" spans="1:11" x14ac:dyDescent="0.2">
      <c r="A7" s="110" t="s">
        <v>436</v>
      </c>
      <c r="B7" s="105" t="s">
        <v>213</v>
      </c>
      <c r="C7" s="9" t="s">
        <v>1736</v>
      </c>
      <c r="D7" s="9" t="str">
        <f t="shared" ref="D7:D17" si="1">IF(OR($B7="N/A",$C7="N/A"),"N/A",IF(C7&lt;0,"No","Yes"))</f>
        <v>N/A</v>
      </c>
      <c r="E7" s="9" t="s">
        <v>1736</v>
      </c>
      <c r="F7" s="9" t="str">
        <f t="shared" ref="F7:F17" si="2">IF($B7="N/A","N/A",IF(E7&lt;0,"No","Yes"))</f>
        <v>N/A</v>
      </c>
      <c r="G7" s="9" t="s">
        <v>1736</v>
      </c>
      <c r="H7" s="9" t="str">
        <f t="shared" ref="H7:H17" si="3">IF($B7="N/A","N/A",IF(G7&lt;0,"No","Yes"))</f>
        <v>N/A</v>
      </c>
      <c r="I7" s="10" t="s">
        <v>1736</v>
      </c>
      <c r="J7" s="10" t="s">
        <v>1736</v>
      </c>
      <c r="K7" s="9" t="str">
        <f t="shared" si="0"/>
        <v>N/A</v>
      </c>
    </row>
    <row r="8" spans="1:11" x14ac:dyDescent="0.2">
      <c r="A8" s="110" t="s">
        <v>437</v>
      </c>
      <c r="B8" s="105" t="s">
        <v>213</v>
      </c>
      <c r="C8" s="9" t="s">
        <v>1736</v>
      </c>
      <c r="D8" s="9" t="str">
        <f t="shared" si="1"/>
        <v>N/A</v>
      </c>
      <c r="E8" s="9" t="s">
        <v>1736</v>
      </c>
      <c r="F8" s="9" t="str">
        <f t="shared" si="2"/>
        <v>N/A</v>
      </c>
      <c r="G8" s="9" t="s">
        <v>1736</v>
      </c>
      <c r="H8" s="9" t="str">
        <f t="shared" si="3"/>
        <v>N/A</v>
      </c>
      <c r="I8" s="10" t="s">
        <v>1736</v>
      </c>
      <c r="J8" s="10" t="s">
        <v>1736</v>
      </c>
      <c r="K8" s="9" t="str">
        <f t="shared" si="0"/>
        <v>N/A</v>
      </c>
    </row>
    <row r="9" spans="1:11" x14ac:dyDescent="0.2">
      <c r="A9" s="110" t="s">
        <v>438</v>
      </c>
      <c r="B9" s="105" t="s">
        <v>213</v>
      </c>
      <c r="C9" s="9" t="s">
        <v>1736</v>
      </c>
      <c r="D9" s="9" t="str">
        <f t="shared" si="1"/>
        <v>N/A</v>
      </c>
      <c r="E9" s="9" t="s">
        <v>1736</v>
      </c>
      <c r="F9" s="9" t="str">
        <f t="shared" si="2"/>
        <v>N/A</v>
      </c>
      <c r="G9" s="9" t="s">
        <v>1736</v>
      </c>
      <c r="H9" s="9" t="str">
        <f t="shared" si="3"/>
        <v>N/A</v>
      </c>
      <c r="I9" s="10" t="s">
        <v>1736</v>
      </c>
      <c r="J9" s="10" t="s">
        <v>1736</v>
      </c>
      <c r="K9" s="9" t="str">
        <f t="shared" si="0"/>
        <v>N/A</v>
      </c>
    </row>
    <row r="10" spans="1:11" x14ac:dyDescent="0.2">
      <c r="A10" s="110" t="s">
        <v>439</v>
      </c>
      <c r="B10" s="105" t="s">
        <v>213</v>
      </c>
      <c r="C10" s="9" t="s">
        <v>1736</v>
      </c>
      <c r="D10" s="9" t="str">
        <f t="shared" si="1"/>
        <v>N/A</v>
      </c>
      <c r="E10" s="9" t="s">
        <v>1736</v>
      </c>
      <c r="F10" s="9" t="str">
        <f t="shared" si="2"/>
        <v>N/A</v>
      </c>
      <c r="G10" s="9" t="s">
        <v>1736</v>
      </c>
      <c r="H10" s="9" t="str">
        <f t="shared" si="3"/>
        <v>N/A</v>
      </c>
      <c r="I10" s="10" t="s">
        <v>1736</v>
      </c>
      <c r="J10" s="10" t="s">
        <v>1736</v>
      </c>
      <c r="K10" s="9" t="str">
        <f t="shared" si="0"/>
        <v>N/A</v>
      </c>
    </row>
    <row r="11" spans="1:11" x14ac:dyDescent="0.2">
      <c r="A11" s="26" t="s">
        <v>324</v>
      </c>
      <c r="B11" s="105" t="s">
        <v>213</v>
      </c>
      <c r="C11" s="9" t="s">
        <v>1736</v>
      </c>
      <c r="D11" s="9" t="str">
        <f t="shared" si="1"/>
        <v>N/A</v>
      </c>
      <c r="E11" s="9" t="s">
        <v>1736</v>
      </c>
      <c r="F11" s="9" t="str">
        <f t="shared" si="2"/>
        <v>N/A</v>
      </c>
      <c r="G11" s="9" t="s">
        <v>1736</v>
      </c>
      <c r="H11" s="9" t="str">
        <f t="shared" si="3"/>
        <v>N/A</v>
      </c>
      <c r="I11" s="10" t="s">
        <v>1736</v>
      </c>
      <c r="J11" s="10" t="s">
        <v>1736</v>
      </c>
      <c r="K11" s="9" t="str">
        <f t="shared" si="0"/>
        <v>N/A</v>
      </c>
    </row>
    <row r="12" spans="1:11" x14ac:dyDescent="0.2">
      <c r="A12" s="26" t="s">
        <v>310</v>
      </c>
      <c r="B12" s="105" t="s">
        <v>213</v>
      </c>
      <c r="C12" s="9" t="s">
        <v>1736</v>
      </c>
      <c r="D12" s="9" t="str">
        <f t="shared" si="1"/>
        <v>N/A</v>
      </c>
      <c r="E12" s="9" t="s">
        <v>1736</v>
      </c>
      <c r="F12" s="9" t="str">
        <f t="shared" si="2"/>
        <v>N/A</v>
      </c>
      <c r="G12" s="9" t="s">
        <v>1736</v>
      </c>
      <c r="H12" s="9" t="str">
        <f t="shared" si="3"/>
        <v>N/A</v>
      </c>
      <c r="I12" s="10" t="s">
        <v>1736</v>
      </c>
      <c r="J12" s="10" t="s">
        <v>1736</v>
      </c>
      <c r="K12" s="9" t="str">
        <f t="shared" si="0"/>
        <v>N/A</v>
      </c>
    </row>
    <row r="13" spans="1:11" x14ac:dyDescent="0.2">
      <c r="A13" s="26" t="s">
        <v>824</v>
      </c>
      <c r="B13" s="105" t="s">
        <v>213</v>
      </c>
      <c r="C13" s="9" t="s">
        <v>1736</v>
      </c>
      <c r="D13" s="9" t="str">
        <f t="shared" si="1"/>
        <v>N/A</v>
      </c>
      <c r="E13" s="9" t="s">
        <v>1736</v>
      </c>
      <c r="F13" s="9" t="str">
        <f t="shared" si="2"/>
        <v>N/A</v>
      </c>
      <c r="G13" s="9" t="s">
        <v>1736</v>
      </c>
      <c r="H13" s="9" t="str">
        <f t="shared" si="3"/>
        <v>N/A</v>
      </c>
      <c r="I13" s="10" t="s">
        <v>1736</v>
      </c>
      <c r="J13" s="10" t="s">
        <v>1736</v>
      </c>
      <c r="K13" s="9" t="str">
        <f t="shared" si="0"/>
        <v>N/A</v>
      </c>
    </row>
    <row r="14" spans="1:11" x14ac:dyDescent="0.2">
      <c r="A14" s="26" t="s">
        <v>311</v>
      </c>
      <c r="B14" s="105" t="s">
        <v>213</v>
      </c>
      <c r="C14" s="9" t="s">
        <v>1736</v>
      </c>
      <c r="D14" s="9" t="str">
        <f t="shared" si="1"/>
        <v>N/A</v>
      </c>
      <c r="E14" s="9" t="s">
        <v>1736</v>
      </c>
      <c r="F14" s="9" t="str">
        <f t="shared" si="2"/>
        <v>N/A</v>
      </c>
      <c r="G14" s="9" t="s">
        <v>1736</v>
      </c>
      <c r="H14" s="9" t="str">
        <f t="shared" si="3"/>
        <v>N/A</v>
      </c>
      <c r="I14" s="10" t="s">
        <v>1736</v>
      </c>
      <c r="J14" s="10" t="s">
        <v>1736</v>
      </c>
      <c r="K14" s="9" t="str">
        <f t="shared" si="0"/>
        <v>N/A</v>
      </c>
    </row>
    <row r="15" spans="1:11" x14ac:dyDescent="0.2">
      <c r="A15" s="26" t="s">
        <v>825</v>
      </c>
      <c r="B15" s="105" t="s">
        <v>213</v>
      </c>
      <c r="C15" s="9" t="s">
        <v>1736</v>
      </c>
      <c r="D15" s="9" t="str">
        <f t="shared" si="1"/>
        <v>N/A</v>
      </c>
      <c r="E15" s="9" t="s">
        <v>1736</v>
      </c>
      <c r="F15" s="9" t="str">
        <f t="shared" si="2"/>
        <v>N/A</v>
      </c>
      <c r="G15" s="9" t="s">
        <v>1736</v>
      </c>
      <c r="H15" s="9" t="str">
        <f t="shared" si="3"/>
        <v>N/A</v>
      </c>
      <c r="I15" s="10" t="s">
        <v>1736</v>
      </c>
      <c r="J15" s="10" t="s">
        <v>1736</v>
      </c>
      <c r="K15" s="9" t="str">
        <f t="shared" si="0"/>
        <v>N/A</v>
      </c>
    </row>
    <row r="16" spans="1:11" x14ac:dyDescent="0.2">
      <c r="A16" s="26" t="s">
        <v>834</v>
      </c>
      <c r="B16" s="105" t="s">
        <v>213</v>
      </c>
      <c r="C16" s="9" t="s">
        <v>1736</v>
      </c>
      <c r="D16" s="9" t="str">
        <f t="shared" si="1"/>
        <v>N/A</v>
      </c>
      <c r="E16" s="9" t="s">
        <v>1736</v>
      </c>
      <c r="F16" s="9" t="str">
        <f t="shared" si="2"/>
        <v>N/A</v>
      </c>
      <c r="G16" s="9" t="s">
        <v>1736</v>
      </c>
      <c r="H16" s="9" t="str">
        <f t="shared" si="3"/>
        <v>N/A</v>
      </c>
      <c r="I16" s="10" t="s">
        <v>1736</v>
      </c>
      <c r="J16" s="10" t="s">
        <v>1736</v>
      </c>
      <c r="K16" s="9" t="str">
        <f t="shared" si="0"/>
        <v>N/A</v>
      </c>
    </row>
    <row r="17" spans="1:11" x14ac:dyDescent="0.2">
      <c r="A17" s="26" t="s">
        <v>827</v>
      </c>
      <c r="B17" s="105" t="s">
        <v>213</v>
      </c>
      <c r="C17" s="9" t="s">
        <v>1736</v>
      </c>
      <c r="D17" s="9" t="str">
        <f t="shared" si="1"/>
        <v>N/A</v>
      </c>
      <c r="E17" s="9" t="s">
        <v>1736</v>
      </c>
      <c r="F17" s="9" t="str">
        <f t="shared" si="2"/>
        <v>N/A</v>
      </c>
      <c r="G17" s="9" t="s">
        <v>1736</v>
      </c>
      <c r="H17" s="9" t="str">
        <f t="shared" si="3"/>
        <v>N/A</v>
      </c>
      <c r="I17" s="10" t="s">
        <v>1736</v>
      </c>
      <c r="J17" s="10" t="s">
        <v>1736</v>
      </c>
      <c r="K17" s="9" t="str">
        <f t="shared" si="0"/>
        <v>N/A</v>
      </c>
    </row>
    <row r="18" spans="1:11" x14ac:dyDescent="0.2">
      <c r="A18" s="110" t="s">
        <v>312</v>
      </c>
      <c r="B18" s="35" t="s">
        <v>223</v>
      </c>
      <c r="C18" s="9" t="s">
        <v>1736</v>
      </c>
      <c r="D18" s="9" t="str">
        <f>IF(OR($B18="N/A",$C18="N/A"),"N/A",IF(C18&gt;100,"No",IF(C18&lt;98,"No","Yes")))</f>
        <v>No</v>
      </c>
      <c r="E18" s="9" t="s">
        <v>1736</v>
      </c>
      <c r="F18" s="9" t="str">
        <f>IF(OR($B18="N/A",$E18="N/A"),"N/A",IF(E18&gt;100,"No",IF(E18&lt;98,"No","Yes")))</f>
        <v>No</v>
      </c>
      <c r="G18" s="9" t="s">
        <v>1736</v>
      </c>
      <c r="H18" s="9" t="str">
        <f>IF($B18="N/A","N/A",IF(G18&gt;100,"No",IF(G18&lt;98,"No","Yes")))</f>
        <v>No</v>
      </c>
      <c r="I18" s="10" t="s">
        <v>1736</v>
      </c>
      <c r="J18" s="10" t="s">
        <v>1736</v>
      </c>
      <c r="K18" s="9" t="str">
        <f t="shared" si="0"/>
        <v>N/A</v>
      </c>
    </row>
    <row r="19" spans="1:11" x14ac:dyDescent="0.2">
      <c r="A19" s="110" t="s">
        <v>31</v>
      </c>
      <c r="B19" s="35" t="s">
        <v>214</v>
      </c>
      <c r="C19" s="9" t="s">
        <v>1736</v>
      </c>
      <c r="D19" s="9" t="str">
        <f>IF(OR($B19="N/A",$C19="N/A"),"N/A",IF(C19&gt;100,"No",IF(C19&lt;95,"No","Yes")))</f>
        <v>No</v>
      </c>
      <c r="E19" s="9" t="s">
        <v>1736</v>
      </c>
      <c r="F19" s="9" t="str">
        <f>IF(OR($B19="N/A",$E19="N/A"),"N/A",IF(E19&gt;100,"No",IF(E19&lt;98,"No","Yes")))</f>
        <v>No</v>
      </c>
      <c r="G19" s="9" t="s">
        <v>1736</v>
      </c>
      <c r="H19" s="9" t="str">
        <f>IF($B19="N/A","N/A",IF(G19&gt;100,"No",IF(G19&lt;95,"No","Yes")))</f>
        <v>No</v>
      </c>
      <c r="I19" s="10" t="s">
        <v>1736</v>
      </c>
      <c r="J19" s="10" t="s">
        <v>1736</v>
      </c>
      <c r="K19" s="9" t="str">
        <f t="shared" si="0"/>
        <v>N/A</v>
      </c>
    </row>
    <row r="20" spans="1:11" x14ac:dyDescent="0.2">
      <c r="A20" s="26" t="s">
        <v>313</v>
      </c>
      <c r="B20" s="105" t="s">
        <v>213</v>
      </c>
      <c r="C20" s="9" t="s">
        <v>1736</v>
      </c>
      <c r="D20" s="9" t="str">
        <f t="shared" ref="D20:D35" si="4">IF(OR($B20="N/A",$C20="N/A"),"N/A",IF(C20&lt;0,"No","Yes"))</f>
        <v>N/A</v>
      </c>
      <c r="E20" s="9" t="s">
        <v>1736</v>
      </c>
      <c r="F20" s="9" t="str">
        <f t="shared" ref="F20:F34" si="5">IF($B20="N/A","N/A",IF(E20&lt;0,"No","Yes"))</f>
        <v>N/A</v>
      </c>
      <c r="G20" s="9" t="s">
        <v>1736</v>
      </c>
      <c r="H20" s="9" t="str">
        <f t="shared" ref="H20:H35" si="6">IF($B20="N/A","N/A",IF(G20&lt;0,"No","Yes"))</f>
        <v>N/A</v>
      </c>
      <c r="I20" s="10" t="s">
        <v>1736</v>
      </c>
      <c r="J20" s="10" t="s">
        <v>1736</v>
      </c>
      <c r="K20" s="9" t="str">
        <f t="shared" si="0"/>
        <v>N/A</v>
      </c>
    </row>
    <row r="21" spans="1:11" x14ac:dyDescent="0.2">
      <c r="A21" s="26" t="s">
        <v>835</v>
      </c>
      <c r="B21" s="105" t="s">
        <v>213</v>
      </c>
      <c r="C21" s="9" t="s">
        <v>1736</v>
      </c>
      <c r="D21" s="9" t="str">
        <f t="shared" si="4"/>
        <v>N/A</v>
      </c>
      <c r="E21" s="9" t="s">
        <v>1736</v>
      </c>
      <c r="F21" s="9" t="str">
        <f t="shared" si="5"/>
        <v>N/A</v>
      </c>
      <c r="G21" s="9" t="s">
        <v>1736</v>
      </c>
      <c r="H21" s="9" t="str">
        <f t="shared" si="6"/>
        <v>N/A</v>
      </c>
      <c r="I21" s="10" t="s">
        <v>1736</v>
      </c>
      <c r="J21" s="10" t="s">
        <v>1736</v>
      </c>
      <c r="K21" s="9" t="str">
        <f t="shared" si="0"/>
        <v>N/A</v>
      </c>
    </row>
    <row r="22" spans="1:11" x14ac:dyDescent="0.2">
      <c r="A22" s="26" t="s">
        <v>314</v>
      </c>
      <c r="B22" s="105" t="s">
        <v>213</v>
      </c>
      <c r="C22" s="9" t="s">
        <v>1736</v>
      </c>
      <c r="D22" s="9" t="str">
        <f t="shared" si="4"/>
        <v>N/A</v>
      </c>
      <c r="E22" s="9" t="s">
        <v>1736</v>
      </c>
      <c r="F22" s="9" t="str">
        <f t="shared" si="5"/>
        <v>N/A</v>
      </c>
      <c r="G22" s="9" t="s">
        <v>1736</v>
      </c>
      <c r="H22" s="9" t="str">
        <f t="shared" si="6"/>
        <v>N/A</v>
      </c>
      <c r="I22" s="10" t="s">
        <v>1736</v>
      </c>
      <c r="J22" s="10" t="s">
        <v>1736</v>
      </c>
      <c r="K22" s="9" t="str">
        <f t="shared" si="0"/>
        <v>N/A</v>
      </c>
    </row>
    <row r="23" spans="1:11" x14ac:dyDescent="0.2">
      <c r="A23" s="26" t="s">
        <v>828</v>
      </c>
      <c r="B23" s="105" t="s">
        <v>213</v>
      </c>
      <c r="C23" s="9" t="s">
        <v>1736</v>
      </c>
      <c r="D23" s="9" t="str">
        <f t="shared" si="4"/>
        <v>N/A</v>
      </c>
      <c r="E23" s="9" t="s">
        <v>1736</v>
      </c>
      <c r="F23" s="9" t="str">
        <f t="shared" si="5"/>
        <v>N/A</v>
      </c>
      <c r="G23" s="9" t="s">
        <v>1736</v>
      </c>
      <c r="H23" s="9" t="str">
        <f t="shared" si="6"/>
        <v>N/A</v>
      </c>
      <c r="I23" s="10" t="s">
        <v>1736</v>
      </c>
      <c r="J23" s="10" t="s">
        <v>1736</v>
      </c>
      <c r="K23" s="9" t="str">
        <f t="shared" si="0"/>
        <v>N/A</v>
      </c>
    </row>
    <row r="24" spans="1:11" x14ac:dyDescent="0.2">
      <c r="A24" s="26" t="s">
        <v>315</v>
      </c>
      <c r="B24" s="105" t="s">
        <v>213</v>
      </c>
      <c r="C24" s="9" t="s">
        <v>1736</v>
      </c>
      <c r="D24" s="9" t="str">
        <f t="shared" si="4"/>
        <v>N/A</v>
      </c>
      <c r="E24" s="9" t="s">
        <v>1736</v>
      </c>
      <c r="F24" s="9" t="str">
        <f t="shared" si="5"/>
        <v>N/A</v>
      </c>
      <c r="G24" s="9" t="s">
        <v>1736</v>
      </c>
      <c r="H24" s="9" t="str">
        <f t="shared" si="6"/>
        <v>N/A</v>
      </c>
      <c r="I24" s="10" t="s">
        <v>1736</v>
      </c>
      <c r="J24" s="10" t="s">
        <v>1736</v>
      </c>
      <c r="K24" s="9" t="str">
        <f t="shared" si="0"/>
        <v>N/A</v>
      </c>
    </row>
    <row r="25" spans="1:11" x14ac:dyDescent="0.2">
      <c r="A25" s="26" t="s">
        <v>316</v>
      </c>
      <c r="B25" s="105" t="s">
        <v>213</v>
      </c>
      <c r="C25" s="9" t="s">
        <v>1736</v>
      </c>
      <c r="D25" s="9" t="str">
        <f t="shared" si="4"/>
        <v>N/A</v>
      </c>
      <c r="E25" s="9" t="s">
        <v>1736</v>
      </c>
      <c r="F25" s="9" t="str">
        <f t="shared" si="5"/>
        <v>N/A</v>
      </c>
      <c r="G25" s="9" t="s">
        <v>1736</v>
      </c>
      <c r="H25" s="9" t="str">
        <f t="shared" si="6"/>
        <v>N/A</v>
      </c>
      <c r="I25" s="10" t="s">
        <v>1736</v>
      </c>
      <c r="J25" s="10" t="s">
        <v>1736</v>
      </c>
      <c r="K25" s="9" t="str">
        <f t="shared" si="0"/>
        <v>N/A</v>
      </c>
    </row>
    <row r="26" spans="1:11" x14ac:dyDescent="0.2">
      <c r="A26" s="26" t="s">
        <v>317</v>
      </c>
      <c r="B26" s="105" t="s">
        <v>213</v>
      </c>
      <c r="C26" s="9" t="s">
        <v>1736</v>
      </c>
      <c r="D26" s="9" t="str">
        <f t="shared" si="4"/>
        <v>N/A</v>
      </c>
      <c r="E26" s="9" t="s">
        <v>1736</v>
      </c>
      <c r="F26" s="9" t="str">
        <f t="shared" si="5"/>
        <v>N/A</v>
      </c>
      <c r="G26" s="9" t="s">
        <v>1736</v>
      </c>
      <c r="H26" s="9" t="str">
        <f t="shared" si="6"/>
        <v>N/A</v>
      </c>
      <c r="I26" s="10" t="s">
        <v>1736</v>
      </c>
      <c r="J26" s="10" t="s">
        <v>1736</v>
      </c>
      <c r="K26" s="9" t="str">
        <f t="shared" si="0"/>
        <v>N/A</v>
      </c>
    </row>
    <row r="27" spans="1:11" x14ac:dyDescent="0.2">
      <c r="A27" s="26" t="s">
        <v>318</v>
      </c>
      <c r="B27" s="105" t="s">
        <v>213</v>
      </c>
      <c r="C27" s="9" t="s">
        <v>1736</v>
      </c>
      <c r="D27" s="9" t="str">
        <f t="shared" si="4"/>
        <v>N/A</v>
      </c>
      <c r="E27" s="9" t="s">
        <v>1736</v>
      </c>
      <c r="F27" s="9" t="str">
        <f t="shared" si="5"/>
        <v>N/A</v>
      </c>
      <c r="G27" s="9" t="s">
        <v>1736</v>
      </c>
      <c r="H27" s="9" t="str">
        <f t="shared" si="6"/>
        <v>N/A</v>
      </c>
      <c r="I27" s="10" t="s">
        <v>1736</v>
      </c>
      <c r="J27" s="10" t="s">
        <v>1736</v>
      </c>
      <c r="K27" s="9" t="str">
        <f t="shared" si="0"/>
        <v>N/A</v>
      </c>
    </row>
    <row r="28" spans="1:11" x14ac:dyDescent="0.2">
      <c r="A28" s="26" t="s">
        <v>832</v>
      </c>
      <c r="B28" s="105" t="s">
        <v>213</v>
      </c>
      <c r="C28" s="9" t="s">
        <v>1736</v>
      </c>
      <c r="D28" s="9" t="str">
        <f t="shared" si="4"/>
        <v>N/A</v>
      </c>
      <c r="E28" s="9" t="s">
        <v>1736</v>
      </c>
      <c r="F28" s="9" t="str">
        <f t="shared" si="5"/>
        <v>N/A</v>
      </c>
      <c r="G28" s="9" t="s">
        <v>1736</v>
      </c>
      <c r="H28" s="9" t="str">
        <f t="shared" si="6"/>
        <v>N/A</v>
      </c>
      <c r="I28" s="10" t="s">
        <v>1736</v>
      </c>
      <c r="J28" s="10" t="s">
        <v>1736</v>
      </c>
      <c r="K28" s="9" t="str">
        <f t="shared" si="0"/>
        <v>N/A</v>
      </c>
    </row>
    <row r="29" spans="1:11" x14ac:dyDescent="0.2">
      <c r="A29" s="26" t="s">
        <v>319</v>
      </c>
      <c r="B29" s="105" t="s">
        <v>213</v>
      </c>
      <c r="C29" s="9" t="s">
        <v>1736</v>
      </c>
      <c r="D29" s="9" t="str">
        <f t="shared" si="4"/>
        <v>N/A</v>
      </c>
      <c r="E29" s="9" t="s">
        <v>1736</v>
      </c>
      <c r="F29" s="9" t="str">
        <f t="shared" si="5"/>
        <v>N/A</v>
      </c>
      <c r="G29" s="9" t="s">
        <v>1736</v>
      </c>
      <c r="H29" s="9" t="str">
        <f t="shared" si="6"/>
        <v>N/A</v>
      </c>
      <c r="I29" s="10" t="s">
        <v>1736</v>
      </c>
      <c r="J29" s="10" t="s">
        <v>1736</v>
      </c>
      <c r="K29" s="9" t="str">
        <f t="shared" si="0"/>
        <v>N/A</v>
      </c>
    </row>
    <row r="30" spans="1:11" x14ac:dyDescent="0.2">
      <c r="A30" s="26" t="s">
        <v>833</v>
      </c>
      <c r="B30" s="105" t="s">
        <v>213</v>
      </c>
      <c r="C30" s="9" t="s">
        <v>1736</v>
      </c>
      <c r="D30" s="9" t="str">
        <f t="shared" si="4"/>
        <v>N/A</v>
      </c>
      <c r="E30" s="9" t="s">
        <v>1736</v>
      </c>
      <c r="F30" s="9" t="str">
        <f t="shared" si="5"/>
        <v>N/A</v>
      </c>
      <c r="G30" s="9" t="s">
        <v>1736</v>
      </c>
      <c r="H30" s="9" t="str">
        <f t="shared" si="6"/>
        <v>N/A</v>
      </c>
      <c r="I30" s="10" t="s">
        <v>1736</v>
      </c>
      <c r="J30" s="10" t="s">
        <v>1736</v>
      </c>
      <c r="K30" s="9" t="str">
        <f t="shared" si="0"/>
        <v>N/A</v>
      </c>
    </row>
    <row r="31" spans="1:11" x14ac:dyDescent="0.2">
      <c r="A31" s="110" t="s">
        <v>320</v>
      </c>
      <c r="B31" s="35" t="s">
        <v>213</v>
      </c>
      <c r="C31" s="9" t="s">
        <v>1736</v>
      </c>
      <c r="D31" s="9" t="str">
        <f t="shared" si="4"/>
        <v>N/A</v>
      </c>
      <c r="E31" s="9" t="s">
        <v>1736</v>
      </c>
      <c r="F31" s="9" t="str">
        <f t="shared" si="5"/>
        <v>N/A</v>
      </c>
      <c r="G31" s="9" t="s">
        <v>1736</v>
      </c>
      <c r="H31" s="9" t="str">
        <f t="shared" si="6"/>
        <v>N/A</v>
      </c>
      <c r="I31" s="10" t="s">
        <v>1736</v>
      </c>
      <c r="J31" s="10" t="s">
        <v>1736</v>
      </c>
      <c r="K31" s="9" t="str">
        <f t="shared" si="0"/>
        <v>N/A</v>
      </c>
    </row>
    <row r="32" spans="1:11" x14ac:dyDescent="0.2">
      <c r="A32" s="110" t="s">
        <v>321</v>
      </c>
      <c r="B32" s="35" t="s">
        <v>213</v>
      </c>
      <c r="C32" s="9" t="s">
        <v>1736</v>
      </c>
      <c r="D32" s="9" t="str">
        <f t="shared" si="4"/>
        <v>N/A</v>
      </c>
      <c r="E32" s="9" t="s">
        <v>1736</v>
      </c>
      <c r="F32" s="9" t="str">
        <f t="shared" si="5"/>
        <v>N/A</v>
      </c>
      <c r="G32" s="9" t="s">
        <v>1736</v>
      </c>
      <c r="H32" s="9" t="str">
        <f t="shared" si="6"/>
        <v>N/A</v>
      </c>
      <c r="I32" s="10" t="s">
        <v>1736</v>
      </c>
      <c r="J32" s="10" t="s">
        <v>1736</v>
      </c>
      <c r="K32" s="9" t="str">
        <f t="shared" si="0"/>
        <v>N/A</v>
      </c>
    </row>
    <row r="33" spans="1:11" x14ac:dyDescent="0.2">
      <c r="A33" s="26" t="s">
        <v>322</v>
      </c>
      <c r="B33" s="105" t="s">
        <v>213</v>
      </c>
      <c r="C33" s="9" t="s">
        <v>1736</v>
      </c>
      <c r="D33" s="9" t="str">
        <f t="shared" si="4"/>
        <v>N/A</v>
      </c>
      <c r="E33" s="9" t="s">
        <v>1736</v>
      </c>
      <c r="F33" s="9" t="str">
        <f t="shared" si="5"/>
        <v>N/A</v>
      </c>
      <c r="G33" s="9" t="s">
        <v>1736</v>
      </c>
      <c r="H33" s="9" t="str">
        <f t="shared" si="6"/>
        <v>N/A</v>
      </c>
      <c r="I33" s="10" t="s">
        <v>1736</v>
      </c>
      <c r="J33" s="10" t="s">
        <v>1736</v>
      </c>
      <c r="K33" s="9" t="str">
        <f t="shared" si="0"/>
        <v>N/A</v>
      </c>
    </row>
    <row r="34" spans="1:11" x14ac:dyDescent="0.2">
      <c r="A34" s="26" t="s">
        <v>323</v>
      </c>
      <c r="B34" s="105" t="s">
        <v>213</v>
      </c>
      <c r="C34" s="9" t="s">
        <v>1736</v>
      </c>
      <c r="D34" s="9" t="str">
        <f t="shared" si="4"/>
        <v>N/A</v>
      </c>
      <c r="E34" s="9" t="s">
        <v>1736</v>
      </c>
      <c r="F34" s="9" t="str">
        <f t="shared" si="5"/>
        <v>N/A</v>
      </c>
      <c r="G34" s="9" t="s">
        <v>1736</v>
      </c>
      <c r="H34" s="9" t="str">
        <f t="shared" si="6"/>
        <v>N/A</v>
      </c>
      <c r="I34" s="10" t="s">
        <v>1736</v>
      </c>
      <c r="J34" s="10" t="s">
        <v>1736</v>
      </c>
      <c r="K34" s="9" t="str">
        <f t="shared" si="0"/>
        <v>N/A</v>
      </c>
    </row>
    <row r="35" spans="1:11" x14ac:dyDescent="0.2">
      <c r="A35" s="26" t="s">
        <v>1732</v>
      </c>
      <c r="B35" s="105" t="s">
        <v>213</v>
      </c>
      <c r="C35" s="9" t="s">
        <v>1736</v>
      </c>
      <c r="D35" s="9" t="str">
        <f t="shared" si="4"/>
        <v>N/A</v>
      </c>
      <c r="E35" s="9" t="s">
        <v>1736</v>
      </c>
      <c r="F35" s="9" t="str">
        <f>IF($B35="N/A","N/A",IF(E35&lt;0,"No","Yes"))</f>
        <v>N/A</v>
      </c>
      <c r="G35" s="9" t="s">
        <v>1736</v>
      </c>
      <c r="H35" s="9" t="str">
        <f t="shared" si="6"/>
        <v>N/A</v>
      </c>
      <c r="I35" s="10" t="s">
        <v>1736</v>
      </c>
      <c r="J35" s="10" t="s">
        <v>1736</v>
      </c>
      <c r="K35" s="9" t="str">
        <f t="shared" si="0"/>
        <v>N/A</v>
      </c>
    </row>
    <row r="36" spans="1:11" x14ac:dyDescent="0.2">
      <c r="A36" s="29" t="s">
        <v>372</v>
      </c>
      <c r="B36" s="1" t="s">
        <v>213</v>
      </c>
      <c r="C36" s="8" t="s">
        <v>1736</v>
      </c>
      <c r="D36" s="9" t="str">
        <f t="shared" ref="D36:D39" si="7">IF($B36="N/A","N/A",IF(C36&lt;0,"No","Yes"))</f>
        <v>N/A</v>
      </c>
      <c r="E36" s="8" t="s">
        <v>1736</v>
      </c>
      <c r="F36" s="9" t="str">
        <f t="shared" ref="F36:F39" si="8">IF($B36="N/A","N/A",IF(E36&lt;0,"No","Yes"))</f>
        <v>N/A</v>
      </c>
      <c r="G36" s="8" t="s">
        <v>1736</v>
      </c>
      <c r="H36" s="9" t="str">
        <f t="shared" ref="H36:H39" si="9">IF($B36="N/A","N/A",IF(G36&lt;0,"No","Yes"))</f>
        <v>N/A</v>
      </c>
      <c r="I36" s="10" t="s">
        <v>1736</v>
      </c>
      <c r="J36" s="10" t="s">
        <v>1736</v>
      </c>
      <c r="K36" s="9" t="str">
        <f>IF(J36="Div by 0", "N/A", IF(J36="N/A","N/A", IF(J36&gt;30, "No", IF(J36&lt;-30, "No", "Yes"))))</f>
        <v>N/A</v>
      </c>
    </row>
    <row r="37" spans="1:11" x14ac:dyDescent="0.2">
      <c r="A37" s="29" t="s">
        <v>373</v>
      </c>
      <c r="B37" s="1" t="s">
        <v>213</v>
      </c>
      <c r="C37" s="8" t="s">
        <v>1736</v>
      </c>
      <c r="D37" s="9" t="str">
        <f t="shared" si="7"/>
        <v>N/A</v>
      </c>
      <c r="E37" s="8" t="s">
        <v>1736</v>
      </c>
      <c r="F37" s="9" t="str">
        <f t="shared" si="8"/>
        <v>N/A</v>
      </c>
      <c r="G37" s="8" t="s">
        <v>1736</v>
      </c>
      <c r="H37" s="9" t="str">
        <f t="shared" si="9"/>
        <v>N/A</v>
      </c>
      <c r="I37" s="10" t="s">
        <v>1736</v>
      </c>
      <c r="J37" s="10" t="s">
        <v>1736</v>
      </c>
      <c r="K37" s="9" t="str">
        <f>IF(J37="Div by 0", "N/A", IF(J37="N/A","N/A", IF(J37&gt;30, "No", IF(J37&lt;-30, "No", "Yes"))))</f>
        <v>N/A</v>
      </c>
    </row>
    <row r="38" spans="1:11" x14ac:dyDescent="0.2">
      <c r="A38" s="29" t="s">
        <v>374</v>
      </c>
      <c r="B38" s="1" t="s">
        <v>213</v>
      </c>
      <c r="C38" s="8" t="s">
        <v>1736</v>
      </c>
      <c r="D38" s="9" t="str">
        <f t="shared" si="7"/>
        <v>N/A</v>
      </c>
      <c r="E38" s="8" t="s">
        <v>1736</v>
      </c>
      <c r="F38" s="9" t="str">
        <f t="shared" si="8"/>
        <v>N/A</v>
      </c>
      <c r="G38" s="8" t="s">
        <v>1736</v>
      </c>
      <c r="H38" s="9" t="str">
        <f t="shared" si="9"/>
        <v>N/A</v>
      </c>
      <c r="I38" s="10" t="s">
        <v>1736</v>
      </c>
      <c r="J38" s="10" t="s">
        <v>1736</v>
      </c>
      <c r="K38" s="9" t="str">
        <f>IF(J38="Div by 0", "N/A", IF(J38="N/A","N/A", IF(J38&gt;30, "No", IF(J38&lt;-30, "No", "Yes"))))</f>
        <v>N/A</v>
      </c>
    </row>
    <row r="39" spans="1:11" x14ac:dyDescent="0.2">
      <c r="A39" s="29" t="s">
        <v>375</v>
      </c>
      <c r="B39" s="1" t="s">
        <v>213</v>
      </c>
      <c r="C39" s="8" t="s">
        <v>1736</v>
      </c>
      <c r="D39" s="9" t="str">
        <f t="shared" si="7"/>
        <v>N/A</v>
      </c>
      <c r="E39" s="8" t="s">
        <v>1736</v>
      </c>
      <c r="F39" s="9" t="str">
        <f t="shared" si="8"/>
        <v>N/A</v>
      </c>
      <c r="G39" s="8" t="s">
        <v>1736</v>
      </c>
      <c r="H39" s="9" t="str">
        <f t="shared" si="9"/>
        <v>N/A</v>
      </c>
      <c r="I39" s="10" t="s">
        <v>1736</v>
      </c>
      <c r="J39" s="10" t="s">
        <v>1736</v>
      </c>
      <c r="K39" s="9" t="str">
        <f>IF(J39="Div by 0", "N/A", IF(J39="N/A","N/A", IF(J39&gt;30, "No", IF(J39&lt;-30, "No", "Yes"))))</f>
        <v>N/A</v>
      </c>
    </row>
    <row r="40" spans="1:11" x14ac:dyDescent="0.2">
      <c r="A40" s="163" t="s">
        <v>1633</v>
      </c>
      <c r="B40" s="164"/>
      <c r="C40" s="164"/>
      <c r="D40" s="164"/>
      <c r="E40" s="164"/>
      <c r="F40" s="164"/>
      <c r="G40" s="164"/>
      <c r="H40" s="164"/>
      <c r="I40" s="164"/>
      <c r="J40" s="164"/>
      <c r="K40" s="165"/>
    </row>
    <row r="41" spans="1:11" x14ac:dyDescent="0.2">
      <c r="A41" s="156" t="s">
        <v>1631</v>
      </c>
      <c r="B41" s="157"/>
      <c r="C41" s="157"/>
      <c r="D41" s="157"/>
      <c r="E41" s="157"/>
      <c r="F41" s="157"/>
      <c r="G41" s="157"/>
      <c r="H41" s="157"/>
      <c r="I41" s="157"/>
      <c r="J41" s="157"/>
      <c r="K41" s="158"/>
    </row>
    <row r="42" spans="1:11" x14ac:dyDescent="0.2">
      <c r="A42" s="159" t="s">
        <v>1734</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46214</v>
      </c>
      <c r="D7" s="32" t="str">
        <f>IF($B7="N/A","N/A",IF(C7&gt;15,"No",IF(C7&lt;-15,"No","Yes")))</f>
        <v>N/A</v>
      </c>
      <c r="E7" s="31">
        <v>45172</v>
      </c>
      <c r="F7" s="32" t="str">
        <f>IF($B7="N/A","N/A",IF(E7&gt;15,"No",IF(E7&lt;-15,"No","Yes")))</f>
        <v>N/A</v>
      </c>
      <c r="G7" s="31">
        <v>43550</v>
      </c>
      <c r="H7" s="32" t="str">
        <f>IF($B7="N/A","N/A",IF(G7&gt;15,"No",IF(G7&lt;-15,"No","Yes")))</f>
        <v>N/A</v>
      </c>
      <c r="I7" s="33">
        <v>-2.25</v>
      </c>
      <c r="J7" s="33">
        <v>-3.59</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1736</v>
      </c>
      <c r="J9" s="10" t="s">
        <v>1736</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1736</v>
      </c>
      <c r="J10" s="10" t="s">
        <v>1736</v>
      </c>
      <c r="K10" s="9" t="str">
        <f t="shared" si="0"/>
        <v>N/A</v>
      </c>
    </row>
    <row r="11" spans="1:11" x14ac:dyDescent="0.2">
      <c r="A11" s="107" t="s">
        <v>836</v>
      </c>
      <c r="B11" s="35" t="s">
        <v>214</v>
      </c>
      <c r="C11" s="8">
        <v>99.995672307000007</v>
      </c>
      <c r="D11" s="9" t="str">
        <f>IF(OR($B11="N/A",$C11="N/A"),"N/A",IF(C11&gt;100,"No",IF(C11&lt;95,"No","Yes")))</f>
        <v>Yes</v>
      </c>
      <c r="E11" s="8">
        <v>100</v>
      </c>
      <c r="F11" s="9" t="str">
        <f>IF(OR($B11="N/A",$E11="N/A"),"N/A",IF(E11&gt;100,"No",IF(E11&lt;95,"No","Yes")))</f>
        <v>Yes</v>
      </c>
      <c r="G11" s="8">
        <v>100</v>
      </c>
      <c r="H11" s="9" t="str">
        <f>IF($B11="N/A","N/A",IF(G11&gt;100,"No",IF(G11&lt;95,"No","Yes")))</f>
        <v>Yes</v>
      </c>
      <c r="I11" s="10">
        <v>4.3E-3</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1736</v>
      </c>
      <c r="J12" s="10" t="s">
        <v>1736</v>
      </c>
      <c r="K12" s="9" t="str">
        <f t="shared" si="0"/>
        <v>N/A</v>
      </c>
    </row>
    <row r="13" spans="1:11" x14ac:dyDescent="0.2">
      <c r="A13" s="107" t="s">
        <v>837</v>
      </c>
      <c r="B13" s="35" t="s">
        <v>214</v>
      </c>
      <c r="C13" s="8">
        <v>98.548059030000005</v>
      </c>
      <c r="D13" s="9" t="str">
        <f t="shared" si="1"/>
        <v>Yes</v>
      </c>
      <c r="E13" s="8">
        <v>98.222350128000002</v>
      </c>
      <c r="F13" s="9" t="str">
        <f t="shared" si="2"/>
        <v>Yes</v>
      </c>
      <c r="G13" s="8">
        <v>98.227324913999993</v>
      </c>
      <c r="H13" s="9" t="str">
        <f t="shared" si="3"/>
        <v>Yes</v>
      </c>
      <c r="I13" s="10">
        <v>-0.33100000000000002</v>
      </c>
      <c r="J13" s="10">
        <v>5.1000000000000004E-3</v>
      </c>
      <c r="K13" s="9" t="str">
        <f t="shared" si="0"/>
        <v>Yes</v>
      </c>
    </row>
    <row r="14" spans="1:11" x14ac:dyDescent="0.2">
      <c r="A14" s="107" t="s">
        <v>13</v>
      </c>
      <c r="B14" s="35" t="s">
        <v>213</v>
      </c>
      <c r="C14" s="36">
        <v>46214</v>
      </c>
      <c r="D14" s="9" t="str">
        <f>IF($B14="N/A","N/A",IF(C14&gt;15,"No",IF(C14&lt;-15,"No","Yes")))</f>
        <v>N/A</v>
      </c>
      <c r="E14" s="36">
        <v>45172</v>
      </c>
      <c r="F14" s="9" t="str">
        <f>IF($B14="N/A","N/A",IF(E14&gt;15,"No",IF(E14&lt;-15,"No","Yes")))</f>
        <v>N/A</v>
      </c>
      <c r="G14" s="36">
        <v>43550</v>
      </c>
      <c r="H14" s="9" t="str">
        <f>IF($B14="N/A","N/A",IF(G14&gt;15,"No",IF(G14&lt;-15,"No","Yes")))</f>
        <v>N/A</v>
      </c>
      <c r="I14" s="10">
        <v>-2.25</v>
      </c>
      <c r="J14" s="10">
        <v>-3.59</v>
      </c>
      <c r="K14" s="9" t="str">
        <f t="shared" si="0"/>
        <v>Yes</v>
      </c>
    </row>
    <row r="15" spans="1:11" x14ac:dyDescent="0.2">
      <c r="A15" s="107" t="s">
        <v>440</v>
      </c>
      <c r="B15" s="35" t="s">
        <v>215</v>
      </c>
      <c r="C15" s="8">
        <v>14.638421257999999</v>
      </c>
      <c r="D15" s="9" t="str">
        <f>IF($B15="N/A","N/A",IF(C15&gt;20,"No",IF(C15&lt;5,"No","Yes")))</f>
        <v>Yes</v>
      </c>
      <c r="E15" s="8">
        <v>14.907464801</v>
      </c>
      <c r="F15" s="9" t="str">
        <f>IF($B15="N/A","N/A",IF(E15&gt;20,"No",IF(E15&lt;5,"No","Yes")))</f>
        <v>Yes</v>
      </c>
      <c r="G15" s="8">
        <v>16.041331802999999</v>
      </c>
      <c r="H15" s="9" t="str">
        <f>IF($B15="N/A","N/A",IF(G15&gt;20,"No",IF(G15&lt;5,"No","Yes")))</f>
        <v>Yes</v>
      </c>
      <c r="I15" s="10">
        <v>1.8380000000000001</v>
      </c>
      <c r="J15" s="10">
        <v>7.6059999999999999</v>
      </c>
      <c r="K15" s="9" t="str">
        <f t="shared" si="0"/>
        <v>Yes</v>
      </c>
    </row>
    <row r="16" spans="1:11" x14ac:dyDescent="0.2">
      <c r="A16" s="107" t="s">
        <v>441</v>
      </c>
      <c r="B16" s="30" t="s">
        <v>213</v>
      </c>
      <c r="C16" s="8">
        <v>85.361578742000006</v>
      </c>
      <c r="D16" s="9" t="str">
        <f>IF($B16="N/A","N/A",IF(C16&gt;15,"No",IF(C16&lt;-15,"No","Yes")))</f>
        <v>N/A</v>
      </c>
      <c r="E16" s="8">
        <v>85.092535198999997</v>
      </c>
      <c r="F16" s="9" t="str">
        <f>IF($B16="N/A","N/A",IF(E16&gt;15,"No",IF(E16&lt;-15,"No","Yes")))</f>
        <v>N/A</v>
      </c>
      <c r="G16" s="8">
        <v>83.958668196999994</v>
      </c>
      <c r="H16" s="9" t="str">
        <f>IF($B16="N/A","N/A",IF(G16&gt;15,"No",IF(G16&lt;-15,"No","Yes")))</f>
        <v>N/A</v>
      </c>
      <c r="I16" s="10">
        <v>-0.315</v>
      </c>
      <c r="J16" s="10">
        <v>-1.33</v>
      </c>
      <c r="K16" s="9" t="str">
        <f t="shared" si="0"/>
        <v>Yes</v>
      </c>
    </row>
    <row r="17" spans="1:11" x14ac:dyDescent="0.2">
      <c r="A17" s="107" t="s">
        <v>442</v>
      </c>
      <c r="B17" s="35" t="s">
        <v>235</v>
      </c>
      <c r="C17" s="8">
        <v>5.5004976847</v>
      </c>
      <c r="D17" s="9" t="str">
        <f>IF($B17="N/A","N/A",IF(C17&gt;1,"Yes","No"))</f>
        <v>Yes</v>
      </c>
      <c r="E17" s="8">
        <v>33.998937394999999</v>
      </c>
      <c r="F17" s="9" t="str">
        <f>IF($B17="N/A","N/A",IF(E17&gt;1,"Yes","No"))</f>
        <v>Yes</v>
      </c>
      <c r="G17" s="8">
        <v>32.507462687</v>
      </c>
      <c r="H17" s="9" t="str">
        <f>IF($B17="N/A","N/A",IF(G17&gt;1,"Yes","No"))</f>
        <v>Yes</v>
      </c>
      <c r="I17" s="10">
        <v>518.1</v>
      </c>
      <c r="J17" s="10">
        <v>-4.3899999999999997</v>
      </c>
      <c r="K17" s="9" t="str">
        <f t="shared" si="0"/>
        <v>Yes</v>
      </c>
    </row>
    <row r="18" spans="1:11" x14ac:dyDescent="0.2">
      <c r="A18" s="107" t="s">
        <v>859</v>
      </c>
      <c r="B18" s="35" t="s">
        <v>213</v>
      </c>
      <c r="C18" s="108">
        <v>2216.6325728000002</v>
      </c>
      <c r="D18" s="9" t="str">
        <f>IF($B18="N/A","N/A",IF(C18&gt;15,"No",IF(C18&lt;-15,"No","Yes")))</f>
        <v>N/A</v>
      </c>
      <c r="E18" s="108">
        <v>2693.3019924</v>
      </c>
      <c r="F18" s="9" t="str">
        <f>IF($B18="N/A","N/A",IF(E18&gt;15,"No",IF(E18&lt;-15,"No","Yes")))</f>
        <v>N/A</v>
      </c>
      <c r="G18" s="108">
        <v>3100.9925831999999</v>
      </c>
      <c r="H18" s="9" t="str">
        <f>IF($B18="N/A","N/A",IF(G18&gt;15,"No",IF(G18&lt;-15,"No","Yes")))</f>
        <v>N/A</v>
      </c>
      <c r="I18" s="10">
        <v>21.5</v>
      </c>
      <c r="J18" s="10">
        <v>15.14</v>
      </c>
      <c r="K18" s="9" t="str">
        <f t="shared" si="0"/>
        <v>Yes</v>
      </c>
    </row>
    <row r="19" spans="1:11" x14ac:dyDescent="0.2">
      <c r="A19" s="3" t="s">
        <v>131</v>
      </c>
      <c r="B19" s="35" t="s">
        <v>213</v>
      </c>
      <c r="C19" s="36">
        <v>126</v>
      </c>
      <c r="D19" s="35" t="s">
        <v>213</v>
      </c>
      <c r="E19" s="36">
        <v>154</v>
      </c>
      <c r="F19" s="35" t="s">
        <v>213</v>
      </c>
      <c r="G19" s="36">
        <v>190</v>
      </c>
      <c r="H19" s="9" t="str">
        <f>IF($B19="N/A","N/A",IF(G19&gt;15,"No",IF(G19&lt;-15,"No","Yes")))</f>
        <v>N/A</v>
      </c>
      <c r="I19" s="10">
        <v>22.22</v>
      </c>
      <c r="J19" s="10">
        <v>23.38</v>
      </c>
      <c r="K19" s="9" t="str">
        <f t="shared" si="0"/>
        <v>Yes</v>
      </c>
    </row>
    <row r="20" spans="1:11" x14ac:dyDescent="0.2">
      <c r="A20" s="3" t="s">
        <v>346</v>
      </c>
      <c r="B20" s="30" t="s">
        <v>213</v>
      </c>
      <c r="C20" s="8">
        <v>0.27264465310000002</v>
      </c>
      <c r="D20" s="35" t="s">
        <v>213</v>
      </c>
      <c r="E20" s="8">
        <v>0.34091915350000002</v>
      </c>
      <c r="F20" s="35" t="s">
        <v>213</v>
      </c>
      <c r="G20" s="8">
        <v>0.43628013780000002</v>
      </c>
      <c r="H20" s="9" t="str">
        <f>IF($B20="N/A","N/A",IF(G20&gt;15,"No",IF(G20&lt;-15,"No","Yes")))</f>
        <v>N/A</v>
      </c>
      <c r="I20" s="10">
        <v>25.04</v>
      </c>
      <c r="J20" s="10">
        <v>27.97</v>
      </c>
      <c r="K20" s="9" t="str">
        <f t="shared" si="0"/>
        <v>Yes</v>
      </c>
    </row>
    <row r="21" spans="1:11" ht="25.5" x14ac:dyDescent="0.2">
      <c r="A21" s="3" t="s">
        <v>838</v>
      </c>
      <c r="B21" s="35" t="s">
        <v>213</v>
      </c>
      <c r="C21" s="108">
        <v>2129.0079365000001</v>
      </c>
      <c r="D21" s="9" t="str">
        <f>IF($B21="N/A","N/A",IF(C21&gt;60,"No",IF(C21&lt;15,"No","Yes")))</f>
        <v>N/A</v>
      </c>
      <c r="E21" s="108">
        <v>2773.3766234</v>
      </c>
      <c r="F21" s="9" t="str">
        <f>IF($B21="N/A","N/A",IF(E21&gt;60,"No",IF(E21&lt;15,"No","Yes")))</f>
        <v>N/A</v>
      </c>
      <c r="G21" s="108">
        <v>3027.6526315999999</v>
      </c>
      <c r="H21" s="9" t="str">
        <f>IF($B21="N/A","N/A",IF(G21&gt;60,"No",IF(G21&lt;15,"No","Yes")))</f>
        <v>N/A</v>
      </c>
      <c r="I21" s="10">
        <v>30.27</v>
      </c>
      <c r="J21" s="10">
        <v>9.1679999999999993</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1736</v>
      </c>
      <c r="J22" s="10" t="s">
        <v>1736</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1736</v>
      </c>
      <c r="J23" s="10" t="s">
        <v>1736</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1736</v>
      </c>
      <c r="J24" s="10" t="s">
        <v>1736</v>
      </c>
      <c r="K24" s="9" t="str">
        <f t="shared" si="0"/>
        <v>N/A</v>
      </c>
    </row>
    <row r="25" spans="1:11" x14ac:dyDescent="0.2">
      <c r="A25" s="163" t="s">
        <v>1633</v>
      </c>
      <c r="B25" s="164"/>
      <c r="C25" s="164"/>
      <c r="D25" s="164"/>
      <c r="E25" s="164"/>
      <c r="F25" s="164"/>
      <c r="G25" s="164"/>
      <c r="H25" s="164"/>
      <c r="I25" s="164"/>
      <c r="J25" s="164"/>
      <c r="K25" s="165"/>
    </row>
    <row r="26" spans="1:11" x14ac:dyDescent="0.2">
      <c r="A26" s="156" t="s">
        <v>1631</v>
      </c>
      <c r="B26" s="157"/>
      <c r="C26" s="157"/>
      <c r="D26" s="157"/>
      <c r="E26" s="157"/>
      <c r="F26" s="157"/>
      <c r="G26" s="157"/>
      <c r="H26" s="157"/>
      <c r="I26" s="157"/>
      <c r="J26" s="157"/>
      <c r="K26" s="158"/>
    </row>
    <row r="27" spans="1:11" x14ac:dyDescent="0.2">
      <c r="A27" s="159" t="s">
        <v>1734</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39449</v>
      </c>
      <c r="D6" s="9" t="str">
        <f>IF($B6="N/A","N/A",IF(C6&gt;15,"No",IF(C6&lt;-15,"No","Yes")))</f>
        <v>N/A</v>
      </c>
      <c r="E6" s="36">
        <v>38438</v>
      </c>
      <c r="F6" s="9" t="str">
        <f>IF($B6="N/A","N/A",IF(E6&gt;15,"No",IF(E6&lt;-15,"No","Yes")))</f>
        <v>N/A</v>
      </c>
      <c r="G6" s="36">
        <v>36564</v>
      </c>
      <c r="H6" s="9" t="str">
        <f>IF($B6="N/A","N/A",IF(G6&gt;15,"No",IF(G6&lt;-15,"No","Yes")))</f>
        <v>N/A</v>
      </c>
      <c r="I6" s="10">
        <v>-2.56</v>
      </c>
      <c r="J6" s="10">
        <v>-4.88</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ht="25.5" x14ac:dyDescent="0.2">
      <c r="A9" s="89" t="s">
        <v>840</v>
      </c>
      <c r="B9" s="35" t="s">
        <v>236</v>
      </c>
      <c r="C9" s="37">
        <v>166.50653635</v>
      </c>
      <c r="D9" s="9" t="str">
        <f>IF($B9="N/A","N/A",IF(C9&gt;100,"No",IF(C9&lt;50,"No","Yes")))</f>
        <v>No</v>
      </c>
      <c r="E9" s="37">
        <v>172.93176443999999</v>
      </c>
      <c r="F9" s="9" t="str">
        <f>IF($B9="N/A","N/A",IF(E9&gt;100,"No",IF(E9&lt;50,"No","Yes")))</f>
        <v>No</v>
      </c>
      <c r="G9" s="37">
        <v>179.25637295000001</v>
      </c>
      <c r="H9" s="9" t="str">
        <f>IF($B9="N/A","N/A",IF(G9&gt;100,"No",IF(G9&lt;50,"No","Yes")))</f>
        <v>No</v>
      </c>
      <c r="I9" s="10">
        <v>3.859</v>
      </c>
      <c r="J9" s="10">
        <v>3.657</v>
      </c>
      <c r="K9" s="9" t="str">
        <f t="shared" si="0"/>
        <v>Yes</v>
      </c>
    </row>
    <row r="10" spans="1:11" ht="25.5" x14ac:dyDescent="0.2">
      <c r="A10" s="89" t="s">
        <v>841</v>
      </c>
      <c r="B10" s="35" t="s">
        <v>213</v>
      </c>
      <c r="C10" s="37">
        <v>552.54669168999999</v>
      </c>
      <c r="D10" s="9" t="str">
        <f>IF($B10="N/A","N/A",IF(C10&gt;15,"No",IF(C10&lt;-15,"No","Yes")))</f>
        <v>N/A</v>
      </c>
      <c r="E10" s="37">
        <v>567.70776470999999</v>
      </c>
      <c r="F10" s="9" t="str">
        <f>IF($B10="N/A","N/A",IF(E10&gt;15,"No",IF(E10&lt;-15,"No","Yes")))</f>
        <v>N/A</v>
      </c>
      <c r="G10" s="37">
        <v>573.47897968999996</v>
      </c>
      <c r="H10" s="9" t="str">
        <f>IF($B10="N/A","N/A",IF(G10&gt;15,"No",IF(G10&lt;-15,"No","Yes")))</f>
        <v>N/A</v>
      </c>
      <c r="I10" s="10">
        <v>2.7440000000000002</v>
      </c>
      <c r="J10" s="10">
        <v>1.0169999999999999</v>
      </c>
      <c r="K10" s="9" t="str">
        <f t="shared" si="0"/>
        <v>Yes</v>
      </c>
    </row>
    <row r="11" spans="1:11" ht="25.5" x14ac:dyDescent="0.2">
      <c r="A11" s="89" t="s">
        <v>842</v>
      </c>
      <c r="B11" s="35" t="s">
        <v>213</v>
      </c>
      <c r="C11" s="37" t="s">
        <v>1736</v>
      </c>
      <c r="D11" s="9" t="str">
        <f>IF($B11="N/A","N/A",IF(C11&gt;15,"No",IF(C11&lt;-15,"No","Yes")))</f>
        <v>N/A</v>
      </c>
      <c r="E11" s="37" t="s">
        <v>1736</v>
      </c>
      <c r="F11" s="9" t="str">
        <f>IF($B11="N/A","N/A",IF(E11&gt;15,"No",IF(E11&lt;-15,"No","Yes")))</f>
        <v>N/A</v>
      </c>
      <c r="G11" s="37" t="s">
        <v>1736</v>
      </c>
      <c r="H11" s="9" t="str">
        <f>IF($B11="N/A","N/A",IF(G11&gt;15,"No",IF(G11&lt;-15,"No","Yes")))</f>
        <v>N/A</v>
      </c>
      <c r="I11" s="10" t="s">
        <v>1736</v>
      </c>
      <c r="J11" s="10" t="s">
        <v>1736</v>
      </c>
      <c r="K11" s="9" t="str">
        <f t="shared" si="0"/>
        <v>N/A</v>
      </c>
    </row>
    <row r="12" spans="1:11" ht="25.5" x14ac:dyDescent="0.2">
      <c r="A12" s="89" t="s">
        <v>843</v>
      </c>
      <c r="B12" s="35" t="s">
        <v>213</v>
      </c>
      <c r="C12" s="37" t="s">
        <v>1736</v>
      </c>
      <c r="D12" s="9" t="str">
        <f>IF($B12="N/A","N/A",IF(C12&gt;15,"No",IF(C12&lt;-15,"No","Yes")))</f>
        <v>N/A</v>
      </c>
      <c r="E12" s="37" t="s">
        <v>1736</v>
      </c>
      <c r="F12" s="9" t="str">
        <f>IF($B12="N/A","N/A",IF(E12&gt;15,"No",IF(E12&lt;-15,"No","Yes")))</f>
        <v>N/A</v>
      </c>
      <c r="G12" s="37" t="s">
        <v>1736</v>
      </c>
      <c r="H12" s="9" t="str">
        <f>IF($B12="N/A","N/A",IF(G12&gt;15,"No",IF(G12&lt;-15,"No","Yes")))</f>
        <v>N/A</v>
      </c>
      <c r="I12" s="10" t="s">
        <v>1736</v>
      </c>
      <c r="J12" s="10" t="s">
        <v>1736</v>
      </c>
      <c r="K12" s="9" t="str">
        <f t="shared" si="0"/>
        <v>N/A</v>
      </c>
    </row>
    <row r="13" spans="1:11" x14ac:dyDescent="0.2">
      <c r="A13" s="89" t="s">
        <v>652</v>
      </c>
      <c r="B13" s="35" t="s">
        <v>237</v>
      </c>
      <c r="C13" s="8">
        <v>99.153337219999997</v>
      </c>
      <c r="D13" s="9" t="str">
        <f>IF($B13="N/A","N/A",IF(C13&gt;99,"No",IF(C13&lt;75,"No","Yes")))</f>
        <v>No</v>
      </c>
      <c r="E13" s="8">
        <v>99.133669806</v>
      </c>
      <c r="F13" s="9" t="str">
        <f>IF($B13="N/A","N/A",IF(E13&gt;99,"No",IF(E13&lt;75,"No","Yes")))</f>
        <v>No</v>
      </c>
      <c r="G13" s="8">
        <v>99.100207854999994</v>
      </c>
      <c r="H13" s="9" t="str">
        <f>IF($B13="N/A","N/A",IF(G13&gt;99,"No",IF(G13&lt;75,"No","Yes")))</f>
        <v>No</v>
      </c>
      <c r="I13" s="10">
        <v>-0.02</v>
      </c>
      <c r="J13" s="10">
        <v>-3.4000000000000002E-2</v>
      </c>
      <c r="K13" s="9" t="str">
        <f t="shared" ref="K13:K24" si="1">IF(J13="Div by 0", "N/A", IF(J13="N/A","N/A", IF(J13&gt;30, "No", IF(J13&lt;-30, "No", "Yes"))))</f>
        <v>Yes</v>
      </c>
    </row>
    <row r="14" spans="1:11" x14ac:dyDescent="0.2">
      <c r="A14" s="89" t="s">
        <v>493</v>
      </c>
      <c r="B14" s="35" t="s">
        <v>213</v>
      </c>
      <c r="C14" s="9">
        <v>99.987217180000002</v>
      </c>
      <c r="D14" s="9" t="str">
        <f>IF($B14="N/A","N/A",IF(C14&gt;15,"No",IF(C14&lt;-15,"No","Yes")))</f>
        <v>N/A</v>
      </c>
      <c r="E14" s="9">
        <v>99.997375672000004</v>
      </c>
      <c r="F14" s="9" t="str">
        <f>IF($B14="N/A","N/A",IF(E14&gt;15,"No",IF(E14&lt;-15,"No","Yes")))</f>
        <v>N/A</v>
      </c>
      <c r="G14" s="9">
        <v>99.997240237</v>
      </c>
      <c r="H14" s="9" t="str">
        <f>IF($B14="N/A","N/A",IF(G14&gt;15,"No",IF(G14&lt;-15,"No","Yes")))</f>
        <v>N/A</v>
      </c>
      <c r="I14" s="10">
        <v>1.0200000000000001E-2</v>
      </c>
      <c r="J14" s="10">
        <v>0</v>
      </c>
      <c r="K14" s="9" t="str">
        <f t="shared" si="1"/>
        <v>Yes</v>
      </c>
    </row>
    <row r="15" spans="1:11" x14ac:dyDescent="0.2">
      <c r="A15" s="89" t="s">
        <v>844</v>
      </c>
      <c r="B15" s="35" t="s">
        <v>213</v>
      </c>
      <c r="C15" s="36">
        <v>16.810969062000002</v>
      </c>
      <c r="D15" s="9" t="str">
        <f>IF($B15="N/A","N/A",IF(C15&gt;15,"No",IF(C15&lt;-15,"No","Yes")))</f>
        <v>N/A</v>
      </c>
      <c r="E15" s="10">
        <v>17.212759814999998</v>
      </c>
      <c r="F15" s="9" t="str">
        <f>IF($B15="N/A","N/A",IF(E15&gt;15,"No",IF(E15&lt;-15,"No","Yes")))</f>
        <v>N/A</v>
      </c>
      <c r="G15" s="10">
        <v>17.753104819000001</v>
      </c>
      <c r="H15" s="9" t="str">
        <f>IF($B15="N/A","N/A",IF(G15&gt;15,"No",IF(G15&lt;-15,"No","Yes")))</f>
        <v>N/A</v>
      </c>
      <c r="I15" s="10">
        <v>2.39</v>
      </c>
      <c r="J15" s="10">
        <v>3.1389999999999998</v>
      </c>
      <c r="K15" s="9" t="str">
        <f t="shared" si="1"/>
        <v>Yes</v>
      </c>
    </row>
    <row r="16" spans="1:11" x14ac:dyDescent="0.2">
      <c r="A16" s="86" t="s">
        <v>653</v>
      </c>
      <c r="B16" s="60" t="s">
        <v>238</v>
      </c>
      <c r="C16" s="9">
        <v>0.84666277980000004</v>
      </c>
      <c r="D16" s="9" t="str">
        <f>IF($B16="N/A","N/A",IF(C16&gt;20,"No",IF(C16&lt;=0,"No","Yes")))</f>
        <v>Yes</v>
      </c>
      <c r="E16" s="9">
        <v>0.86633019410000001</v>
      </c>
      <c r="F16" s="9" t="str">
        <f>IF($B16="N/A","N/A",IF(E16&gt;20,"No",IF(E16&lt;=0,"No","Yes")))</f>
        <v>Yes</v>
      </c>
      <c r="G16" s="9">
        <v>0.89979214529999996</v>
      </c>
      <c r="H16" s="9" t="str">
        <f>IF($B16="N/A","N/A",IF(G16&gt;20,"No",IF(G16&lt;=0,"No","Yes")))</f>
        <v>Yes</v>
      </c>
      <c r="I16" s="10">
        <v>2.323</v>
      </c>
      <c r="J16" s="10">
        <v>3.8620000000000001</v>
      </c>
      <c r="K16" s="9" t="str">
        <f t="shared" si="1"/>
        <v>Yes</v>
      </c>
    </row>
    <row r="17" spans="1:11" x14ac:dyDescent="0.2">
      <c r="A17" s="86" t="s">
        <v>369</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845</v>
      </c>
      <c r="B18" s="35" t="s">
        <v>213</v>
      </c>
      <c r="C18" s="10">
        <v>6.380239521</v>
      </c>
      <c r="D18" s="9" t="str">
        <f>IF($B18="N/A","N/A",IF(C18&gt;15,"No",IF(C18&lt;-15,"No","Yes")))</f>
        <v>N/A</v>
      </c>
      <c r="E18" s="10">
        <v>6.3813813813999998</v>
      </c>
      <c r="F18" s="9" t="str">
        <f>IF($B18="N/A","N/A",IF(E18&gt;15,"No",IF(E18&lt;-15,"No","Yes")))</f>
        <v>N/A</v>
      </c>
      <c r="G18" s="10">
        <v>6.4346504559</v>
      </c>
      <c r="H18" s="9" t="str">
        <f>IF($B18="N/A","N/A",IF(G18&gt;15,"No",IF(G18&lt;-15,"No","Yes")))</f>
        <v>N/A</v>
      </c>
      <c r="I18" s="10">
        <v>1.7899999999999999E-2</v>
      </c>
      <c r="J18" s="10">
        <v>0.83479999999999999</v>
      </c>
      <c r="K18" s="9" t="str">
        <f t="shared" si="1"/>
        <v>Yes</v>
      </c>
    </row>
    <row r="19" spans="1:11" x14ac:dyDescent="0.2">
      <c r="A19" s="89" t="s">
        <v>654</v>
      </c>
      <c r="B19" s="60" t="s">
        <v>239</v>
      </c>
      <c r="C19" s="9">
        <v>0</v>
      </c>
      <c r="D19" s="9" t="str">
        <f>IF($B19="N/A","N/A",IF(C19&gt;10,"No",IF(C19&lt;=0,"No","Yes")))</f>
        <v>No</v>
      </c>
      <c r="E19" s="9">
        <v>0</v>
      </c>
      <c r="F19" s="9" t="str">
        <f>IF($B19="N/A","N/A",IF(E19&gt;10,"No",IF(E19&lt;=0,"No","Yes")))</f>
        <v>No</v>
      </c>
      <c r="G19" s="9">
        <v>0</v>
      </c>
      <c r="H19" s="9" t="str">
        <f>IF($B19="N/A","N/A",IF(G19&gt;10,"No",IF(G19&lt;=0,"No","Yes")))</f>
        <v>No</v>
      </c>
      <c r="I19" s="10" t="s">
        <v>1736</v>
      </c>
      <c r="J19" s="10" t="s">
        <v>1736</v>
      </c>
      <c r="K19" s="9" t="str">
        <f t="shared" si="1"/>
        <v>N/A</v>
      </c>
    </row>
    <row r="20" spans="1:11" x14ac:dyDescent="0.2">
      <c r="A20" s="89" t="s">
        <v>129</v>
      </c>
      <c r="B20" s="35" t="s">
        <v>213</v>
      </c>
      <c r="C20" s="9" t="s">
        <v>1736</v>
      </c>
      <c r="D20" s="9" t="str">
        <f>IF($B20="N/A","N/A",IF(C20&gt;15,"No",IF(C20&lt;-15,"No","Yes")))</f>
        <v>N/A</v>
      </c>
      <c r="E20" s="9" t="s">
        <v>1736</v>
      </c>
      <c r="F20" s="9" t="str">
        <f>IF($B20="N/A","N/A",IF(E20&gt;15,"No",IF(E20&lt;-15,"No","Yes")))</f>
        <v>N/A</v>
      </c>
      <c r="G20" s="9" t="s">
        <v>1736</v>
      </c>
      <c r="H20" s="9" t="str">
        <f>IF($B20="N/A","N/A",IF(G20&gt;15,"No",IF(G20&lt;-15,"No","Yes")))</f>
        <v>N/A</v>
      </c>
      <c r="I20" s="10" t="s">
        <v>1736</v>
      </c>
      <c r="J20" s="10" t="s">
        <v>1736</v>
      </c>
      <c r="K20" s="9" t="str">
        <f t="shared" si="1"/>
        <v>N/A</v>
      </c>
    </row>
    <row r="21" spans="1:11" x14ac:dyDescent="0.2">
      <c r="A21" s="89" t="s">
        <v>846</v>
      </c>
      <c r="B21" s="35" t="s">
        <v>213</v>
      </c>
      <c r="C21" s="10" t="s">
        <v>1736</v>
      </c>
      <c r="D21" s="9" t="str">
        <f>IF($B21="N/A","N/A",IF(C21&gt;15,"No",IF(C21&lt;-15,"No","Yes")))</f>
        <v>N/A</v>
      </c>
      <c r="E21" s="10" t="s">
        <v>1736</v>
      </c>
      <c r="F21" s="9" t="str">
        <f>IF($B21="N/A","N/A",IF(E21&gt;15,"No",IF(E21&lt;-15,"No","Yes")))</f>
        <v>N/A</v>
      </c>
      <c r="G21" s="10" t="s">
        <v>1736</v>
      </c>
      <c r="H21" s="9" t="str">
        <f>IF($B21="N/A","N/A",IF(G21&gt;15,"No",IF(G21&lt;-15,"No","Yes")))</f>
        <v>N/A</v>
      </c>
      <c r="I21" s="10" t="s">
        <v>1736</v>
      </c>
      <c r="J21" s="10" t="s">
        <v>1736</v>
      </c>
      <c r="K21" s="9" t="str">
        <f t="shared" si="1"/>
        <v>N/A</v>
      </c>
    </row>
    <row r="22" spans="1:11" x14ac:dyDescent="0.2">
      <c r="A22" s="89" t="s">
        <v>1697</v>
      </c>
      <c r="B22" s="60" t="s">
        <v>224</v>
      </c>
      <c r="C22" s="9">
        <v>0</v>
      </c>
      <c r="D22" s="9" t="str">
        <f>IF($B22="N/A","N/A",IF(C22&gt;5,"No",IF(C22&lt;=0,"No","Yes")))</f>
        <v>No</v>
      </c>
      <c r="E22" s="9">
        <v>0</v>
      </c>
      <c r="F22" s="9" t="str">
        <f>IF($B22="N/A","N/A",IF(E22&gt;5,"No",IF(E22&lt;=0,"No","Yes")))</f>
        <v>No</v>
      </c>
      <c r="G22" s="9">
        <v>0</v>
      </c>
      <c r="H22" s="9" t="str">
        <f>IF($B22="N/A","N/A",IF(G22&gt;5,"No",IF(G22&lt;=0,"No","Yes")))</f>
        <v>No</v>
      </c>
      <c r="I22" s="10" t="s">
        <v>1736</v>
      </c>
      <c r="J22" s="10" t="s">
        <v>1736</v>
      </c>
      <c r="K22" s="9" t="str">
        <f t="shared" si="1"/>
        <v>N/A</v>
      </c>
    </row>
    <row r="23" spans="1:11" x14ac:dyDescent="0.2">
      <c r="A23" s="89" t="s">
        <v>130</v>
      </c>
      <c r="B23" s="35" t="s">
        <v>213</v>
      </c>
      <c r="C23" s="9" t="s">
        <v>1736</v>
      </c>
      <c r="D23" s="9" t="str">
        <f>IF($B23="N/A","N/A",IF(C23&gt;15,"No",IF(C23&lt;-15,"No","Yes")))</f>
        <v>N/A</v>
      </c>
      <c r="E23" s="9" t="s">
        <v>1736</v>
      </c>
      <c r="F23" s="9" t="str">
        <f>IF($B23="N/A","N/A",IF(E23&gt;15,"No",IF(E23&lt;-15,"No","Yes")))</f>
        <v>N/A</v>
      </c>
      <c r="G23" s="9" t="s">
        <v>1736</v>
      </c>
      <c r="H23" s="9" t="str">
        <f>IF($B23="N/A","N/A",IF(G23&gt;15,"No",IF(G23&lt;-15,"No","Yes")))</f>
        <v>N/A</v>
      </c>
      <c r="I23" s="10" t="s">
        <v>1736</v>
      </c>
      <c r="J23" s="10" t="s">
        <v>1736</v>
      </c>
      <c r="K23" s="9" t="str">
        <f t="shared" si="1"/>
        <v>N/A</v>
      </c>
    </row>
    <row r="24" spans="1:11" x14ac:dyDescent="0.2">
      <c r="A24" s="89" t="s">
        <v>847</v>
      </c>
      <c r="B24" s="35" t="s">
        <v>213</v>
      </c>
      <c r="C24" s="10" t="s">
        <v>1736</v>
      </c>
      <c r="D24" s="9" t="str">
        <f>IF($B24="N/A","N/A",IF(C24&gt;15,"No",IF(C24&lt;-15,"No","Yes")))</f>
        <v>N/A</v>
      </c>
      <c r="E24" s="10" t="s">
        <v>1736</v>
      </c>
      <c r="F24" s="9" t="str">
        <f>IF($B24="N/A","N/A",IF(E24&gt;15,"No",IF(E24&lt;-15,"No","Yes")))</f>
        <v>N/A</v>
      </c>
      <c r="G24" s="10" t="s">
        <v>1736</v>
      </c>
      <c r="H24" s="9" t="str">
        <f>IF($B24="N/A","N/A",IF(G24&gt;15,"No",IF(G24&lt;-15,"No","Yes")))</f>
        <v>N/A</v>
      </c>
      <c r="I24" s="10" t="s">
        <v>1736</v>
      </c>
      <c r="J24" s="10" t="s">
        <v>1736</v>
      </c>
      <c r="K24" s="9" t="str">
        <f t="shared" si="1"/>
        <v>N/A</v>
      </c>
    </row>
    <row r="25" spans="1:11" x14ac:dyDescent="0.2">
      <c r="A25" s="89" t="s">
        <v>15</v>
      </c>
      <c r="B25" s="35" t="s">
        <v>240</v>
      </c>
      <c r="C25" s="9">
        <v>0</v>
      </c>
      <c r="D25" s="9" t="str">
        <f>IF($B25="N/A","N/A",IF(C25&gt;20,"No",IF(C25&lt;1,"No","Yes")))</f>
        <v>No</v>
      </c>
      <c r="E25" s="9">
        <v>0</v>
      </c>
      <c r="F25" s="9" t="str">
        <f>IF($B25="N/A","N/A",IF(E25&gt;20,"No",IF(E25&lt;1,"No","Yes")))</f>
        <v>No</v>
      </c>
      <c r="G25" s="9">
        <v>0</v>
      </c>
      <c r="H25" s="9" t="str">
        <f>IF($B25="N/A","N/A",IF(G25&gt;20,"No",IF(G25&lt;1,"No","Yes")))</f>
        <v>No</v>
      </c>
      <c r="I25" s="10" t="s">
        <v>1736</v>
      </c>
      <c r="J25" s="10" t="s">
        <v>1736</v>
      </c>
      <c r="K25" s="9" t="str">
        <f t="shared" ref="K25:K34" si="2">IF(J25="Div by 0", "N/A", IF(J25="N/A","N/A", IF(J25&gt;30, "No", IF(J25&lt;-30, "No", "Yes"))))</f>
        <v>N/A</v>
      </c>
    </row>
    <row r="26" spans="1:11" x14ac:dyDescent="0.2">
      <c r="A26" s="89" t="s">
        <v>159</v>
      </c>
      <c r="B26" s="35" t="s">
        <v>214</v>
      </c>
      <c r="C26" s="9">
        <v>99.997465081000001</v>
      </c>
      <c r="D26" s="9" t="str">
        <f>IF($B26="N/A","N/A",IF(C26&gt;100,"No",IF(C26&lt;95,"No","Yes")))</f>
        <v>Yes</v>
      </c>
      <c r="E26" s="9">
        <v>99.976585670000006</v>
      </c>
      <c r="F26" s="9" t="str">
        <f>IF($B26="N/A","N/A",IF(E26&gt;100,"No",IF(E26&lt;95,"No","Yes")))</f>
        <v>Yes</v>
      </c>
      <c r="G26" s="9">
        <v>99.994530139000005</v>
      </c>
      <c r="H26" s="9" t="str">
        <f>IF($B26="N/A","N/A",IF(G26&gt;100,"No",IF(G26&lt;95,"No","Yes")))</f>
        <v>Yes</v>
      </c>
      <c r="I26" s="10">
        <v>-2.1000000000000001E-2</v>
      </c>
      <c r="J26" s="10">
        <v>1.7899999999999999E-2</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11.153641410000001</v>
      </c>
      <c r="D28" s="9" t="str">
        <f>IF($B28="N/A","N/A",IF(C28&gt;30,"No",IF(C28&lt;5,"No","Yes")))</f>
        <v>Yes</v>
      </c>
      <c r="E28" s="9">
        <v>10.549456267</v>
      </c>
      <c r="F28" s="9" t="str">
        <f>IF($B28="N/A","N/A",IF(E28&gt;30,"No",IF(E28&lt;5,"No","Yes")))</f>
        <v>Yes</v>
      </c>
      <c r="G28" s="9">
        <v>9.4081610327000007</v>
      </c>
      <c r="H28" s="9" t="str">
        <f>IF($B28="N/A","N/A",IF(G28&gt;30,"No",IF(G28&lt;5,"No","Yes")))</f>
        <v>Yes</v>
      </c>
      <c r="I28" s="10">
        <v>-5.42</v>
      </c>
      <c r="J28" s="10">
        <v>-10.8</v>
      </c>
      <c r="K28" s="9" t="str">
        <f t="shared" si="2"/>
        <v>Yes</v>
      </c>
    </row>
    <row r="29" spans="1:11" x14ac:dyDescent="0.2">
      <c r="A29" s="89" t="s">
        <v>849</v>
      </c>
      <c r="B29" s="35" t="s">
        <v>227</v>
      </c>
      <c r="C29" s="9">
        <v>46.809805064999999</v>
      </c>
      <c r="D29" s="9" t="str">
        <f>IF($B29="N/A","N/A",IF(C29&gt;75,"No",IF(C29&lt;15,"No","Yes")))</f>
        <v>Yes</v>
      </c>
      <c r="E29" s="9">
        <v>46.162651543000003</v>
      </c>
      <c r="F29" s="9" t="str">
        <f>IF($B29="N/A","N/A",IF(E29&gt;75,"No",IF(E29&lt;15,"No","Yes")))</f>
        <v>Yes</v>
      </c>
      <c r="G29" s="9">
        <v>45.941363088999999</v>
      </c>
      <c r="H29" s="9" t="str">
        <f>IF($B29="N/A","N/A",IF(G29&gt;75,"No",IF(G29&lt;15,"No","Yes")))</f>
        <v>Yes</v>
      </c>
      <c r="I29" s="10">
        <v>-1.38</v>
      </c>
      <c r="J29" s="10">
        <v>-0.47899999999999998</v>
      </c>
      <c r="K29" s="9" t="str">
        <f t="shared" si="2"/>
        <v>Yes</v>
      </c>
    </row>
    <row r="30" spans="1:11" x14ac:dyDescent="0.2">
      <c r="A30" s="89" t="s">
        <v>850</v>
      </c>
      <c r="B30" s="35" t="s">
        <v>228</v>
      </c>
      <c r="C30" s="9">
        <v>42.036553525000002</v>
      </c>
      <c r="D30" s="9" t="str">
        <f>IF($B30="N/A","N/A",IF(C30&gt;70,"No",IF(C30&lt;25,"No","Yes")))</f>
        <v>Yes</v>
      </c>
      <c r="E30" s="9">
        <v>43.287892190000001</v>
      </c>
      <c r="F30" s="9" t="str">
        <f>IF($B30="N/A","N/A",IF(E30&gt;70,"No",IF(E30&lt;25,"No","Yes")))</f>
        <v>Yes</v>
      </c>
      <c r="G30" s="9">
        <v>44.650475878000002</v>
      </c>
      <c r="H30" s="9" t="str">
        <f>IF($B30="N/A","N/A",IF(G30&gt;70,"No",IF(G30&lt;25,"No","Yes")))</f>
        <v>Yes</v>
      </c>
      <c r="I30" s="10">
        <v>2.9769999999999999</v>
      </c>
      <c r="J30" s="10">
        <v>3.1480000000000001</v>
      </c>
      <c r="K30" s="9" t="str">
        <f t="shared" si="2"/>
        <v>Yes</v>
      </c>
    </row>
    <row r="31" spans="1:11" x14ac:dyDescent="0.2">
      <c r="A31" s="89" t="s">
        <v>160</v>
      </c>
      <c r="B31" s="35" t="s">
        <v>214</v>
      </c>
      <c r="C31" s="9">
        <v>99.994930163000006</v>
      </c>
      <c r="D31" s="9" t="str">
        <f>IF($B31="N/A","N/A",IF(C31&gt;100,"No",IF(C31&lt;95,"No","Yes")))</f>
        <v>Yes</v>
      </c>
      <c r="E31" s="9">
        <v>99.981788855000005</v>
      </c>
      <c r="F31" s="9" t="str">
        <f>IF($B31="N/A","N/A",IF(E31&gt;100,"No",IF(E31&lt;95,"No","Yes")))</f>
        <v>Yes</v>
      </c>
      <c r="G31" s="9">
        <v>99.961710972999995</v>
      </c>
      <c r="H31" s="9" t="str">
        <f>IF($B31="N/A","N/A",IF(G31&gt;100,"No",IF(G31&lt;95,"No","Yes")))</f>
        <v>Yes</v>
      </c>
      <c r="I31" s="10">
        <v>-1.2999999999999999E-2</v>
      </c>
      <c r="J31" s="10">
        <v>-0.02</v>
      </c>
      <c r="K31" s="9" t="str">
        <f t="shared" si="2"/>
        <v>Yes</v>
      </c>
    </row>
    <row r="32" spans="1:11" x14ac:dyDescent="0.2">
      <c r="A32" s="29" t="s">
        <v>372</v>
      </c>
      <c r="B32" s="35" t="s">
        <v>241</v>
      </c>
      <c r="C32" s="9">
        <v>1.1533879186</v>
      </c>
      <c r="D32" s="9" t="str">
        <f>IF($B32="N/A","N/A",IF(C32&gt;5,"No",IF(C32&lt;1,"No","Yes")))</f>
        <v>Yes</v>
      </c>
      <c r="E32" s="9">
        <v>1.1733180706999999</v>
      </c>
      <c r="F32" s="9" t="str">
        <f>IF($B32="N/A","N/A",IF(E32&gt;5,"No",IF(E32&lt;1,"No","Yes")))</f>
        <v>Yes</v>
      </c>
      <c r="G32" s="9">
        <v>1.0967071436</v>
      </c>
      <c r="H32" s="9" t="str">
        <f>IF($B32="N/A","N/A",IF(G32&gt;5,"No",IF(G32&lt;1,"No","Yes")))</f>
        <v>Yes</v>
      </c>
      <c r="I32" s="10">
        <v>1.728</v>
      </c>
      <c r="J32" s="10">
        <v>-6.53</v>
      </c>
      <c r="K32" s="9" t="str">
        <f t="shared" si="2"/>
        <v>Yes</v>
      </c>
    </row>
    <row r="33" spans="1:11" x14ac:dyDescent="0.2">
      <c r="A33" s="29" t="s">
        <v>374</v>
      </c>
      <c r="B33" s="35" t="s">
        <v>242</v>
      </c>
      <c r="C33" s="9">
        <v>95.921316129999994</v>
      </c>
      <c r="D33" s="9" t="str">
        <f>IF($B33="N/A","N/A",IF(C33&gt;98,"No",IF(C33&lt;8,"No","Yes")))</f>
        <v>Yes</v>
      </c>
      <c r="E33" s="9">
        <v>96.092408554000002</v>
      </c>
      <c r="F33" s="9" t="str">
        <f>IF($B33="N/A","N/A",IF(E33&gt;98,"No",IF(E33&lt;8,"No","Yes")))</f>
        <v>Yes</v>
      </c>
      <c r="G33" s="9">
        <v>95.845640521000007</v>
      </c>
      <c r="H33" s="9" t="str">
        <f>IF($B33="N/A","N/A",IF(G33&gt;98,"No",IF(G33&lt;8,"No","Yes")))</f>
        <v>Yes</v>
      </c>
      <c r="I33" s="10">
        <v>0.1784</v>
      </c>
      <c r="J33" s="10">
        <v>-0.25700000000000001</v>
      </c>
      <c r="K33" s="9" t="str">
        <f t="shared" si="2"/>
        <v>Yes</v>
      </c>
    </row>
    <row r="34" spans="1:11" x14ac:dyDescent="0.2">
      <c r="A34" s="29" t="s">
        <v>375</v>
      </c>
      <c r="B34" s="60" t="s">
        <v>224</v>
      </c>
      <c r="C34" s="9">
        <v>1.2116910440999999</v>
      </c>
      <c r="D34" s="9" t="str">
        <f>IF($B34="N/A","N/A",IF(C34&gt;5,"No",IF(C34&lt;=0,"No","Yes")))</f>
        <v>Yes</v>
      </c>
      <c r="E34" s="9">
        <v>1.1473021488999999</v>
      </c>
      <c r="F34" s="9" t="str">
        <f>IF($B34="N/A","N/A",IF(E34&gt;5,"No",IF(E34&lt;=0,"No","Yes")))</f>
        <v>Yes</v>
      </c>
      <c r="G34" s="9">
        <v>1.2772125588000001</v>
      </c>
      <c r="H34" s="9" t="str">
        <f>IF($B34="N/A","N/A",IF(G34&gt;5,"No",IF(G34&lt;=0,"No","Yes")))</f>
        <v>Yes</v>
      </c>
      <c r="I34" s="10">
        <v>-5.31</v>
      </c>
      <c r="J34" s="10">
        <v>11.32</v>
      </c>
      <c r="K34" s="9" t="str">
        <f t="shared" si="2"/>
        <v>Yes</v>
      </c>
    </row>
    <row r="35" spans="1:11" ht="12" customHeight="1" x14ac:dyDescent="0.2">
      <c r="A35" s="163" t="s">
        <v>1633</v>
      </c>
      <c r="B35" s="164"/>
      <c r="C35" s="164"/>
      <c r="D35" s="164"/>
      <c r="E35" s="164"/>
      <c r="F35" s="164"/>
      <c r="G35" s="164"/>
      <c r="H35" s="164"/>
      <c r="I35" s="164"/>
      <c r="J35" s="164"/>
      <c r="K35" s="165"/>
    </row>
    <row r="36" spans="1:11" x14ac:dyDescent="0.2">
      <c r="A36" s="156" t="s">
        <v>1631</v>
      </c>
      <c r="B36" s="157"/>
      <c r="C36" s="157"/>
      <c r="D36" s="157"/>
      <c r="E36" s="157"/>
      <c r="F36" s="157"/>
      <c r="G36" s="157"/>
      <c r="H36" s="157"/>
      <c r="I36" s="157"/>
      <c r="J36" s="157"/>
      <c r="K36" s="158"/>
    </row>
    <row r="37" spans="1:11" x14ac:dyDescent="0.2">
      <c r="A37" s="159" t="s">
        <v>1734</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1735</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6765</v>
      </c>
      <c r="D6" s="9" t="str">
        <f>IF($B6="N/A","N/A",IF(C6&gt;15,"No",IF(C6&lt;-15,"No","Yes")))</f>
        <v>N/A</v>
      </c>
      <c r="E6" s="36">
        <v>6734</v>
      </c>
      <c r="F6" s="9" t="str">
        <f>IF($B6="N/A","N/A",IF(E6&gt;15,"No",IF(E6&lt;-15,"No","Yes")))</f>
        <v>N/A</v>
      </c>
      <c r="G6" s="36">
        <v>6986</v>
      </c>
      <c r="H6" s="9" t="str">
        <f>IF($B6="N/A","N/A",IF(G6&gt;15,"No",IF(G6&lt;-15,"No","Yes")))</f>
        <v>N/A</v>
      </c>
      <c r="I6" s="10">
        <v>-0.45800000000000002</v>
      </c>
      <c r="J6" s="10">
        <v>3.742</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1736</v>
      </c>
      <c r="J8" s="10" t="s">
        <v>1736</v>
      </c>
      <c r="K8" s="9" t="str">
        <f t="shared" si="0"/>
        <v>N/A</v>
      </c>
    </row>
    <row r="9" spans="1:11" x14ac:dyDescent="0.2">
      <c r="A9" s="89" t="s">
        <v>851</v>
      </c>
      <c r="B9" s="35" t="s">
        <v>213</v>
      </c>
      <c r="C9" s="37">
        <v>647.36289726999996</v>
      </c>
      <c r="D9" s="9" t="str">
        <f>IF($B9="N/A","N/A",IF(C9&gt;15,"No",IF(C9&lt;-15,"No","Yes")))</f>
        <v>N/A</v>
      </c>
      <c r="E9" s="37">
        <v>671.35550936000004</v>
      </c>
      <c r="F9" s="9" t="str">
        <f>IF($B9="N/A","N/A",IF(E9&gt;15,"No",IF(E9&lt;-15,"No","Yes")))</f>
        <v>N/A</v>
      </c>
      <c r="G9" s="37">
        <v>660.34869738999998</v>
      </c>
      <c r="H9" s="9" t="str">
        <f>IF($B9="N/A","N/A",IF(G9&gt;15,"No",IF(G9&lt;-15,"No","Yes")))</f>
        <v>N/A</v>
      </c>
      <c r="I9" s="10">
        <v>3.706</v>
      </c>
      <c r="J9" s="10">
        <v>-1.64</v>
      </c>
      <c r="K9" s="9" t="str">
        <f t="shared" si="0"/>
        <v>Yes</v>
      </c>
    </row>
    <row r="10" spans="1:11" x14ac:dyDescent="0.2">
      <c r="A10" s="89" t="s">
        <v>652</v>
      </c>
      <c r="B10" s="35" t="s">
        <v>237</v>
      </c>
      <c r="C10" s="8">
        <v>70.465631928999997</v>
      </c>
      <c r="D10" s="9" t="str">
        <f>IF($B10="N/A","N/A",IF(C10&gt;99,"No",IF(C10&lt;75,"No","Yes")))</f>
        <v>No</v>
      </c>
      <c r="E10" s="8">
        <v>71.888921889000002</v>
      </c>
      <c r="F10" s="9" t="str">
        <f>IF($B10="N/A","N/A",IF(E10&gt;99,"No",IF(E10&lt;75,"No","Yes")))</f>
        <v>No</v>
      </c>
      <c r="G10" s="8">
        <v>74.091039221000003</v>
      </c>
      <c r="H10" s="9" t="str">
        <f>IF($B10="N/A","N/A",IF(G10&gt;99,"No",IF(G10&lt;75,"No","Yes")))</f>
        <v>No</v>
      </c>
      <c r="I10" s="10">
        <v>2.02</v>
      </c>
      <c r="J10" s="10">
        <v>3.0630000000000002</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1736</v>
      </c>
      <c r="J11" s="10" t="s">
        <v>1736</v>
      </c>
      <c r="K11" s="9" t="str">
        <f t="shared" si="0"/>
        <v>N/A</v>
      </c>
    </row>
    <row r="12" spans="1:11" x14ac:dyDescent="0.2">
      <c r="A12" s="89" t="s">
        <v>654</v>
      </c>
      <c r="B12" s="60" t="s">
        <v>239</v>
      </c>
      <c r="C12" s="9">
        <v>29.534368070999999</v>
      </c>
      <c r="D12" s="9" t="str">
        <f>IF($B12="N/A","N/A",IF(C12&gt;10,"No",IF(C12&lt;=0,"No","Yes")))</f>
        <v>No</v>
      </c>
      <c r="E12" s="9">
        <v>28.111078111000001</v>
      </c>
      <c r="F12" s="9" t="str">
        <f>IF($B12="N/A","N/A",IF(E12&gt;10,"No",IF(E12&lt;=0,"No","Yes")))</f>
        <v>No</v>
      </c>
      <c r="G12" s="9">
        <v>25.908960779000001</v>
      </c>
      <c r="H12" s="9" t="str">
        <f>IF($B12="N/A","N/A",IF(G12&gt;10,"No",IF(G12&lt;=0,"No","Yes")))</f>
        <v>No</v>
      </c>
      <c r="I12" s="10">
        <v>-4.82</v>
      </c>
      <c r="J12" s="10">
        <v>-7.83</v>
      </c>
      <c r="K12" s="9" t="str">
        <f t="shared" si="0"/>
        <v>Yes</v>
      </c>
    </row>
    <row r="13" spans="1:11" x14ac:dyDescent="0.2">
      <c r="A13" s="89" t="s">
        <v>655</v>
      </c>
      <c r="B13" s="60" t="s">
        <v>224</v>
      </c>
      <c r="C13" s="9">
        <v>0</v>
      </c>
      <c r="D13" s="9" t="str">
        <f>IF($B13="N/A","N/A",IF(C13&gt;5,"No",IF(C13&lt;=0,"No","Yes")))</f>
        <v>No</v>
      </c>
      <c r="E13" s="9">
        <v>0</v>
      </c>
      <c r="F13" s="9" t="str">
        <f>IF($B13="N/A","N/A",IF(E13&gt;5,"No",IF(E13&lt;=0,"No","Yes")))</f>
        <v>No</v>
      </c>
      <c r="G13" s="9">
        <v>0</v>
      </c>
      <c r="H13" s="9" t="str">
        <f>IF($B13="N/A","N/A",IF(G13&gt;5,"No",IF(G13&lt;=0,"No","Yes")))</f>
        <v>No</v>
      </c>
      <c r="I13" s="10" t="s">
        <v>1736</v>
      </c>
      <c r="J13" s="10" t="s">
        <v>1736</v>
      </c>
      <c r="K13" s="9" t="str">
        <f t="shared" si="0"/>
        <v>N/A</v>
      </c>
    </row>
    <row r="14" spans="1:11" x14ac:dyDescent="0.2">
      <c r="A14" s="89" t="s">
        <v>159</v>
      </c>
      <c r="B14" s="35" t="s">
        <v>214</v>
      </c>
      <c r="C14" s="9">
        <v>100</v>
      </c>
      <c r="D14" s="9" t="str">
        <f>IF($B14="N/A","N/A",IF(C14&gt;100,"No",IF(C14&lt;95,"No","Yes")))</f>
        <v>Yes</v>
      </c>
      <c r="E14" s="9">
        <v>99.985149985000007</v>
      </c>
      <c r="F14" s="9" t="str">
        <f>IF($B14="N/A","N/A",IF(E14&gt;100,"No",IF(E14&lt;95,"No","Yes")))</f>
        <v>Yes</v>
      </c>
      <c r="G14" s="9">
        <v>99.985685657000005</v>
      </c>
      <c r="H14" s="9" t="str">
        <f>IF($B14="N/A","N/A",IF(G14&gt;100,"No",IF(G14&lt;95,"No","Yes")))</f>
        <v>Yes</v>
      </c>
      <c r="I14" s="10">
        <v>-1.4999999999999999E-2</v>
      </c>
      <c r="J14" s="10">
        <v>5.0000000000000001E-4</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8.6474501108999995</v>
      </c>
      <c r="D16" s="9" t="str">
        <f>IF($B16="N/A","N/A",IF(C16&gt;30,"No",IF(C16&lt;5,"No","Yes")))</f>
        <v>Yes</v>
      </c>
      <c r="E16" s="9">
        <v>7.5141075141</v>
      </c>
      <c r="F16" s="9" t="str">
        <f>IF($B16="N/A","N/A",IF(E16&gt;30,"No",IF(E16&lt;5,"No","Yes")))</f>
        <v>Yes</v>
      </c>
      <c r="G16" s="9">
        <v>7.1142284569000003</v>
      </c>
      <c r="H16" s="9" t="str">
        <f>IF($B16="N/A","N/A",IF(G16&gt;30,"No",IF(G16&lt;5,"No","Yes")))</f>
        <v>Yes</v>
      </c>
      <c r="I16" s="10">
        <v>-13.1</v>
      </c>
      <c r="J16" s="10">
        <v>-5.32</v>
      </c>
      <c r="K16" s="9" t="str">
        <f t="shared" si="0"/>
        <v>Yes</v>
      </c>
    </row>
    <row r="17" spans="1:11" x14ac:dyDescent="0.2">
      <c r="A17" s="89" t="s">
        <v>849</v>
      </c>
      <c r="B17" s="35" t="s">
        <v>227</v>
      </c>
      <c r="C17" s="9">
        <v>30.598669622999999</v>
      </c>
      <c r="D17" s="9" t="str">
        <f>IF($B17="N/A","N/A",IF(C17&gt;75,"No",IF(C17&lt;15,"No","Yes")))</f>
        <v>Yes</v>
      </c>
      <c r="E17" s="9">
        <v>32.313632314000003</v>
      </c>
      <c r="F17" s="9" t="str">
        <f>IF($B17="N/A","N/A",IF(E17&gt;75,"No",IF(E17&lt;15,"No","Yes")))</f>
        <v>Yes</v>
      </c>
      <c r="G17" s="9">
        <v>33.896364157000001</v>
      </c>
      <c r="H17" s="9" t="str">
        <f>IF($B17="N/A","N/A",IF(G17&gt;75,"No",IF(G17&lt;15,"No","Yes")))</f>
        <v>Yes</v>
      </c>
      <c r="I17" s="10">
        <v>5.6050000000000004</v>
      </c>
      <c r="J17" s="10">
        <v>4.8979999999999997</v>
      </c>
      <c r="K17" s="9" t="str">
        <f t="shared" si="0"/>
        <v>Yes</v>
      </c>
    </row>
    <row r="18" spans="1:11" x14ac:dyDescent="0.2">
      <c r="A18" s="89" t="s">
        <v>850</v>
      </c>
      <c r="B18" s="35" t="s">
        <v>228</v>
      </c>
      <c r="C18" s="9">
        <v>60.753880266000003</v>
      </c>
      <c r="D18" s="9" t="str">
        <f>IF($B18="N/A","N/A",IF(C18&gt;70,"No",IF(C18&lt;25,"No","Yes")))</f>
        <v>Yes</v>
      </c>
      <c r="E18" s="9">
        <v>60.172260172000001</v>
      </c>
      <c r="F18" s="9" t="str">
        <f>IF($B18="N/A","N/A",IF(E18&gt;70,"No",IF(E18&lt;25,"No","Yes")))</f>
        <v>Yes</v>
      </c>
      <c r="G18" s="9">
        <v>58.989407386000003</v>
      </c>
      <c r="H18" s="9" t="str">
        <f>IF($B18="N/A","N/A",IF(G18&gt;70,"No",IF(G18&lt;25,"No","Yes")))</f>
        <v>Yes</v>
      </c>
      <c r="I18" s="10">
        <v>-0.95699999999999996</v>
      </c>
      <c r="J18" s="10">
        <v>-1.97</v>
      </c>
      <c r="K18" s="9" t="str">
        <f t="shared" si="0"/>
        <v>Yes</v>
      </c>
    </row>
    <row r="19" spans="1:11" x14ac:dyDescent="0.2">
      <c r="A19" s="89" t="s">
        <v>160</v>
      </c>
      <c r="B19" s="35" t="s">
        <v>214</v>
      </c>
      <c r="C19" s="9">
        <v>92.609016999000005</v>
      </c>
      <c r="D19" s="9" t="str">
        <f>IF($B19="N/A","N/A",IF(C19&gt;100,"No",IF(C19&lt;95,"No","Yes")))</f>
        <v>No</v>
      </c>
      <c r="E19" s="9">
        <v>92.070092070000001</v>
      </c>
      <c r="F19" s="9" t="str">
        <f>IF($B19="N/A","N/A",IF(E19&gt;100,"No",IF(E19&lt;95,"No","Yes")))</f>
        <v>No</v>
      </c>
      <c r="G19" s="9">
        <v>93.372459203999995</v>
      </c>
      <c r="H19" s="9" t="str">
        <f>IF($B19="N/A","N/A",IF(G19&gt;100,"No",IF(G19&lt;95,"No","Yes")))</f>
        <v>No</v>
      </c>
      <c r="I19" s="10">
        <v>-0.58199999999999996</v>
      </c>
      <c r="J19" s="10">
        <v>1.415</v>
      </c>
      <c r="K19" s="9" t="str">
        <f t="shared" si="0"/>
        <v>Yes</v>
      </c>
    </row>
    <row r="20" spans="1:11" x14ac:dyDescent="0.2">
      <c r="A20" s="29" t="s">
        <v>372</v>
      </c>
      <c r="B20" s="35" t="s">
        <v>241</v>
      </c>
      <c r="C20" s="9">
        <v>8.1005173688000003</v>
      </c>
      <c r="D20" s="9" t="str">
        <f>IF($B20="N/A","N/A",IF(C20&gt;5,"No",IF(C20&lt;1,"No","Yes")))</f>
        <v>No</v>
      </c>
      <c r="E20" s="9">
        <v>8.9842589843000003</v>
      </c>
      <c r="F20" s="9" t="str">
        <f>IF($B20="N/A","N/A",IF(E20&gt;5,"No",IF(E20&lt;1,"No","Yes")))</f>
        <v>No</v>
      </c>
      <c r="G20" s="9">
        <v>8.9321500142999994</v>
      </c>
      <c r="H20" s="9" t="str">
        <f>IF($B20="N/A","N/A",IF(G20&gt;5,"No",IF(G20&lt;1,"No","Yes")))</f>
        <v>No</v>
      </c>
      <c r="I20" s="10">
        <v>10.91</v>
      </c>
      <c r="J20" s="10">
        <v>-0.57999999999999996</v>
      </c>
      <c r="K20" s="9" t="str">
        <f t="shared" si="0"/>
        <v>Yes</v>
      </c>
    </row>
    <row r="21" spans="1:11" x14ac:dyDescent="0.2">
      <c r="A21" s="29" t="s">
        <v>374</v>
      </c>
      <c r="B21" s="35" t="s">
        <v>242</v>
      </c>
      <c r="C21" s="9">
        <v>79.467849224000005</v>
      </c>
      <c r="D21" s="9" t="str">
        <f>IF($B21="N/A","N/A",IF(C21&gt;98,"No",IF(C21&lt;8,"No","Yes")))</f>
        <v>Yes</v>
      </c>
      <c r="E21" s="9">
        <v>78.244728245000005</v>
      </c>
      <c r="F21" s="9" t="str">
        <f>IF($B21="N/A","N/A",IF(E21&gt;98,"No",IF(E21&lt;8,"No","Yes")))</f>
        <v>Yes</v>
      </c>
      <c r="G21" s="9">
        <v>79.301460062999993</v>
      </c>
      <c r="H21" s="9" t="str">
        <f>IF($B21="N/A","N/A",IF(G21&gt;98,"No",IF(G21&lt;8,"No","Yes")))</f>
        <v>Yes</v>
      </c>
      <c r="I21" s="10">
        <v>-1.54</v>
      </c>
      <c r="J21" s="10">
        <v>1.351</v>
      </c>
      <c r="K21" s="9" t="str">
        <f t="shared" si="0"/>
        <v>Yes</v>
      </c>
    </row>
    <row r="22" spans="1:11" x14ac:dyDescent="0.2">
      <c r="A22" s="29" t="s">
        <v>375</v>
      </c>
      <c r="B22" s="60" t="s">
        <v>224</v>
      </c>
      <c r="C22" s="9">
        <v>0.75388026610000003</v>
      </c>
      <c r="D22" s="9" t="str">
        <f>IF($B22="N/A","N/A",IF(C22&gt;5,"No",IF(C22&lt;=0,"No","Yes")))</f>
        <v>Yes</v>
      </c>
      <c r="E22" s="9">
        <v>0.66825066830000002</v>
      </c>
      <c r="F22" s="9" t="str">
        <f>IF($B22="N/A","N/A",IF(E22&gt;5,"No",IF(E22&lt;=0,"No","Yes")))</f>
        <v>Yes</v>
      </c>
      <c r="G22" s="9">
        <v>0.70140280560000001</v>
      </c>
      <c r="H22" s="9" t="str">
        <f>IF($B22="N/A","N/A",IF(G22&gt;5,"No",IF(G22&lt;=0,"No","Yes")))</f>
        <v>Yes</v>
      </c>
      <c r="I22" s="10">
        <v>-11.4</v>
      </c>
      <c r="J22" s="10">
        <v>4.9610000000000003</v>
      </c>
      <c r="K22" s="9" t="str">
        <f t="shared" si="0"/>
        <v>Yes</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1734</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2017-05-15T20:04:11Z</dcterms:modified>
  <dc:language>English</dc:language>
</cp:coreProperties>
</file>