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<sst xmlns="http://schemas.openxmlformats.org/spreadsheetml/2006/main" count="7881" uniqueCount="1212">
  <si>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</si>
  <si>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</si>
  <si>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</si>
  <si>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</si>
  <si>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</si>
  <si>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</si>
  <si>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</si>
  <si>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</si>
  <si>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</si>
  <si>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</si>
  <si>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</si>
  <si>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</si>
  <si>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</si>
  <si>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</si>
  <si>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</si>
  <si>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</si>
  <si>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</si>
  <si>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</si>
  <si>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</si>
  <si>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</si>
  <si>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</si>
  <si>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</si>
  <si>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</si>
  <si>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</si>
  <si>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</si>
  <si>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</si>
  <si>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</si>
  <si>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</si>
  <si>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</si>
  <si>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</si>
  <si>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</si>
  <si>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</si>
  <si>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</si>
  <si>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</si>
  <si>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</si>
  <si>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</si>
  <si>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</si>
  <si>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</si>
  <si>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</si>
  <si>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</si>
  <si>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</si>
  <si>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</si>
  <si>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</si>
  <si>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</si>
  <si>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</si>
  <si>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</si>
  <si>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</si>
  <si>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</si>
  <si>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</si>
  <si>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</si>
  <si>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</si>
  <si>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</si>
  <si>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</si>
  <si>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</si>
  <si>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</si>
  <si>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</si>
  <si>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</si>
  <si>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</si>
  <si>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</si>
  <si>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</si>
  <si>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</si>
  <si>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</si>
  <si>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</si>
  <si>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</si>
  <si>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</si>
  <si>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</si>
  <si>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</si>
  <si>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</si>
  <si>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</si>
  <si>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</si>
  <si>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</si>
  <si>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</si>
  <si>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</si>
  <si>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</si>
  <si>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</si>
  <si>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</si>
  <si>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</si>
  <si>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</si>
  <si>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</si>
  <si>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</si>
  <si>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</si>
  <si>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</si>
  <si>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</si>
  <si>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</si>
  <si>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</si>
  <si>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</si>
  <si>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</si>
  <si>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</si>
  <si>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</si>
  <si>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</si>
  <si>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</si>
  <si>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</si>
  <si>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</si>
  <si>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</si>
  <si>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</si>
  <si>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</si>
  <si>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</si>
  <si>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</si>
  <si>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</si>
  <si>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</si>
  <si>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</si>
  <si>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</si>
  <si>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</si>
  <si>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</si>
  <si>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</si>
  <si>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</si>
  <si>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</si>
  <si>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</si>
  <si>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</si>
  <si>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</si>
  <si>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</si>
  <si>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</si>
  <si>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</si>
  <si>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</si>
  <si>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</si>
  <si>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</si>
  <si>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</si>
  <si>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</si>
  <si>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</si>
  <si>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</si>
  <si>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</si>
  <si>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</si>
  <si>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</si>
  <si>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</si>
  <si>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</si>
  <si>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</si>
  <si>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</si>
  <si>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</si>
  <si>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</si>
  <si>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</si>
  <si>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</si>
  <si>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</si>
  <si>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</si>
  <si>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</si>
  <si>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</si>
  <si>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</si>
  <si>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</si>
  <si>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</si>
  <si>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</si>
  <si>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</si>
  <si>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</si>
  <si>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</si>
  <si>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</si>
  <si>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</si>
  <si>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</si>
  <si>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</si>
  <si>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</si>
  <si>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</si>
  <si>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</si>
  <si>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</si>
  <si>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</si>
  <si>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</si>
  <si>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</si>
  <si>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</si>
  <si>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</si>
  <si>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</si>
  <si>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</si>
  <si>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</si>
  <si>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</si>
  <si>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</si>
  <si>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</si>
  <si>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</si>
  <si>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</si>
  <si>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</si>
  <si>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</si>
  <si>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</si>
  <si>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</si>
  <si>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</si>
  <si>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</si>
  <si>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</si>
  <si>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</si>
  <si>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</si>
  <si>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</si>
  <si>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</si>
  <si>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</si>
  <si>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</si>
  <si>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</si>
  <si>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</si>
  <si>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</si>
  <si>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</si>
  <si>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</si>
  <si>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</si>
  <si>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</si>
  <si>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</si>
  <si>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</si>
  <si>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</si>
  <si>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</si>
  <si>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</si>
  <si>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</si>
  <si>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</si>
  <si>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</si>
  <si>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</si>
  <si>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</si>
  <si>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</si>
  <si>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</si>
  <si>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</si>
  <si>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</si>
  <si>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</si>
  <si>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</si>
  <si>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</si>
  <si>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</si>
  <si>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</si>
  <si>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</si>
  <si>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</si>
  <si>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</si>
  <si>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</si>
  <si>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</si>
  <si>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</si>
  <si>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</si>
  <si>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</si>
  <si>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</si>
  <si>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</si>
  <si>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</si>
  <si>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</si>
  <si>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</si>
  <si>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</si>
  <si>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</si>
  <si>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</si>
  <si>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</si>
  <si>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</si>
  <si>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</si>
  <si>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</si>
  <si>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</si>
  <si>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</si>
  <si>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</si>
  <si>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</si>
  <si>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</si>
  <si>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</si>
  <si>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</si>
  <si>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</si>
  <si>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</si>
  <si>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</si>
  <si>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</si>
  <si>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</si>
  <si>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</si>
  <si>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</si>
  <si>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</si>
  <si>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</si>
  <si>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</si>
  <si>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</si>
  <si>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</si>
  <si>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</si>
  <si>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</si>
  <si>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</si>
  <si>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</si>
  <si>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</si>
  <si>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</si>
  <si>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</si>
  <si>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</si>
  <si>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</si>
  <si>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</si>
  <si>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</si>
  <si>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</si>
  <si>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</si>
  <si>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</si>
  <si>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</si>
  <si>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</si>
  <si>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</si>
  <si>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</si>
  <si>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</si>
  <si>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</si>
  <si>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</si>
  <si>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</si>
  <si>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</si>
  <si>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</si>
  <si>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</si>
  <si>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</si>
  <si>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</si>
  <si>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</si>
  <si>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</si>
  <si>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</si>
  <si>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</si>
  <si>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</si>
  <si>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</si>
  <si>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</si>
  <si>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</si>
  <si>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</si>
  <si>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</si>
  <si>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</si>
  <si>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</si>
  <si>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</si>
  <si>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</si>
  <si>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</si>
  <si>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</si>
  <si>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</si>
  <si>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</si>
  <si>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</si>
  <si>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</si>
  <si>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</si>
  <si>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</si>
  <si>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</si>
  <si>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</si>
  <si>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</si>
  <si>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</si>
  <si>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</si>
  <si>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</si>
  <si>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</si>
  <si>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</si>
  <si>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</si>
  <si>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</si>
  <si>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</si>
  <si>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</si>
  <si>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</si>
  <si>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</si>
  <si>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</si>
  <si>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</si>
  <si>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</si>
  <si>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</si>
  <si>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</si>
  <si>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</si>
  <si>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</si>
  <si>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</si>
  <si>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</si>
  <si>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</si>
  <si>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</si>
  <si>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</si>
  <si>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</si>
  <si>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</si>
  <si>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</si>
  <si>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</si>
  <si>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</si>
  <si>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</si>
  <si>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</si>
  <si>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</si>
  <si>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</si>
  <si>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</si>
  <si>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</si>
  <si>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</si>
  <si>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</si>
  <si>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</si>
  <si>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</si>
  <si>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</si>
  <si>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</si>
  <si>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</si>
  <si>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</si>
  <si>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</si>
  <si>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</si>
  <si>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</si>
  <si>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</si>
  <si>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</si>
  <si>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</si>
  <si>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</si>
  <si>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</si>
  <si>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</si>
  <si>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</si>
  <si>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</si>
  <si>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</si>
  <si>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</si>
  <si>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</si>
  <si>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</si>
  <si>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</si>
  <si>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</si>
  <si>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</si>
  <si>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</si>
  <si>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</si>
  <si>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</si>
  <si>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</si>
  <si>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</si>
  <si>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</si>
  <si>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</si>
  <si>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</si>
  <si>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</si>
  <si>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</si>
  <si>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</si>
  <si>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</si>
  <si>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</si>
  <si>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</si>
  <si>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</si>
  <si>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</si>
  <si>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</si>
  <si>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</si>
  <si>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</si>
  <si>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</si>
  <si>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</si>
  <si>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</si>
  <si>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</si>
  <si>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</si>
  <si>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</si>
  <si>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</si>
  <si>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</si>
  <si>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</si>
  <si>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</si>
  <si>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</si>
  <si>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</si>
  <si>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</si>
  <si>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</si>
  <si>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</si>
  <si>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</si>
  <si>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</si>
  <si>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</si>
  <si>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</si>
  <si>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</si>
  <si>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</si>
  <si>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</si>
  <si>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</si>
  <si>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</si>
  <si>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</si>
  <si>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</si>
  <si>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</si>
  <si>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</si>
  <si>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</si>
  <si>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</si>
  <si>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</si>
  <si>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</si>
  <si>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</si>
  <si>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</si>
  <si>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</si>
  <si>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</si>
  <si>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</si>
  <si>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</si>
  <si>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</si>
  <si>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</si>
  <si>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</si>
  <si>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</si>
  <si>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</si>
  <si>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</si>
  <si>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</si>
  <si>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</si>
  <si>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</si>
  <si>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</si>
  <si>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</si>
  <si>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</si>
  <si>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</si>
  <si>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</si>
  <si>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</si>
  <si>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</si>
  <si>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</si>
  <si>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</si>
  <si>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</si>
  <si>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</si>
  <si>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</si>
  <si>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</si>
  <si>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</si>
  <si>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</si>
  <si>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</si>
  <si>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</si>
  <si>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</si>
  <si>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</si>
  <si>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</si>
  <si>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</si>
  <si>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</si>
  <si>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</si>
  <si>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</si>
  <si>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</si>
  <si>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</si>
  <si>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</si>
  <si>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</si>
  <si>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</si>
  <si>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</si>
  <si>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</si>
  <si>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</si>
  <si>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</si>
  <si>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</si>
  <si>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</si>
  <si>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</si>
  <si>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</si>
  <si>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</si>
  <si>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</si>
  <si>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</si>
  <si>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</si>
  <si>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</si>
  <si>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</si>
  <si>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</si>
  <si>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</si>
  <si>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</si>
  <si>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</si>
  <si>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</si>
  <si>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</si>
  <si>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</si>
  <si>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</si>
  <si>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</si>
  <si>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</si>
  <si>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</si>
  <si>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</si>
  <si>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</si>
  <si>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</si>
  <si>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</si>
  <si>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</si>
  <si>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</si>
  <si>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</si>
  <si>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</si>
  <si>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</si>
  <si>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</si>
  <si>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</si>
  <si>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</si>
  <si>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</si>
  <si>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</si>
  <si>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</si>
  <si>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</si>
  <si>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</si>
  <si>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</si>
  <si>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</si>
  <si>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</si>
  <si>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</si>
  <si>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</si>
  <si>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</si>
  <si>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</si>
  <si>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</si>
  <si>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</si>
  <si>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</si>
  <si>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</si>
  <si>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</si>
  <si>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</si>
  <si>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</si>
  <si>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</si>
  <si>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</si>
  <si>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</si>
  <si>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</si>
  <si>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</si>
  <si>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</si>
  <si>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</si>
  <si>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</si>
  <si>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</si>
  <si>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</si>
  <si>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</si>
  <si>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</si>
  <si>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</si>
  <si>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</si>
  <si>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</si>
  <si>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</si>
  <si>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</si>
  <si>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</si>
  <si>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</si>
  <si>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</si>
  <si>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</si>
  <si>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</si>
  <si>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</si>
  <si>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</si>
  <si>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</si>
  <si>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</si>
  <si>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</si>
  <si>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</si>
  <si>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</si>
  <si>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</si>
  <si>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</si>
  <si>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</si>
  <si>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</si>
  <si>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</si>
  <si>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</si>
  <si>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</si>
  <si>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</si>
  <si>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</si>
  <si>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</si>
  <si>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</si>
  <si>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</si>
  <si>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</si>
  <si>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</si>
  <si>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</si>
  <si>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</si>
  <si>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</si>
  <si>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</si>
  <si>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</si>
  <si>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</si>
  <si>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</si>
  <si>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</si>
  <si>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</si>
  <si>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</si>
  <si>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</si>
  <si>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</si>
  <si>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</si>
  <si>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</si>
  <si>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</si>
  <si>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</si>
  <si>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</si>
  <si>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</si>
  <si>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</si>
  <si>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</si>
  <si>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</si>
  <si>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</si>
  <si>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</si>
  <si>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</si>
  <si>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</si>
  <si>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</si>
  <si>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</si>
  <si>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</si>
  <si>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</si>
  <si>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</si>
  <si>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</si>
  <si>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</si>
  <si>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</si>
  <si>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</si>
  <si>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</si>
  <si>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</si>
  <si>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</si>
  <si>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</si>
  <si>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</si>
  <si>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</si>
  <si>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</si>
  <si>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</si>
  <si>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</si>
  <si>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</si>
  <si>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</si>
  <si>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</si>
  <si>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</si>
  <si>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</si>
  <si>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</si>
  <si>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</si>
  <si>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</si>
  <si>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</si>
  <si>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</si>
  <si>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</si>
  <si>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</si>
  <si>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</si>
  <si>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</si>
  <si>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</si>
  <si>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</si>
  <si>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</si>
  <si>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</si>
  <si>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</si>
  <si>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</si>
  <si>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</si>
  <si>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</si>
  <si>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</si>
  <si>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</si>
  <si>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</si>
  <si>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</si>
  <si>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</si>
  <si>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</si>
  <si>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</si>
  <si>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</si>
  <si>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</si>
  <si>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</si>
  <si>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</si>
  <si>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</si>
  <si>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</si>
  <si>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</si>
  <si>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</si>
  <si>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</si>
  <si>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</si>
  <si>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</si>
  <si>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</si>
  <si>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</si>
  <si>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</si>
  <si>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</si>
  <si>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</si>
  <si>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</si>
  <si>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</si>
  <si>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</si>
  <si>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</si>
  <si>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</si>
  <si>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</si>
  <si>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</si>
  <si>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</si>
  <si>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</si>
  <si>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</si>
  <si>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</si>
  <si>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</si>
  <si>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</si>
  <si>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</si>
  <si>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</si>
  <si>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</si>
  <si>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</si>
  <si>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</si>
  <si>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</si>
  <si>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</si>
  <si>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</si>
  <si>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</si>
  <si>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</si>
  <si>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</si>
  <si>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</si>
  <si>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</si>
  <si>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</si>
  <si>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</si>
  <si>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</si>
  <si>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</si>
  <si>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</si>
  <si>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</si>
  <si>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</si>
  <si>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</si>
  <si>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</si>
  <si>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</si>
  <si>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</si>
  <si>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</si>
  <si>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</si>
  <si>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</si>
  <si>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</si>
  <si>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</si>
  <si>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</si>
  <si>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</si>
  <si>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</si>
  <si>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</si>
  <si>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</si>
  <si>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</si>
  <si>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</si>
  <si>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</si>
  <si>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</si>
  <si>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</si>
  <si>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</si>
  <si>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</si>
  <si>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</si>
  <si>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</si>
  <si>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</si>
  <si>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</si>
  <si>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</si>
  <si>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</si>
  <si>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</si>
  <si>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</si>
  <si>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</si>
  <si>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</si>
  <si>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</si>
  <si>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</si>
  <si>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</si>
  <si>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</si>
  <si>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</si>
  <si>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</si>
  <si>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</si>
  <si>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</si>
  <si>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</si>
  <si>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</si>
  <si>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</si>
  <si>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</si>
  <si>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</si>
  <si>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</si>
  <si>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</si>
  <si>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</si>
  <si>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</si>
  <si>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</si>
  <si>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</si>
  <si>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</si>
  <si>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</si>
  <si>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</si>
  <si>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</si>
  <si>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</si>
  <si>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</si>
  <si>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</si>
  <si>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</si>
  <si>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</si>
  <si>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</si>
  <si>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</si>
  <si>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</si>
  <si>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</si>
  <si>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</si>
  <si>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</si>
  <si>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</si>
  <si>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</si>
  <si>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</si>
  <si>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</si>
  <si>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</si>
  <si>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</si>
  <si>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</si>
  <si>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</si>
  <si>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</si>
  <si>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</si>
  <si>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</si>
  <si>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</si>
  <si>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</si>
  <si>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</si>
  <si>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</si>
  <si>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</si>
  <si>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</si>
  <si>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</si>
  <si>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</si>
  <si>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</si>
  <si>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</si>
  <si>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</si>
  <si>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</si>
  <si>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</si>
  <si>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</si>
  <si>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</si>
  <si>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</si>
  <si>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</si>
  <si>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</si>
  <si>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</si>
  <si>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</si>
  <si>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</si>
  <si>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</si>
  <si>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</si>
  <si>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</si>
  <si>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</si>
  <si>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</si>
  <si>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</si>
  <si>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</si>
  <si>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</si>
  <si>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</si>
  <si>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</si>
  <si>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</si>
  <si>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</si>
  <si>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</si>
  <si>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</si>
  <si>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</si>
  <si>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</si>
  <si>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</si>
  <si>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</si>
  <si>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</si>
  <si>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</si>
  <si>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</si>
  <si>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</si>
  <si>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</si>
  <si>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</si>
  <si>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</si>
  <si>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</si>
  <si>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</si>
  <si>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</si>
  <si>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</si>
  <si>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</si>
  <si>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</si>
  <si>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</si>
  <si>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</si>
  <si>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</si>
  <si>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</si>
  <si>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</si>
  <si>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</si>
  <si>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</si>
  <si>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</si>
  <si>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</si>
  <si>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</si>
  <si>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</si>
  <si>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</si>
  <si>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</si>
  <si>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</si>
  <si>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</si>
  <si>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</si>
  <si>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</si>
  <si>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</si>
  <si>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</si>
  <si>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</si>
  <si>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</si>
  <si>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</si>
  <si>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</si>
  <si>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</si>
  <si>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</si>
  <si>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</si>
  <si>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</si>
  <si>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</si>
  <si>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</si>
  <si>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</si>
  <si>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</si>
  <si>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</si>
  <si>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</si>
  <si>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</si>
  <si>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</si>
  <si>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</si>
  <si>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</si>
  <si>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</si>
  <si>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</si>
  <si>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</si>
  <si>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</si>
  <si>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</si>
  <si>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</si>
  <si>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</si>
  <si>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</si>
  <si>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</si>
  <si>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</si>
  <si>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</si>
  <si>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</si>
  <si>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</si>
  <si>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</si>
  <si>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</si>
  <si>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</si>
  <si>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</si>
  <si>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</si>
  <si>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</si>
  <si>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</si>
  <si>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</si>
  <si>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</si>
  <si>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</si>
  <si>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</si>
  <si>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</si>
  <si>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</si>
  <si>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</si>
  <si>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</si>
  <si>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</si>
  <si>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</si>
  <si>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</si>
  <si>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</si>
  <si>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</si>
  <si>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</si>
  <si>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</si>
  <si>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</si>
  <si>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</si>
  <si>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</si>
  <si>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</si>
  <si>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</si>
  <si>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</si>
  <si>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</si>
  <si>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</si>
  <si>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</si>
  <si>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</si>
  <si>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</si>
  <si>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</si>
  <si>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</si>
  <si>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</si>
  <si>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</si>
  <si>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</si>
  <si>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</si>
  <si>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</si>
  <si>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</si>
  <si>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</si>
  <si>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</si>
  <si>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</si>
  <si>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</si>
  <si>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</si>
  <si>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</si>
  <si>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</si>
  <si>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</si>
  <si>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</si>
  <si>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</si>
  <si>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</si>
  <si>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</si>
  <si>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</si>
  <si>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</si>
  <si>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</si>
  <si>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</si>
  <si>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</si>
  <si>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</si>
  <si>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</si>
  <si>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</si>
  <si>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</si>
  <si>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</si>
  <si>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</si>
  <si>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</si>
  <si>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</si>
  <si>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</si>
  <si>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</si>
  <si>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</si>
  <si>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</si>
  <si>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</si>
  <si>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</si>
  <si>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</si>
  <si>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</si>
  <si>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</si>
  <si>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</si>
  <si>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</si>
  <si>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</si>
  <si>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</si>
  <si>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</si>
  <si>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</si>
  <si>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</si>
  <si>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</si>
  <si>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</si>
  <si>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</si>
  <si>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</si>
  <si>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</si>
  <si>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</si>
  <si>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</si>
  <si>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</si>
  <si>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</si>
  <si>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</si>
  <si>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</si>
  <si>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</si>
  <si>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</si>
  <si>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</si>
  <si>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</si>
  <si>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</si>
  <si>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</si>
  <si>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</si>
  <si>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</si>
  <si>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</si>
  <si>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</si>
  <si>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</si>
  <si>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</si>
  <si>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</si>
  <si>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</si>
  <si>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</si>
  <si>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</si>
  <si>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</si>
  <si>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</si>
  <si>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</si>
  <si>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</si>
  <si>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</si>
  <si>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</si>
  <si>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</si>
  <si>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</si>
  <si>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</si>
  <si>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</si>
  <si>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</si>
  <si>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</si>
  <si>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</si>
  <si>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</si>
  <si>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</si>
  <si>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</si>
  <si>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</si>
  <si>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</si>
  <si>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</si>
  <si>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</si>
  <si>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</si>
  <si>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</si>
  <si>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</si>
  <si>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</si>
  <si>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</si>
  <si>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</si>
  <si>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</si>
  <si>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</si>
  <si>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</si>
  <si>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</si>
  <si>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</si>
  <si>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</si>
  <si>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</si>
  <si>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</si>
  <si>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</si>
  <si>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</si>
  <si>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</si>
  <si>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</si>
  <si>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</si>
  <si>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</si>
  <si>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</si>
  <si>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</si>
  <si>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</si>
  <si>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</si>
  <si>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</si>
  <si>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</si>
  <si>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</si>
  <si>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</si>
  <si>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</si>
  <si>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</si>
  <si>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</si>
  <si>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</si>
  <si>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</si>
  <si>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</si>
  <si>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</si>
  <si>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</si>
  <si>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</si>
  <si>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</si>
  <si>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</si>
  <si>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</si>
  <si>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</si>
  <si>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</si>
  <si>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</si>
  <si>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</si>
  <si>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</si>
  <si>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</si>
  <si>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</si>
  <si>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</si>
  <si>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</si>
  <si>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</si>
  <si>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</si>
  <si>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</si>
  <si>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</si>
  <si>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</si>
  <si>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</si>
  <si>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</si>
  <si>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</si>
  <si>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</si>
  <si>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</si>
  <si>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</si>
  <si>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</si>
  <si>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</si>
  <si>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</si>
  <si>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</si>
  <si>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</si>
  <si>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</si>
  <si>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</si>
  <si>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</si>
  <si>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</si>
  <si>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</si>
  <si>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</si>
  <si>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</si>
  <si>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</si>
  <si>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</si>
  <si>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</si>
  <si>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</si>
  <si>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</si>
  <si>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</si>
  <si>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</si>
  <si>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</si>
  <si>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</si>
  <si>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</si>
  <si>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</si>
  <si>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</si>
  <si>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</si>
  <si>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</si>
  <si>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</si>
  <si>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</si>
  <si>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</si>
  <si>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</si>
  <si>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</si>
  <si>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</si>
  <si>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</si>
  <si>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</si>
  <si>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</si>
  <si>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</si>
  <si>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</si>
  <si>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</si>
  <si>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</si>
  <si>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</si>
  <si>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</si>
  <si>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</si>
  <si>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</si>
  <si>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</si>
  <si>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</si>
  <si>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</si>
  <si>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</si>
  <si>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</si>
  <si>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</si>
  <si>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</si>
  <si>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</si>
  <si>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</si>
  <si>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</si>
  <si>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</si>
  <si>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</si>
  <si>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</si>
  <si>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</si>
  <si>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</si>
  <si>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</si>
  <si>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</si>
  <si>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</si>
  <si>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</si>
  <si>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</si>
  <si>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</si>
  <si>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</si>
  <si>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</si>
  <si>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</si>
  <si>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</si>
  <si>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</si>
  <si>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</si>
  <si>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</si>
  <si>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</si>
  <si>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</si>
  <si>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</si>
  <si>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</si>
  <si>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</si>
  <si>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</si>
  <si>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</si>
  <si>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</si>
  <si>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</si>
  <si>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</si>
  <si>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</si>
  <si>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</si>
  <si>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</si>
  <si>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</si>
  <si>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</si>
  <si>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</si>
  <si>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</si>
  <si>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</si>
  <si>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</si>
  <si>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</si>
  <si>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</si>
  <si>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</si>
  <si>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</si>
  <si>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</si>
  <si>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</si>
  <si>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</si>
  <si>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</si>
  <si>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</si>
  <si>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</si>
  <si>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</si>
  <si>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</si>
  <si>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</si>
  <si>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</si>
  <si>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</si>
  <si>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</si>
  <si>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</si>
  <si>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</si>
  <si>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</si>
  <si>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</si>
  <si>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</si>
  <si>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</si>
  <si>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</si>
  <si>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</si>
  <si>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</si>
  <si>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</si>
  <si>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</si>
  <si>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</si>
  <si>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</si>
  <si>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</si>
  <si>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</si>
  <si>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</si>
  <si>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</si>
  <si>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</si>
  <si>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</si>
  <si>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</si>
  <si>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</si>
  <si>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</si>
  <si>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</si>
  <si>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</si>
  <si>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</si>
  <si>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</si>
  <si>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</si>
  <si>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</si>
  <si>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</si>
  <si>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</si>
  <si>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</si>
  <si>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</si>
  <si>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</si>
  <si>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</si>
  <si>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</si>
  <si>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</si>
  <si>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</si>
  <si>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</si>
  <si>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</si>
  <si>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</si>
  <si>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</si>
  <si>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</si>
  <si>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</si>
  <si>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</si>
  <si>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</si>
  <si>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</si>
  <si>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</si>
  <si>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</si>
  <si>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</si>
  <si>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</si>
  <si>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</si>
  <si>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</si>
  <si>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</si>
  <si>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</si>
  <si>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</si>
  <si>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</si>
  <si>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</si>
  <si>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</si>
  <si>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</si>
  <si>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</si>
  <si>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</si>
  <si>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</si>
  <si>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</si>
  <si>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</si>
  <si>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</si>
  <si>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VT</t>
  </si>
  <si>
    <t>Div by 0</t>
  </si>
  <si>
    <t>-25.8</t>
  </si>
  <si>
    <t>31.05</t>
  </si>
  <si>
    <t>-27.6</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</si>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</sst>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14836</v>
      </c>
      <c r="D7" s="154" t="str">
        <f>IF($B7="N/A","N/A",IF(C7&gt;15,"No",IF(C7&lt;-15,"No","Yes")))</f>
        <v>N/A</v>
      </c>
      <c r="E7" s="150">
        <v>16671</v>
      </c>
      <c r="F7" s="154" t="str">
        <f>IF($B7="N/A","N/A",IF(E7&gt;15,"No",IF(E7&lt;-15,"No","Yes")))</f>
        <v>N/A</v>
      </c>
      <c r="G7" s="150">
        <v>17511</v>
      </c>
      <c r="H7" s="154" t="str">
        <f>IF($B7="N/A","N/A",IF(G7&gt;15,"No",IF(G7&lt;-15,"No","Yes")))</f>
        <v>N/A</v>
      </c>
      <c r="I7" s="155">
        <v>12.37</v>
      </c>
      <c r="J7" s="155">
        <v>5.0389999999999997</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97.572954143000004</v>
      </c>
      <c r="H12" s="30" t="str">
        <f t="shared" si="3"/>
        <v>Yes</v>
      </c>
      <c r="I12" s="32" t="s">
        <v>49</v>
      </c>
      <c r="J12" s="32" t="s">
        <v>49</v>
      </c>
      <c r="K12" s="30" t="str">
        <f t="shared" si="0"/>
        <v>N/A</v>
      </c>
    </row>
    <row r="13" spans="1:12">
      <c r="A13" s="76" t="s">
        <v>1036</v>
      </c>
      <c r="B13" s="25" t="s">
        <v>49</v>
      </c>
      <c r="C13" s="26">
        <v>14836</v>
      </c>
      <c r="D13" s="30" t="str">
        <f>IF($B13="N/A","N/A",IF(C13&gt;15,"No",IF(C13&lt;-15,"No","Yes")))</f>
        <v>N/A</v>
      </c>
      <c r="E13" s="26">
        <v>16671</v>
      </c>
      <c r="F13" s="30" t="str">
        <f>IF($B13="N/A","N/A",IF(E13&gt;15,"No",IF(E13&lt;-15,"No","Yes")))</f>
        <v>N/A</v>
      </c>
      <c r="G13" s="26">
        <v>17511</v>
      </c>
      <c r="H13" s="30" t="str">
        <f>IF($B13="N/A","N/A",IF(G13&gt;15,"No",IF(G13&lt;-15,"No","Yes")))</f>
        <v>N/A</v>
      </c>
      <c r="I13" s="32">
        <v>12.37</v>
      </c>
      <c r="J13" s="32">
        <v>5.0389999999999997</v>
      </c>
      <c r="K13" s="30" t="str">
        <f t="shared" si="0"/>
        <v>Yes</v>
      </c>
    </row>
    <row r="14" spans="1:12">
      <c r="A14" s="77" t="s">
        <v>633</v>
      </c>
      <c r="B14" s="25" t="s">
        <v>51</v>
      </c>
      <c r="C14" s="30">
        <v>26.503100566000001</v>
      </c>
      <c r="D14" s="30" t="str">
        <f>IF($B14="N/A","N/A",IF(C14&gt;20,"No",IF(C14&lt;5,"No","Yes")))</f>
        <v>No</v>
      </c>
      <c r="E14" s="30">
        <v>23.669845840000001</v>
      </c>
      <c r="F14" s="30" t="str">
        <f>IF($B14="N/A","N/A",IF(E14&gt;20,"No",IF(E14&lt;5,"No","Yes")))</f>
        <v>No</v>
      </c>
      <c r="G14" s="30">
        <v>23.082633773000001</v>
      </c>
      <c r="H14" s="30" t="str">
        <f>IF($B14="N/A","N/A",IF(G14&gt;20,"No",IF(G14&lt;5,"No","Yes")))</f>
        <v>No</v>
      </c>
      <c r="I14" s="32">
        <v>-10.7</v>
      </c>
      <c r="J14" s="32">
        <v>-2.48</v>
      </c>
      <c r="K14" s="30" t="str">
        <f t="shared" si="0"/>
        <v>Yes</v>
      </c>
    </row>
    <row r="15" spans="1:12">
      <c r="A15" s="77" t="s">
        <v>1037</v>
      </c>
      <c r="B15" s="25" t="s">
        <v>49</v>
      </c>
      <c r="C15" s="30">
        <v>2.0153680236999998</v>
      </c>
      <c r="D15" s="30" t="str">
        <f>IF($B15="N/A","N/A",IF(C15&gt;15,"No",IF(C15&lt;-15,"No","Yes")))</f>
        <v>N/A</v>
      </c>
      <c r="E15" s="30">
        <v>18.727130945999999</v>
      </c>
      <c r="F15" s="30" t="str">
        <f>IF($B15="N/A","N/A",IF(E15&gt;15,"No",IF(E15&lt;-15,"No","Yes")))</f>
        <v>N/A</v>
      </c>
      <c r="G15" s="30">
        <v>0.43401290619999999</v>
      </c>
      <c r="H15" s="30" t="str">
        <f>IF($B15="N/A","N/A",IF(G15&gt;15,"No",IF(G15&lt;-15,"No","Yes")))</f>
        <v>N/A</v>
      </c>
      <c r="I15" s="32">
        <v>829.2</v>
      </c>
      <c r="J15" s="32">
        <v>-97.7</v>
      </c>
      <c r="K15" s="30" t="str">
        <f t="shared" si="0"/>
        <v>No</v>
      </c>
    </row>
    <row r="16" spans="1:12">
      <c r="A16" s="77" t="s">
        <v>1038</v>
      </c>
      <c r="B16" s="25" t="s">
        <v>49</v>
      </c>
      <c r="C16" s="124">
        <v>4637.2274246999996</v>
      </c>
      <c r="D16" s="30" t="str">
        <f>IF($B16="N/A","N/A",IF(C16&gt;15,"No",IF(C16&lt;-15,"No","Yes")))</f>
        <v>N/A</v>
      </c>
      <c r="E16" s="124">
        <v>6980.3830877999999</v>
      </c>
      <c r="F16" s="30" t="str">
        <f>IF($B16="N/A","N/A",IF(E16&gt;15,"No",IF(E16&lt;-15,"No","Yes")))</f>
        <v>N/A</v>
      </c>
      <c r="G16" s="124">
        <v>9582.5</v>
      </c>
      <c r="H16" s="30" t="str">
        <f>IF($B16="N/A","N/A",IF(G16&gt;15,"No",IF(G16&lt;-15,"No","Yes")))</f>
        <v>N/A</v>
      </c>
      <c r="I16" s="32">
        <v>50.53</v>
      </c>
      <c r="J16" s="32">
        <v>37.28</v>
      </c>
      <c r="K16" s="30" t="str">
        <f t="shared" si="0"/>
        <v>No</v>
      </c>
    </row>
    <row r="17" spans="1:11" ht="12.75" customHeight="1">
      <c r="A17" s="51" t="s">
        <v>1039</v>
      </c>
      <c r="B17" s="25" t="s">
        <v>49</v>
      </c>
      <c r="C17" s="26">
        <v>66</v>
      </c>
      <c r="D17" s="25" t="s">
        <v>49</v>
      </c>
      <c r="E17" s="26">
        <v>49</v>
      </c>
      <c r="F17" s="25" t="s">
        <v>49</v>
      </c>
      <c r="G17" s="26">
        <v>37</v>
      </c>
      <c r="H17" s="30" t="str">
        <f>IF($B17="N/A","N/A",IF(G17&gt;15,"No",IF(G17&lt;-15,"No","Yes")))</f>
        <v>N/A</v>
      </c>
      <c r="I17" s="25" t="s">
        <v>1208</v>
      </c>
      <c r="J17" s="32">
        <v>-24.5</v>
      </c>
      <c r="K17" s="30" t="str">
        <f t="shared" si="0"/>
        <v>Yes</v>
      </c>
    </row>
    <row r="18" spans="1:11" ht="25.5">
      <c r="A18" s="51" t="s">
        <v>1040</v>
      </c>
      <c r="B18" s="25" t="s">
        <v>49</v>
      </c>
      <c r="C18" s="78">
        <v>4672.4545454999998</v>
      </c>
      <c r="D18" s="30" t="str">
        <f>IF($B18="N/A","N/A",IF(C18&gt;60,"No",IF(C18&lt;15,"No","Yes")))</f>
        <v>N/A</v>
      </c>
      <c r="E18" s="78">
        <v>3157.5102041</v>
      </c>
      <c r="F18" s="30" t="str">
        <f>IF($B18="N/A","N/A",IF(E18&gt;60,"No",IF(E18&lt;15,"No","Yes")))</f>
        <v>N/A</v>
      </c>
      <c r="G18" s="78">
        <v>5316.2702703000004</v>
      </c>
      <c r="H18" s="30" t="str">
        <f>IF($B18="N/A","N/A",IF(G18&gt;60,"No",IF(G18&lt;15,"No","Yes")))</f>
        <v>N/A</v>
      </c>
      <c r="I18" s="32">
        <v>-32.4</v>
      </c>
      <c r="J18" s="32">
        <v>68.37</v>
      </c>
      <c r="K18" s="30" t="str">
        <f t="shared" si="0"/>
        <v>No</v>
      </c>
    </row>
    <row r="19" spans="1:11">
      <c r="A19" s="51" t="s">
        <v>1041</v>
      </c>
      <c r="B19" s="25" t="s">
        <v>121</v>
      </c>
      <c r="C19" s="26">
        <v>0</v>
      </c>
      <c r="D19" s="30" t="str">
        <f>IF($B19="N/A","N/A",IF(C19="N/A","N/A",IF(C19=0,"Yes","No")))</f>
        <v>Yes</v>
      </c>
      <c r="E19" s="26">
        <v>11</v>
      </c>
      <c r="F19" s="30" t="str">
        <f>IF($B19="N/A","N/A",IF(E19="N/A","N/A",IF(E19=0,"Yes","No")))</f>
        <v>No</v>
      </c>
      <c r="G19" s="26">
        <v>0</v>
      </c>
      <c r="H19" s="30" t="str">
        <f>IF($B19="N/A","N/A",IF(G19=0,"Yes","No"))</f>
        <v>Yes</v>
      </c>
      <c r="I19" s="25" t="s">
        <v>1207</v>
      </c>
      <c r="J19" s="32">
        <v>-100</v>
      </c>
      <c r="K19" s="30" t="str">
        <f t="shared" si="0"/>
        <v>No</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10904</v>
      </c>
      <c r="D23" s="30" t="str">
        <f>IF($B23="N/A","N/A",IF(C23&gt;15,"No",IF(C23&lt;-15,"No","Yes")))</f>
        <v>N/A</v>
      </c>
      <c r="E23" s="26">
        <v>12725</v>
      </c>
      <c r="F23" s="30" t="str">
        <f>IF($B23="N/A","N/A",IF(E23&gt;15,"No",IF(E23&lt;-15,"No","Yes")))</f>
        <v>N/A</v>
      </c>
      <c r="G23" s="26">
        <v>13469</v>
      </c>
      <c r="H23" s="30" t="str">
        <f>IF($B23="N/A","N/A",IF(G23&gt;15,"No",IF(G23&lt;-15,"No","Yes")))</f>
        <v>N/A</v>
      </c>
      <c r="I23" s="32">
        <v>16.7</v>
      </c>
      <c r="J23" s="32">
        <v>5.8470000000000004</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4843.1175714999999</v>
      </c>
      <c r="D26" s="30" t="str">
        <f>IF($B26="N/A","N/A",IF(C26&gt;7000,"No",IF(C26&lt;2000,"No","Yes")))</f>
        <v>Yes</v>
      </c>
      <c r="E26" s="124">
        <v>5687.9636148999998</v>
      </c>
      <c r="F26" s="30" t="str">
        <f>IF($B26="N/A","N/A",IF(E26&gt;7000,"No",IF(E26&lt;2000,"No","Yes")))</f>
        <v>Yes</v>
      </c>
      <c r="G26" s="124">
        <v>6549.7120795999999</v>
      </c>
      <c r="H26" s="30" t="str">
        <f>IF($B26="N/A","N/A",IF(G26&gt;7000,"No",IF(G26&lt;2000,"No","Yes")))</f>
        <v>Yes</v>
      </c>
      <c r="I26" s="32">
        <v>17.440000000000001</v>
      </c>
      <c r="J26" s="32">
        <v>15.15</v>
      </c>
      <c r="K26" s="30" t="str">
        <f t="shared" si="6"/>
        <v>Yes</v>
      </c>
    </row>
    <row r="27" spans="1:11">
      <c r="A27" s="76" t="s">
        <v>176</v>
      </c>
      <c r="B27" s="25" t="s">
        <v>49</v>
      </c>
      <c r="C27" s="124">
        <v>630.49169641000003</v>
      </c>
      <c r="D27" s="30" t="str">
        <f>IF($B27="N/A","N/A",IF(C27&gt;15,"No",IF(C27&lt;-15,"No","Yes")))</f>
        <v>N/A</v>
      </c>
      <c r="E27" s="124">
        <v>1065.3890663</v>
      </c>
      <c r="F27" s="30" t="str">
        <f>IF($B27="N/A","N/A",IF(E27&gt;15,"No",IF(E27&lt;-15,"No","Yes")))</f>
        <v>N/A</v>
      </c>
      <c r="G27" s="124">
        <v>505.22342106999997</v>
      </c>
      <c r="H27" s="30" t="str">
        <f>IF($B27="N/A","N/A",IF(G27&gt;15,"No",IF(G27&lt;-15,"No","Yes")))</f>
        <v>N/A</v>
      </c>
      <c r="I27" s="32">
        <v>68.98</v>
      </c>
      <c r="J27" s="32">
        <v>-52.6</v>
      </c>
      <c r="K27" s="30" t="str">
        <f t="shared" si="6"/>
        <v>No</v>
      </c>
    </row>
    <row r="28" spans="1:11">
      <c r="A28" s="76" t="s">
        <v>1047</v>
      </c>
      <c r="B28" s="25" t="s">
        <v>14</v>
      </c>
      <c r="C28" s="30">
        <v>0.88958180480000004</v>
      </c>
      <c r="D28" s="30" t="str">
        <f>IF($B28="N/A","N/A",IF(C28&gt;10,"No",IF(C28&lt;=0,"No","Yes")))</f>
        <v>Yes</v>
      </c>
      <c r="E28" s="30">
        <v>1.3595284872</v>
      </c>
      <c r="F28" s="30" t="str">
        <f>IF($B28="N/A","N/A",IF(E28&gt;10,"No",IF(E28&lt;=0,"No","Yes")))</f>
        <v>Yes</v>
      </c>
      <c r="G28" s="30">
        <v>1.4923156878999999</v>
      </c>
      <c r="H28" s="30" t="str">
        <f>IF($B28="N/A","N/A",IF(G28&gt;10,"No",IF(G28&lt;=0,"No","Yes")))</f>
        <v>Yes</v>
      </c>
      <c r="I28" s="32">
        <v>52.83</v>
      </c>
      <c r="J28" s="32">
        <v>9.7669999999999995</v>
      </c>
      <c r="K28" s="30" t="str">
        <f t="shared" si="6"/>
        <v>Yes</v>
      </c>
    </row>
    <row r="29" spans="1:11">
      <c r="A29" s="76" t="s">
        <v>1048</v>
      </c>
      <c r="B29" s="25" t="s">
        <v>49</v>
      </c>
      <c r="C29" s="124">
        <v>3314.4742268</v>
      </c>
      <c r="D29" s="30" t="str">
        <f>IF($B29="N/A","N/A",IF(C29&gt;15,"No",IF(C29&lt;-15,"No","Yes")))</f>
        <v>N/A</v>
      </c>
      <c r="E29" s="124">
        <v>3724.8034682000002</v>
      </c>
      <c r="F29" s="30" t="str">
        <f>IF($B29="N/A","N/A",IF(E29&gt;15,"No",IF(E29&lt;-15,"No","Yes")))</f>
        <v>N/A</v>
      </c>
      <c r="G29" s="124">
        <v>4501.2636816000004</v>
      </c>
      <c r="H29" s="30" t="str">
        <f>IF($B29="N/A","N/A",IF(G29&gt;15,"No",IF(G29&lt;-15,"No","Yes")))</f>
        <v>N/A</v>
      </c>
      <c r="I29" s="32">
        <v>12.38</v>
      </c>
      <c r="J29" s="32">
        <v>20.85</v>
      </c>
      <c r="K29" s="30" t="str">
        <f t="shared" si="6"/>
        <v>Yes</v>
      </c>
    </row>
    <row r="30" spans="1:11">
      <c r="A30" s="76" t="s">
        <v>1049</v>
      </c>
      <c r="B30" s="25" t="s">
        <v>52</v>
      </c>
      <c r="C30" s="32">
        <v>99.990829054000002</v>
      </c>
      <c r="D30" s="30" t="str">
        <f>IF($B30="N/A","N/A",IF(C30&gt;100,"No",IF(C30&lt;95,"No","Yes")))</f>
        <v>Yes</v>
      </c>
      <c r="E30" s="32">
        <v>100</v>
      </c>
      <c r="F30" s="30" t="str">
        <f>IF($B30="N/A","N/A",IF(E30&gt;100,"No",IF(E30&lt;95,"No","Yes")))</f>
        <v>Yes</v>
      </c>
      <c r="G30" s="32">
        <v>99.992575544000005</v>
      </c>
      <c r="H30" s="30" t="str">
        <f>IF($B30="N/A","N/A",IF(G30&gt;100,"No",IF(G30&lt;95,"No","Yes")))</f>
        <v>Yes</v>
      </c>
      <c r="I30" s="32">
        <v>9.1999999999999998E-3</v>
      </c>
      <c r="J30" s="32">
        <v>-7.0000000000000001E-3</v>
      </c>
      <c r="K30" s="30" t="str">
        <f t="shared" si="6"/>
        <v>Yes</v>
      </c>
    </row>
    <row r="31" spans="1:11">
      <c r="A31" s="76" t="s">
        <v>178</v>
      </c>
      <c r="B31" s="25" t="s">
        <v>122</v>
      </c>
      <c r="C31" s="32">
        <v>1.2225992846</v>
      </c>
      <c r="D31" s="30" t="str">
        <f>IF($B31="N/A","N/A",IF(C31&gt;1,"Yes","No"))</f>
        <v>Yes</v>
      </c>
      <c r="E31" s="32">
        <v>1.0928880157</v>
      </c>
      <c r="F31" s="30" t="str">
        <f>IF($B31="N/A","N/A",IF(E31&gt;1,"Yes","No"))</f>
        <v>Yes</v>
      </c>
      <c r="G31" s="32">
        <v>1.1003861004</v>
      </c>
      <c r="H31" s="30" t="str">
        <f>IF($B31="N/A","N/A",IF(G31&gt;1,"Yes","No"))</f>
        <v>Yes</v>
      </c>
      <c r="I31" s="32">
        <v>-10.6</v>
      </c>
      <c r="J31" s="32">
        <v>0.68610000000000004</v>
      </c>
      <c r="K31" s="30" t="str">
        <f t="shared" si="6"/>
        <v>Yes</v>
      </c>
    </row>
    <row r="32" spans="1:11">
      <c r="A32" s="76" t="s">
        <v>1050</v>
      </c>
      <c r="B32" s="25" t="s">
        <v>52</v>
      </c>
      <c r="C32" s="32">
        <v>99.614820249000005</v>
      </c>
      <c r="D32" s="30" t="str">
        <f>IF($B32="N/A","N/A",IF(C32&gt;100,"No",IF(C32&lt;95,"No","Yes")))</f>
        <v>Yes</v>
      </c>
      <c r="E32" s="32">
        <v>99.748526522999995</v>
      </c>
      <c r="F32" s="30" t="str">
        <f>IF($B32="N/A","N/A",IF(E32&gt;100,"No",IF(E32&lt;95,"No","Yes")))</f>
        <v>Yes</v>
      </c>
      <c r="G32" s="32">
        <v>99.680748385000001</v>
      </c>
      <c r="H32" s="30" t="str">
        <f>IF($B32="N/A","N/A",IF(G32&gt;100,"No",IF(G32&lt;95,"No","Yes")))</f>
        <v>Yes</v>
      </c>
      <c r="I32" s="32">
        <v>0.13420000000000001</v>
      </c>
      <c r="J32" s="32">
        <v>-6.8000000000000005E-2</v>
      </c>
      <c r="K32" s="30" t="str">
        <f t="shared" si="6"/>
        <v>Yes</v>
      </c>
    </row>
    <row r="33" spans="1:11">
      <c r="A33" s="76" t="s">
        <v>179</v>
      </c>
      <c r="B33" s="25" t="s">
        <v>123</v>
      </c>
      <c r="C33" s="32">
        <v>7.3307862271999999</v>
      </c>
      <c r="D33" s="30" t="str">
        <f>IF($B33="N/A","N/A",IF(C33&gt;3,"Yes","No"))</f>
        <v>Yes</v>
      </c>
      <c r="E33" s="32">
        <v>7.3590955644999996</v>
      </c>
      <c r="F33" s="30" t="str">
        <f>IF($B33="N/A","N/A",IF(E33&gt;3,"Yes","No"))</f>
        <v>Yes</v>
      </c>
      <c r="G33" s="32">
        <v>7.4337107105999998</v>
      </c>
      <c r="H33" s="30" t="str">
        <f>IF($B33="N/A","N/A",IF(G33&gt;3,"Yes","No"))</f>
        <v>Yes</v>
      </c>
      <c r="I33" s="32">
        <v>0.38619999999999999</v>
      </c>
      <c r="J33" s="32">
        <v>1.014</v>
      </c>
      <c r="K33" s="30" t="str">
        <f t="shared" si="6"/>
        <v>Yes</v>
      </c>
    </row>
    <row r="34" spans="1:11">
      <c r="A34" s="76" t="s">
        <v>767</v>
      </c>
      <c r="B34" s="25" t="s">
        <v>15</v>
      </c>
      <c r="C34" s="32">
        <v>4.7947542185999996</v>
      </c>
      <c r="D34" s="30" t="str">
        <f>IF($B34="N/A","N/A",IF(C34&gt;=8,"No",IF(C34&lt;2,"No","Yes")))</f>
        <v>Yes</v>
      </c>
      <c r="E34" s="32">
        <v>4.4717485264999999</v>
      </c>
      <c r="F34" s="30" t="str">
        <f>IF($B34="N/A","N/A",IF(E34&gt;=8,"No",IF(E34&lt;2,"No","Yes")))</f>
        <v>Yes</v>
      </c>
      <c r="G34" s="32">
        <v>4.5724255698</v>
      </c>
      <c r="H34" s="30" t="str">
        <f>IF($B34="N/A","N/A",IF(G34&gt;=8,"No",IF(G34&lt;2,"No","Yes")))</f>
        <v>Yes</v>
      </c>
      <c r="I34" s="32">
        <v>-6.74</v>
      </c>
      <c r="J34" s="32">
        <v>2.2509999999999999</v>
      </c>
      <c r="K34" s="30" t="str">
        <f t="shared" si="6"/>
        <v>Yes</v>
      </c>
    </row>
    <row r="35" spans="1:11">
      <c r="A35" s="76" t="s">
        <v>180</v>
      </c>
      <c r="B35" s="25" t="s">
        <v>15</v>
      </c>
      <c r="C35" s="32">
        <v>7.6814930301000004</v>
      </c>
      <c r="D35" s="30" t="str">
        <f>IF($B35="N/A","N/A",IF(C35&gt;=8,"No",IF(C35&lt;2,"No","Yes")))</f>
        <v>Yes</v>
      </c>
      <c r="E35" s="32">
        <v>5.3388605108</v>
      </c>
      <c r="F35" s="30" t="str">
        <f>IF($B35="N/A","N/A",IF(E35&gt;=8,"No",IF(E35&lt;2,"No","Yes")))</f>
        <v>Yes</v>
      </c>
      <c r="G35" s="32">
        <v>12.963991388</v>
      </c>
      <c r="H35" s="30" t="str">
        <f>IF($B35="N/A","N/A",IF(G35&gt;=8,"No",IF(G35&lt;2,"No","Yes")))</f>
        <v>No</v>
      </c>
      <c r="I35" s="32">
        <v>-30.5</v>
      </c>
      <c r="J35" s="32">
        <v>142.80000000000001</v>
      </c>
      <c r="K35" s="30" t="str">
        <f t="shared" si="6"/>
        <v>No</v>
      </c>
    </row>
    <row r="36" spans="1:11">
      <c r="A36" s="76" t="s">
        <v>1051</v>
      </c>
      <c r="B36" s="25" t="s">
        <v>54</v>
      </c>
      <c r="C36" s="32" t="s">
        <v>49</v>
      </c>
      <c r="D36" s="30" t="str">
        <f>IF(OR($B36="N/A",$C36="N/A"),"N/A",IF(C36&gt;100,"No",IF(C36&lt;98,"No","Yes")))</f>
        <v>N/A</v>
      </c>
      <c r="E36" s="32">
        <v>99.583497053000002</v>
      </c>
      <c r="F36" s="30" t="str">
        <f>IF(OR($B36="N/A",$E36="N/A"),"N/A",IF(E36&gt;100,"No",IF(E36&lt;98,"No","Yes")))</f>
        <v>Yes</v>
      </c>
      <c r="G36" s="32">
        <v>99.443165788000002</v>
      </c>
      <c r="H36" s="30" t="str">
        <f>IF($B36="N/A","N/A",IF(G36&gt;100,"No",IF(G36&lt;98,"No","Yes")))</f>
        <v>Yes</v>
      </c>
      <c r="I36" s="32" t="s">
        <v>49</v>
      </c>
      <c r="J36" s="32">
        <v>-0.14099999999999999</v>
      </c>
      <c r="K36" s="30" t="str">
        <f t="shared" si="6"/>
        <v>Yes</v>
      </c>
    </row>
    <row r="37" spans="1:11">
      <c r="A37" s="76" t="s">
        <v>181</v>
      </c>
      <c r="B37" s="80" t="s">
        <v>52</v>
      </c>
      <c r="C37" s="32">
        <v>98.285033014999996</v>
      </c>
      <c r="D37" s="30" t="str">
        <f>IF($B37="N/A","N/A",IF(C37&gt;100,"No",IF(C37&lt;95,"No","Yes")))</f>
        <v>Yes</v>
      </c>
      <c r="E37" s="32">
        <v>99.559921415000005</v>
      </c>
      <c r="F37" s="30" t="str">
        <f>IF($B37="N/A","N/A",IF(E37&gt;100,"No",IF(E37&lt;95,"No","Yes")))</f>
        <v>Yes</v>
      </c>
      <c r="G37" s="32">
        <v>99.443165788000002</v>
      </c>
      <c r="H37" s="30" t="str">
        <f>IF($B37="N/A","N/A",IF(G37&gt;100,"No",IF(G37&lt;95,"No","Yes")))</f>
        <v>Yes</v>
      </c>
      <c r="I37" s="32">
        <v>1.2969999999999999</v>
      </c>
      <c r="J37" s="32">
        <v>-0.11700000000000001</v>
      </c>
      <c r="K37" s="30" t="str">
        <f t="shared" si="6"/>
        <v>Yes</v>
      </c>
    </row>
    <row r="38" spans="1:11">
      <c r="A38" s="76" t="s">
        <v>1052</v>
      </c>
      <c r="B38" s="25" t="s">
        <v>52</v>
      </c>
      <c r="C38" s="32">
        <v>99.440572266999993</v>
      </c>
      <c r="D38" s="30" t="str">
        <f>IF($B38="N/A","N/A",IF(C38&gt;100,"No",IF(C38&lt;95,"No","Yes")))</f>
        <v>Yes</v>
      </c>
      <c r="E38" s="32">
        <v>99.583497053000002</v>
      </c>
      <c r="F38" s="30" t="str">
        <f>IF($B38="N/A","N/A",IF(E38&gt;100,"No",IF(E38&lt;95,"No","Yes")))</f>
        <v>Yes</v>
      </c>
      <c r="G38" s="32">
        <v>99.443165788000002</v>
      </c>
      <c r="H38" s="30" t="str">
        <f>IF($B38="N/A","N/A",IF(G38&gt;100,"No",IF(G38&lt;95,"No","Yes")))</f>
        <v>Yes</v>
      </c>
      <c r="I38" s="32">
        <v>0.14369999999999999</v>
      </c>
      <c r="J38" s="32">
        <v>-0.14099999999999999</v>
      </c>
      <c r="K38" s="30" t="str">
        <f t="shared" si="6"/>
        <v>Yes</v>
      </c>
    </row>
    <row r="39" spans="1:11">
      <c r="A39" s="76" t="s">
        <v>1053</v>
      </c>
      <c r="B39" s="25" t="s">
        <v>53</v>
      </c>
      <c r="C39" s="32">
        <v>0.65113719739999998</v>
      </c>
      <c r="D39" s="30" t="str">
        <f>IF($B39="N/A","N/A",IF(C39&gt;5,"No",IF(C39&lt;=0,"No","Yes")))</f>
        <v>Yes</v>
      </c>
      <c r="E39" s="32">
        <v>0.510805501</v>
      </c>
      <c r="F39" s="30" t="str">
        <f>IF($B39="N/A","N/A",IF(E39&gt;5,"No",IF(E39&lt;=0,"No","Yes")))</f>
        <v>Yes</v>
      </c>
      <c r="G39" s="32">
        <v>0.5716831242</v>
      </c>
      <c r="H39" s="30" t="str">
        <f>IF($B39="N/A","N/A",IF(G39&gt;5,"No",IF(G39&lt;=0,"No","Yes")))</f>
        <v>Yes</v>
      </c>
      <c r="I39" s="32">
        <v>-21.6</v>
      </c>
      <c r="J39" s="32">
        <v>11.92</v>
      </c>
      <c r="K39" s="30" t="str">
        <f t="shared" si="6"/>
        <v>Yes</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5.3123624357999999</v>
      </c>
      <c r="D41" s="30" t="str">
        <f>IF($B41="N/A","N/A",IF(C41&gt;=2,"Yes","No"))</f>
        <v>Yes</v>
      </c>
      <c r="E41" s="32">
        <v>5.1768958743000004</v>
      </c>
      <c r="F41" s="30" t="str">
        <f>IF($B41="N/A","N/A",IF(E41&gt;=2,"Yes","No"))</f>
        <v>Yes</v>
      </c>
      <c r="G41" s="32">
        <v>5.2773034374999996</v>
      </c>
      <c r="H41" s="30" t="str">
        <f>IF($B41="N/A","N/A",IF(G41&gt;=2,"Yes","No"))</f>
        <v>Yes</v>
      </c>
      <c r="I41" s="32">
        <v>-2.5499999999999998</v>
      </c>
      <c r="J41" s="32">
        <v>1.94</v>
      </c>
      <c r="K41" s="30" t="str">
        <f t="shared" si="6"/>
        <v>Yes</v>
      </c>
    </row>
    <row r="42" spans="1:11">
      <c r="A42" s="76" t="s">
        <v>1055</v>
      </c>
      <c r="B42" s="25" t="s">
        <v>55</v>
      </c>
      <c r="C42" s="32">
        <v>4.8055759354000003</v>
      </c>
      <c r="D42" s="30" t="str">
        <f>IF($B42="N/A","N/A",IF(C42&gt;30,"No",IF(C42&lt;5,"No","Yes")))</f>
        <v>No</v>
      </c>
      <c r="E42" s="32">
        <v>3.8821218074999999</v>
      </c>
      <c r="F42" s="30" t="str">
        <f>IF($B42="N/A","N/A",IF(E42&gt;30,"No",IF(E42&lt;5,"No","Yes")))</f>
        <v>No</v>
      </c>
      <c r="G42" s="32">
        <v>4.0611775187000001</v>
      </c>
      <c r="H42" s="30" t="str">
        <f>IF($B42="N/A","N/A",IF(G42&gt;30,"No",IF(G42&lt;5,"No","Yes")))</f>
        <v>No</v>
      </c>
      <c r="I42" s="32">
        <v>-19.2</v>
      </c>
      <c r="J42" s="32">
        <v>4.6120000000000001</v>
      </c>
      <c r="K42" s="30" t="str">
        <f t="shared" si="6"/>
        <v>Yes</v>
      </c>
    </row>
    <row r="43" spans="1:11">
      <c r="A43" s="76" t="s">
        <v>1056</v>
      </c>
      <c r="B43" s="25" t="s">
        <v>9</v>
      </c>
      <c r="C43" s="32">
        <v>21.991929567</v>
      </c>
      <c r="D43" s="30" t="str">
        <f>IF($B43="N/A","N/A",IF(C43&gt;75,"No",IF(C43&lt;15,"No","Yes")))</f>
        <v>Yes</v>
      </c>
      <c r="E43" s="32">
        <v>19.504911590999999</v>
      </c>
      <c r="F43" s="30" t="str">
        <f>IF($B43="N/A","N/A",IF(E43&gt;75,"No",IF(E43&lt;15,"No","Yes")))</f>
        <v>Yes</v>
      </c>
      <c r="G43" s="32">
        <v>18.991758854</v>
      </c>
      <c r="H43" s="30" t="str">
        <f>IF($B43="N/A","N/A",IF(G43&gt;75,"No",IF(G43&lt;15,"No","Yes")))</f>
        <v>Yes</v>
      </c>
      <c r="I43" s="32">
        <v>-11.3</v>
      </c>
      <c r="J43" s="32">
        <v>-2.63</v>
      </c>
      <c r="K43" s="30" t="str">
        <f t="shared" si="6"/>
        <v>Yes</v>
      </c>
    </row>
    <row r="44" spans="1:11">
      <c r="A44" s="76" t="s">
        <v>1057</v>
      </c>
      <c r="B44" s="25" t="s">
        <v>10</v>
      </c>
      <c r="C44" s="32">
        <v>73.202494497000004</v>
      </c>
      <c r="D44" s="30" t="str">
        <f>IF($B44="N/A","N/A",IF(C44&gt;70,"No",IF(C44&lt;25,"No","Yes")))</f>
        <v>No</v>
      </c>
      <c r="E44" s="32">
        <v>76.612966600999997</v>
      </c>
      <c r="F44" s="30" t="str">
        <f>IF($B44="N/A","N/A",IF(E44&gt;70,"No",IF(E44&lt;25,"No","Yes")))</f>
        <v>No</v>
      </c>
      <c r="G44" s="32">
        <v>76.947063627999995</v>
      </c>
      <c r="H44" s="30" t="str">
        <f>IF($B44="N/A","N/A",IF(G44&gt;70,"No",IF(G44&lt;25,"No","Yes")))</f>
        <v>No</v>
      </c>
      <c r="I44" s="32">
        <v>4.6589999999999998</v>
      </c>
      <c r="J44" s="32">
        <v>0.43609999999999999</v>
      </c>
      <c r="K44" s="30" t="str">
        <f t="shared" si="6"/>
        <v>Yes</v>
      </c>
    </row>
    <row r="45" spans="1:11">
      <c r="A45" s="76" t="s">
        <v>1058</v>
      </c>
      <c r="B45" s="25" t="s">
        <v>17</v>
      </c>
      <c r="C45" s="32">
        <v>63.041085840000001</v>
      </c>
      <c r="D45" s="30" t="str">
        <f>IF($B45="N/A","N/A",IF(C45&gt;70,"No",IF(C45&lt;35,"No","Yes")))</f>
        <v>Yes</v>
      </c>
      <c r="E45" s="32">
        <v>60.542239686000002</v>
      </c>
      <c r="F45" s="30" t="str">
        <f>IF($B45="N/A","N/A",IF(E45&gt;70,"No",IF(E45&lt;35,"No","Yes")))</f>
        <v>Yes</v>
      </c>
      <c r="G45" s="32">
        <v>58.230009652</v>
      </c>
      <c r="H45" s="30" t="str">
        <f>IF($B45="N/A","N/A",IF(G45&gt;70,"No",IF(G45&lt;35,"No","Yes")))</f>
        <v>Yes</v>
      </c>
      <c r="I45" s="32">
        <v>-3.96</v>
      </c>
      <c r="J45" s="32">
        <v>-3.82</v>
      </c>
      <c r="K45" s="30" t="str">
        <f t="shared" si="6"/>
        <v>Yes</v>
      </c>
    </row>
    <row r="46" spans="1:11">
      <c r="A46" s="76" t="s">
        <v>188</v>
      </c>
      <c r="B46" s="25" t="s">
        <v>122</v>
      </c>
      <c r="C46" s="32">
        <v>2.2561827175000002</v>
      </c>
      <c r="D46" s="30" t="str">
        <f>IF($B46="N/A","N/A",IF(C46&gt;1,"Yes","No"))</f>
        <v>Yes</v>
      </c>
      <c r="E46" s="32">
        <v>2.2036604360999998</v>
      </c>
      <c r="F46" s="30" t="str">
        <f>IF($B46="N/A","N/A",IF(E46&gt;1,"Yes","No"))</f>
        <v>Yes</v>
      </c>
      <c r="G46" s="32">
        <v>2.2286115007</v>
      </c>
      <c r="H46" s="30" t="str">
        <f>IF($B46="N/A","N/A",IF(G46&gt;1,"Yes","No"))</f>
        <v>Yes</v>
      </c>
      <c r="I46" s="32">
        <v>-2.33</v>
      </c>
      <c r="J46" s="32">
        <v>1.1319999999999999</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100</v>
      </c>
      <c r="D48" s="30" t="str">
        <f>IF($B48="N/A","N/A",IF(C48&gt;15,"No",IF(C48&lt;-15,"No","Yes")))</f>
        <v>N/A</v>
      </c>
      <c r="E48" s="32">
        <v>100</v>
      </c>
      <c r="F48" s="30" t="str">
        <f>IF($B48="N/A","N/A",IF(E48&gt;15,"No",IF(E48&lt;-15,"No","Yes")))</f>
        <v>N/A</v>
      </c>
      <c r="G48" s="32">
        <v>99.987249777000002</v>
      </c>
      <c r="H48" s="30" t="str">
        <f>IF($B48="N/A","N/A",IF(G48&gt;15,"No",IF(G48&lt;-15,"No","Yes")))</f>
        <v>N/A</v>
      </c>
      <c r="I48" s="32">
        <v>0</v>
      </c>
      <c r="J48" s="32">
        <v>-1.2999999999999999E-2</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99.985452429000006</v>
      </c>
      <c r="D50" s="30" t="str">
        <f>IF($B50="N/A","N/A",IF(C50&gt;15,"No",IF(C50&lt;-15,"No","Yes")))</f>
        <v>N/A</v>
      </c>
      <c r="E50" s="32">
        <v>99.98701973</v>
      </c>
      <c r="F50" s="30" t="str">
        <f>IF($B50="N/A","N/A",IF(E50&gt;15,"No",IF(E50&lt;-15,"No","Yes")))</f>
        <v>N/A</v>
      </c>
      <c r="G50" s="32">
        <v>99.974496302000006</v>
      </c>
      <c r="H50" s="30" t="str">
        <f>IF($B50="N/A","N/A",IF(G50&gt;15,"No",IF(G50&lt;-15,"No","Yes")))</f>
        <v>N/A</v>
      </c>
      <c r="I50" s="32">
        <v>1.6000000000000001E-3</v>
      </c>
      <c r="J50" s="32">
        <v>-1.2999999999999999E-2</v>
      </c>
      <c r="K50" s="30" t="str">
        <f t="shared" si="6"/>
        <v>Yes</v>
      </c>
    </row>
    <row r="51" spans="1:11">
      <c r="A51" s="76" t="s">
        <v>1063</v>
      </c>
      <c r="B51" s="25" t="s">
        <v>18</v>
      </c>
      <c r="C51" s="32">
        <v>0</v>
      </c>
      <c r="D51" s="30" t="str">
        <f>IF($B51="N/A","N/A",IF(C51&gt;=90,"Yes","No"))</f>
        <v>No</v>
      </c>
      <c r="E51" s="32">
        <v>48.817288802</v>
      </c>
      <c r="F51" s="30" t="str">
        <f>IF($B51="N/A","N/A",IF(E51&gt;=90,"Yes","No"))</f>
        <v>No</v>
      </c>
      <c r="G51" s="32">
        <v>99.435741332000006</v>
      </c>
      <c r="H51" s="30" t="str">
        <f>IF($B51="N/A","N/A",IF(G51&gt;=90,"Yes","No"))</f>
        <v>Yes</v>
      </c>
      <c r="I51" s="32" t="s">
        <v>1207</v>
      </c>
      <c r="J51" s="32">
        <v>103.7</v>
      </c>
      <c r="K51" s="30" t="str">
        <f t="shared" si="6"/>
        <v>No</v>
      </c>
    </row>
    <row r="52" spans="1:11">
      <c r="A52" s="76" t="s">
        <v>1064</v>
      </c>
      <c r="B52" s="25" t="s">
        <v>49</v>
      </c>
      <c r="C52" s="32">
        <v>23.798606016000001</v>
      </c>
      <c r="D52" s="30" t="str">
        <f>IF($B52="N/A","N/A",IF(C52&gt;15,"No",IF(C52&lt;-15,"No","Yes")))</f>
        <v>N/A</v>
      </c>
      <c r="E52" s="32">
        <v>20.660117878000001</v>
      </c>
      <c r="F52" s="30" t="str">
        <f>IF($B52="N/A","N/A",IF(E52&gt;15,"No",IF(E52&lt;-15,"No","Yes")))</f>
        <v>N/A</v>
      </c>
      <c r="G52" s="32">
        <v>19.578290890000002</v>
      </c>
      <c r="H52" s="30" t="str">
        <f>IF($B52="N/A","N/A",IF(G52&gt;15,"No",IF(G52&lt;-15,"No","Yes")))</f>
        <v>N/A</v>
      </c>
      <c r="I52" s="32">
        <v>-13.2</v>
      </c>
      <c r="J52" s="32">
        <v>-5.24</v>
      </c>
      <c r="K52" s="30" t="str">
        <f t="shared" si="6"/>
        <v>Yes</v>
      </c>
    </row>
    <row r="53" spans="1:11" ht="25.5">
      <c r="A53" s="76" t="s">
        <v>1065</v>
      </c>
      <c r="B53" s="25" t="s">
        <v>49</v>
      </c>
      <c r="C53" s="32">
        <v>12.600880411</v>
      </c>
      <c r="D53" s="30" t="str">
        <f>IF($B53="N/A","N/A",IF(C53&gt;15,"No",IF(C53&lt;-15,"No","Yes")))</f>
        <v>N/A</v>
      </c>
      <c r="E53" s="32">
        <v>21.807465618999998</v>
      </c>
      <c r="F53" s="30" t="str">
        <f>IF($B53="N/A","N/A",IF(E53&gt;15,"No",IF(E53&lt;-15,"No","Yes")))</f>
        <v>N/A</v>
      </c>
      <c r="G53" s="32">
        <v>20.758779419</v>
      </c>
      <c r="H53" s="30" t="str">
        <f>IF($B53="N/A","N/A",IF(G53&gt;15,"No",IF(G53&lt;-15,"No","Yes")))</f>
        <v>N/A</v>
      </c>
      <c r="I53" s="32">
        <v>73.06</v>
      </c>
      <c r="J53" s="32">
        <v>-4.8099999999999996</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71.331621423000001</v>
      </c>
      <c r="D55" s="30" t="str">
        <f>IF($B55="N/A","N/A",IF(C55&gt;90,"No",IF(C55&lt;75,"No","Yes")))</f>
        <v>No</v>
      </c>
      <c r="E55" s="32">
        <v>70.821218075000004</v>
      </c>
      <c r="F55" s="30" t="str">
        <f>IF($B55="N/A","N/A",IF(E55&gt;90,"No",IF(E55&lt;75,"No","Yes")))</f>
        <v>No</v>
      </c>
      <c r="G55" s="32">
        <v>72.470116563999994</v>
      </c>
      <c r="H55" s="30" t="str">
        <f>IF($B55="N/A","N/A",IF(G55&gt;90,"No",IF(G55&lt;75,"No","Yes")))</f>
        <v>No</v>
      </c>
      <c r="I55" s="32">
        <v>-0.71599999999999997</v>
      </c>
      <c r="J55" s="32">
        <v>2.3279999999999998</v>
      </c>
      <c r="K55" s="30" t="str">
        <f>IF(J55="Div by 0", "N/A", IF(J55="N/A","N/A", IF(J55&gt;30, "No", IF(J55&lt;-30, "No", "Yes"))))</f>
        <v>Yes</v>
      </c>
    </row>
    <row r="56" spans="1:11">
      <c r="A56" s="76" t="s">
        <v>637</v>
      </c>
      <c r="B56" s="25" t="s">
        <v>124</v>
      </c>
      <c r="C56" s="32">
        <v>27.439471752999999</v>
      </c>
      <c r="D56" s="30" t="str">
        <f>IF($B56="N/A","N/A",IF(C56&gt;10,"No",IF(C56&lt;1,"No","Yes")))</f>
        <v>No</v>
      </c>
      <c r="E56" s="32">
        <v>27.497053045000001</v>
      </c>
      <c r="F56" s="30" t="str">
        <f>IF($B56="N/A","N/A",IF(E56&gt;10,"No",IF(E56&lt;1,"No","Yes")))</f>
        <v>No</v>
      </c>
      <c r="G56" s="32">
        <v>25.799985151000001</v>
      </c>
      <c r="H56" s="30" t="str">
        <f>IF($B56="N/A","N/A",IF(G56&gt;10,"No",IF(G56&lt;1,"No","Yes")))</f>
        <v>No</v>
      </c>
      <c r="I56" s="32">
        <v>0.20979999999999999</v>
      </c>
      <c r="J56" s="32">
        <v>-6.17</v>
      </c>
      <c r="K56" s="30" t="str">
        <f>IF(J56="Div by 0", "N/A", IF(J56="N/A","N/A", IF(J56&gt;30, "No", IF(J56&lt;-30, "No", "Yes"))))</f>
        <v>Yes</v>
      </c>
    </row>
    <row r="57" spans="1:11">
      <c r="A57" s="76" t="s">
        <v>638</v>
      </c>
      <c r="B57" s="25" t="s">
        <v>163</v>
      </c>
      <c r="C57" s="32">
        <v>0.29347028609999998</v>
      </c>
      <c r="D57" s="30" t="str">
        <f>IF($B57="N/A","N/A",IF(C57&gt;2,"No",IF(C57&lt;=0,"No","Yes")))</f>
        <v>Yes</v>
      </c>
      <c r="E57" s="32">
        <v>0</v>
      </c>
      <c r="F57" s="30" t="str">
        <f>IF($B57="N/A","N/A",IF(E57&gt;2,"No",IF(E57&lt;=0,"No","Yes")))</f>
        <v>No</v>
      </c>
      <c r="G57" s="32">
        <v>7.4244562000000004E-3</v>
      </c>
      <c r="H57" s="30" t="str">
        <f>IF($B57="N/A","N/A",IF(G57&gt;2,"No",IF(G57&lt;=0,"No","Yes")))</f>
        <v>Yes</v>
      </c>
      <c r="I57" s="32">
        <v>-100</v>
      </c>
      <c r="J57" s="32" t="s">
        <v>1207</v>
      </c>
      <c r="K57" s="30" t="str">
        <f>IF(J57="Div by 0", "N/A", IF(J57="N/A","N/A", IF(J57&gt;30, "No", IF(J57&lt;-30, "No", "Yes"))))</f>
        <v>N/A</v>
      </c>
    </row>
    <row r="58" spans="1:11">
      <c r="A58" s="76" t="s">
        <v>639</v>
      </c>
      <c r="B58" s="25" t="s">
        <v>164</v>
      </c>
      <c r="C58" s="32">
        <v>0.83455612619999997</v>
      </c>
      <c r="D58" s="30" t="str">
        <f>IF($B58="N/A","N/A",IF(C58&gt;3,"No",IF(C58&lt;=0,"No","Yes")))</f>
        <v>Yes</v>
      </c>
      <c r="E58" s="32">
        <v>0.77013752459999996</v>
      </c>
      <c r="F58" s="30" t="str">
        <f>IF($B58="N/A","N/A",IF(E58&gt;3,"No",IF(E58&lt;=0,"No","Yes")))</f>
        <v>Yes</v>
      </c>
      <c r="G58" s="32">
        <v>0.66820105429999999</v>
      </c>
      <c r="H58" s="30" t="str">
        <f>IF($B58="N/A","N/A",IF(G58&gt;3,"No",IF(G58&lt;=0,"No","Yes")))</f>
        <v>Yes</v>
      </c>
      <c r="I58" s="32">
        <v>-7.72</v>
      </c>
      <c r="J58" s="32">
        <v>-13.2</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3932</v>
      </c>
      <c r="D60" s="30" t="str">
        <f>IF($B60="N/A","N/A",IF(C60&gt;15,"No",IF(C60&lt;-15,"No","Yes")))</f>
        <v>N/A</v>
      </c>
      <c r="E60" s="26">
        <v>3946</v>
      </c>
      <c r="F60" s="30" t="str">
        <f>IF($B60="N/A","N/A",IF(E60&gt;15,"No",IF(E60&lt;-15,"No","Yes")))</f>
        <v>N/A</v>
      </c>
      <c r="G60" s="26">
        <v>4042</v>
      </c>
      <c r="H60" s="30" t="str">
        <f>IF($B60="N/A","N/A",IF(G60&gt;15,"No",IF(G60&lt;-15,"No","Yes")))</f>
        <v>N/A</v>
      </c>
      <c r="I60" s="32">
        <v>0.35610000000000003</v>
      </c>
      <c r="J60" s="32">
        <v>2.4329999999999998</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1061.0231434</v>
      </c>
      <c r="D63" s="30" t="str">
        <f>IF($B63="N/A","N/A",IF(C63&gt;15,"No",IF(C63&lt;-15,"No","Yes")))</f>
        <v>N/A</v>
      </c>
      <c r="E63" s="124">
        <v>1093.6044095</v>
      </c>
      <c r="F63" s="30" t="str">
        <f>IF($B63="N/A","N/A",IF(E63&gt;15,"No",IF(E63&lt;-15,"No","Yes")))</f>
        <v>N/A</v>
      </c>
      <c r="G63" s="124">
        <v>1121.4181097999999</v>
      </c>
      <c r="H63" s="30" t="str">
        <f>IF($B63="N/A","N/A",IF(G63&gt;15,"No",IF(G63&lt;-15,"No","Yes")))</f>
        <v>N/A</v>
      </c>
      <c r="I63" s="32">
        <v>3.0710000000000002</v>
      </c>
      <c r="J63" s="32">
        <v>2.5430000000000001</v>
      </c>
      <c r="K63" s="30" t="str">
        <f t="shared" si="7"/>
        <v>Yes</v>
      </c>
    </row>
    <row r="64" spans="1:11">
      <c r="A64" s="76" t="s">
        <v>1047</v>
      </c>
      <c r="B64" s="25" t="s">
        <v>49</v>
      </c>
      <c r="C64" s="32">
        <v>1.6276703966999999</v>
      </c>
      <c r="D64" s="30" t="str">
        <f>IF($B64="N/A","N/A",IF(C64&gt;15,"No",IF(C64&lt;-15,"No","Yes")))</f>
        <v>N/A</v>
      </c>
      <c r="E64" s="32">
        <v>1.0897110997999999</v>
      </c>
      <c r="F64" s="30" t="str">
        <f>IF($B64="N/A","N/A",IF(E64&gt;15,"No",IF(E64&lt;-15,"No","Yes")))</f>
        <v>N/A</v>
      </c>
      <c r="G64" s="32">
        <v>1.4101929738000001</v>
      </c>
      <c r="H64" s="30" t="str">
        <f>IF($B64="N/A","N/A",IF(G64&gt;15,"No",IF(G64&lt;-15,"No","Yes")))</f>
        <v>N/A</v>
      </c>
      <c r="I64" s="32">
        <v>-33.1</v>
      </c>
      <c r="J64" s="32">
        <v>29.41</v>
      </c>
      <c r="K64" s="30" t="str">
        <f t="shared" si="7"/>
        <v>Yes</v>
      </c>
    </row>
    <row r="65" spans="1:11">
      <c r="A65" s="76" t="s">
        <v>1048</v>
      </c>
      <c r="B65" s="25" t="s">
        <v>49</v>
      </c>
      <c r="C65" s="124">
        <v>740.296875</v>
      </c>
      <c r="D65" s="30" t="str">
        <f>IF($B65="N/A","N/A",IF(C65&gt;15,"No",IF(C65&lt;-15,"No","Yes")))</f>
        <v>N/A</v>
      </c>
      <c r="E65" s="124">
        <v>662.02325581000002</v>
      </c>
      <c r="F65" s="30" t="str">
        <f>IF($B65="N/A","N/A",IF(E65&gt;15,"No",IF(E65&lt;-15,"No","Yes")))</f>
        <v>N/A</v>
      </c>
      <c r="G65" s="124">
        <v>722.9122807</v>
      </c>
      <c r="H65" s="30" t="str">
        <f>IF($B65="N/A","N/A",IF(G65&gt;15,"No",IF(G65&lt;-15,"No","Yes")))</f>
        <v>N/A</v>
      </c>
      <c r="I65" s="32">
        <v>-10.6</v>
      </c>
      <c r="J65" s="32">
        <v>9.1969999999999992</v>
      </c>
      <c r="K65" s="30" t="str">
        <f t="shared" si="7"/>
        <v>Yes</v>
      </c>
    </row>
    <row r="66" spans="1:11">
      <c r="A66" s="76" t="s">
        <v>1049</v>
      </c>
      <c r="B66" s="25" t="s">
        <v>52</v>
      </c>
      <c r="C66" s="32">
        <v>0.25432349949999999</v>
      </c>
      <c r="D66" s="30" t="str">
        <f>IF($B66="N/A","N/A",IF(C66&gt;100,"No",IF(C66&lt;95,"No","Yes")))</f>
        <v>No</v>
      </c>
      <c r="E66" s="32">
        <v>43.233654334000001</v>
      </c>
      <c r="F66" s="30" t="str">
        <f>IF($B66="N/A","N/A",IF(E66&gt;100,"No",IF(E66&lt;95,"No","Yes")))</f>
        <v>No</v>
      </c>
      <c r="G66" s="32">
        <v>99.604156357999997</v>
      </c>
      <c r="H66" s="30" t="str">
        <f>IF($B66="N/A","N/A",IF(G66&gt;100,"No",IF(G66&lt;95,"No","Yes")))</f>
        <v>Yes</v>
      </c>
      <c r="I66" s="32">
        <v>16899</v>
      </c>
      <c r="J66" s="32">
        <v>130.4</v>
      </c>
      <c r="K66" s="30" t="str">
        <f t="shared" si="7"/>
        <v>No</v>
      </c>
    </row>
    <row r="67" spans="1:11">
      <c r="A67" s="76" t="s">
        <v>178</v>
      </c>
      <c r="B67" s="25" t="s">
        <v>122</v>
      </c>
      <c r="C67" s="32">
        <v>1.3</v>
      </c>
      <c r="D67" s="30" t="str">
        <f>IF($B67="N/A","N/A",IF(C67&gt;1,"Yes","No"))</f>
        <v>Yes</v>
      </c>
      <c r="E67" s="32">
        <v>1.1776084408</v>
      </c>
      <c r="F67" s="30" t="str">
        <f>IF($B67="N/A","N/A",IF(E67&gt;1,"Yes","No"))</f>
        <v>Yes</v>
      </c>
      <c r="G67" s="32">
        <v>1.1579731743999999</v>
      </c>
      <c r="H67" s="30" t="str">
        <f>IF($B67="N/A","N/A",IF(G67&gt;1,"Yes","No"))</f>
        <v>Yes</v>
      </c>
      <c r="I67" s="32">
        <v>-9.41</v>
      </c>
      <c r="J67" s="32">
        <v>-1.67</v>
      </c>
      <c r="K67" s="30" t="str">
        <f t="shared" si="7"/>
        <v>Yes</v>
      </c>
    </row>
    <row r="68" spans="1:11">
      <c r="A68" s="76" t="s">
        <v>1050</v>
      </c>
      <c r="B68" s="25" t="s">
        <v>52</v>
      </c>
      <c r="C68" s="32">
        <v>0.25432349949999999</v>
      </c>
      <c r="D68" s="30" t="str">
        <f>IF($B68="N/A","N/A",IF(C68&gt;100,"No",IF(C68&lt;95,"No","Yes")))</f>
        <v>No</v>
      </c>
      <c r="E68" s="32">
        <v>43.436391282000002</v>
      </c>
      <c r="F68" s="30" t="str">
        <f>IF($B68="N/A","N/A",IF(E68&gt;100,"No",IF(E68&lt;95,"No","Yes")))</f>
        <v>No</v>
      </c>
      <c r="G68" s="32">
        <v>99.233052943999994</v>
      </c>
      <c r="H68" s="30" t="str">
        <f>IF($B68="N/A","N/A",IF(G68&gt;100,"No",IF(G68&lt;95,"No","Yes")))</f>
        <v>Yes</v>
      </c>
      <c r="I68" s="32">
        <v>16979</v>
      </c>
      <c r="J68" s="32">
        <v>128.5</v>
      </c>
      <c r="K68" s="30" t="str">
        <f t="shared" si="7"/>
        <v>No</v>
      </c>
    </row>
    <row r="69" spans="1:11">
      <c r="A69" s="76" t="s">
        <v>179</v>
      </c>
      <c r="B69" s="25" t="s">
        <v>123</v>
      </c>
      <c r="C69" s="32">
        <v>10</v>
      </c>
      <c r="D69" s="30" t="str">
        <f>IF($B69="N/A","N/A",IF(C69&gt;3,"Yes","No"))</f>
        <v>Yes</v>
      </c>
      <c r="E69" s="32">
        <v>10.362310385000001</v>
      </c>
      <c r="F69" s="30" t="str">
        <f>IF($B69="N/A","N/A",IF(E69&gt;3,"Yes","No"))</f>
        <v>Yes</v>
      </c>
      <c r="G69" s="32">
        <v>10.216903515</v>
      </c>
      <c r="H69" s="30" t="str">
        <f>IF($B69="N/A","N/A",IF(G69&gt;3,"Yes","No"))</f>
        <v>Yes</v>
      </c>
      <c r="I69" s="32">
        <v>3.6230000000000002</v>
      </c>
      <c r="J69" s="32">
        <v>-1.4</v>
      </c>
      <c r="K69" s="30" t="str">
        <f t="shared" si="7"/>
        <v>Yes</v>
      </c>
    </row>
    <row r="70" spans="1:11">
      <c r="A70" s="76" t="s">
        <v>767</v>
      </c>
      <c r="B70" s="25" t="s">
        <v>15</v>
      </c>
      <c r="C70" s="32">
        <v>5.5564598169000003</v>
      </c>
      <c r="D70" s="30" t="str">
        <f>IF($B70="N/A","N/A",IF(C70&gt;=8,"No",IF(C70&lt;2,"No","Yes")))</f>
        <v>Yes</v>
      </c>
      <c r="E70" s="32">
        <v>5.4105423213000003</v>
      </c>
      <c r="F70" s="30" t="str">
        <f>IF($B70="N/A","N/A",IF(E70&gt;=8,"No",IF(E70&lt;2,"No","Yes")))</f>
        <v>Yes</v>
      </c>
      <c r="G70" s="32">
        <v>5.3090054429000002</v>
      </c>
      <c r="H70" s="30" t="str">
        <f>IF($B70="N/A","N/A",IF(G70&gt;=8,"No",IF(G70&lt;2,"No","Yes")))</f>
        <v>Yes</v>
      </c>
      <c r="I70" s="32">
        <v>-2.63</v>
      </c>
      <c r="J70" s="32">
        <v>-1.88</v>
      </c>
      <c r="K70" s="30" t="str">
        <f t="shared" si="7"/>
        <v>Yes</v>
      </c>
    </row>
    <row r="71" spans="1:11">
      <c r="A71" s="76" t="s">
        <v>1051</v>
      </c>
      <c r="B71" s="25" t="s">
        <v>54</v>
      </c>
      <c r="C71" s="32" t="s">
        <v>49</v>
      </c>
      <c r="D71" s="30" t="str">
        <f>IF(OR($B71="N/A",$C71="N/A"),"N/A",IF(C71&gt;100,"No",IF(C71&lt;98,"No","Yes")))</f>
        <v>N/A</v>
      </c>
      <c r="E71" s="32">
        <v>99.923973644</v>
      </c>
      <c r="F71" s="30" t="str">
        <f>IF(OR($B71="N/A",$E71="N/A"),"N/A",IF(E71&gt;100,"No",IF(E71&lt;98,"No","Yes")))</f>
        <v>Yes</v>
      </c>
      <c r="G71" s="32">
        <v>99.480455219999996</v>
      </c>
      <c r="H71" s="30" t="str">
        <f>IF($B71="N/A","N/A",IF(G71&gt;100,"No",IF(G71&lt;98,"No","Yes")))</f>
        <v>Yes</v>
      </c>
      <c r="I71" s="32" t="s">
        <v>49</v>
      </c>
      <c r="J71" s="32">
        <v>-0.44400000000000001</v>
      </c>
      <c r="K71" s="30" t="str">
        <f t="shared" si="7"/>
        <v>Yes</v>
      </c>
    </row>
    <row r="72" spans="1:11">
      <c r="A72" s="76" t="s">
        <v>181</v>
      </c>
      <c r="B72" s="25" t="s">
        <v>52</v>
      </c>
      <c r="C72" s="32">
        <v>99.720244151000003</v>
      </c>
      <c r="D72" s="30" t="str">
        <f>IF($B72="N/A","N/A",IF(C72&gt;100,"No",IF(C72&lt;95,"No","Yes")))</f>
        <v>Yes</v>
      </c>
      <c r="E72" s="32">
        <v>99.670552458000003</v>
      </c>
      <c r="F72" s="30" t="str">
        <f>IF($B72="N/A","N/A",IF(E72&gt;100,"No",IF(E72&lt;95,"No","Yes")))</f>
        <v>Yes</v>
      </c>
      <c r="G72" s="32">
        <v>99.430974765000002</v>
      </c>
      <c r="H72" s="30" t="str">
        <f>IF($B72="N/A","N/A",IF(G72&gt;100,"No",IF(G72&lt;95,"No","Yes")))</f>
        <v>Yes</v>
      </c>
      <c r="I72" s="32">
        <v>-0.05</v>
      </c>
      <c r="J72" s="32">
        <v>-0.24</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99.653636813000006</v>
      </c>
      <c r="H73" s="30" t="str">
        <f>IF($B73="N/A","N/A",IF(G73&gt;100,"No",IF(G73&lt;95,"No","Yes")))</f>
        <v>Yes</v>
      </c>
      <c r="I73" s="32">
        <v>0</v>
      </c>
      <c r="J73" s="32">
        <v>-0.34599999999999997</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1.0185656155</v>
      </c>
      <c r="D75" s="30" t="str">
        <f>IF($B75="N/A","N/A",IF(C75&gt;=2,"Yes","No"))</f>
        <v>No</v>
      </c>
      <c r="E75" s="32">
        <v>4.1054232133999999</v>
      </c>
      <c r="F75" s="30" t="str">
        <f>IF($B75="N/A","N/A",IF(E75&gt;=2,"Yes","No"))</f>
        <v>Yes</v>
      </c>
      <c r="G75" s="32">
        <v>8.1331024245000005</v>
      </c>
      <c r="H75" s="30" t="str">
        <f>IF($B75="N/A","N/A",IF(G75&gt;=2,"Yes","No"))</f>
        <v>Yes</v>
      </c>
      <c r="I75" s="32">
        <v>303.10000000000002</v>
      </c>
      <c r="J75" s="32">
        <v>98.11</v>
      </c>
      <c r="K75" s="30" t="str">
        <f t="shared" si="7"/>
        <v>No</v>
      </c>
    </row>
    <row r="76" spans="1:11">
      <c r="A76" s="76" t="s">
        <v>1055</v>
      </c>
      <c r="B76" s="25" t="s">
        <v>55</v>
      </c>
      <c r="C76" s="32">
        <v>9.6388606307</v>
      </c>
      <c r="D76" s="30" t="str">
        <f>IF($B76="N/A","N/A",IF(C76&gt;30,"No",IF(C76&lt;5,"No","Yes")))</f>
        <v>Yes</v>
      </c>
      <c r="E76" s="32">
        <v>9.0471363405999998</v>
      </c>
      <c r="F76" s="30" t="str">
        <f>IF($B76="N/A","N/A",IF(E76&gt;30,"No",IF(E76&lt;5,"No","Yes")))</f>
        <v>Yes</v>
      </c>
      <c r="G76" s="32">
        <v>8.3869371598000004</v>
      </c>
      <c r="H76" s="30" t="str">
        <f>IF($B76="N/A","N/A",IF(G76&gt;30,"No",IF(G76&lt;5,"No","Yes")))</f>
        <v>Yes</v>
      </c>
      <c r="I76" s="32">
        <v>-6.14</v>
      </c>
      <c r="J76" s="32">
        <v>-7.3</v>
      </c>
      <c r="K76" s="30" t="str">
        <f t="shared" si="7"/>
        <v>Yes</v>
      </c>
    </row>
    <row r="77" spans="1:11">
      <c r="A77" s="76" t="s">
        <v>1056</v>
      </c>
      <c r="B77" s="25" t="s">
        <v>9</v>
      </c>
      <c r="C77" s="32">
        <v>35.045778230000003</v>
      </c>
      <c r="D77" s="30" t="str">
        <f>IF($B77="N/A","N/A",IF(C77&gt;75,"No",IF(C77&lt;15,"No","Yes")))</f>
        <v>Yes</v>
      </c>
      <c r="E77" s="32">
        <v>34.845413077000003</v>
      </c>
      <c r="F77" s="30" t="str">
        <f>IF($B77="N/A","N/A",IF(E77&gt;75,"No",IF(E77&lt;15,"No","Yes")))</f>
        <v>Yes</v>
      </c>
      <c r="G77" s="32">
        <v>35.056902524000002</v>
      </c>
      <c r="H77" s="30" t="str">
        <f>IF($B77="N/A","N/A",IF(G77&gt;75,"No",IF(G77&lt;15,"No","Yes")))</f>
        <v>Yes</v>
      </c>
      <c r="I77" s="32">
        <v>-0.57199999999999995</v>
      </c>
      <c r="J77" s="32">
        <v>0.6069</v>
      </c>
      <c r="K77" s="30" t="str">
        <f t="shared" si="7"/>
        <v>Yes</v>
      </c>
    </row>
    <row r="78" spans="1:11">
      <c r="A78" s="76" t="s">
        <v>1057</v>
      </c>
      <c r="B78" s="25" t="s">
        <v>10</v>
      </c>
      <c r="C78" s="32">
        <v>55.315361138999997</v>
      </c>
      <c r="D78" s="30" t="str">
        <f>IF($B78="N/A","N/A",IF(C78&gt;70,"No",IF(C78&lt;25,"No","Yes")))</f>
        <v>Yes</v>
      </c>
      <c r="E78" s="32">
        <v>56.107450583000002</v>
      </c>
      <c r="F78" s="30" t="str">
        <f>IF($B78="N/A","N/A",IF(E78&gt;70,"No",IF(E78&lt;25,"No","Yes")))</f>
        <v>Yes</v>
      </c>
      <c r="G78" s="32">
        <v>56.556160317</v>
      </c>
      <c r="H78" s="30" t="str">
        <f>IF($B78="N/A","N/A",IF(G78&gt;70,"No",IF(G78&lt;25,"No","Yes")))</f>
        <v>Yes</v>
      </c>
      <c r="I78" s="32">
        <v>1.4319999999999999</v>
      </c>
      <c r="J78" s="32">
        <v>0.79969999999999997</v>
      </c>
      <c r="K78" s="30" t="str">
        <f t="shared" si="7"/>
        <v>Yes</v>
      </c>
    </row>
    <row r="79" spans="1:11">
      <c r="A79" s="76" t="s">
        <v>1058</v>
      </c>
      <c r="B79" s="25" t="s">
        <v>17</v>
      </c>
      <c r="C79" s="32">
        <v>0.25432349949999999</v>
      </c>
      <c r="D79" s="30" t="str">
        <f>IF($B79="N/A","N/A",IF(C79&gt;70,"No",IF(C79&lt;35,"No","Yes")))</f>
        <v>No</v>
      </c>
      <c r="E79" s="32">
        <v>23.770907248</v>
      </c>
      <c r="F79" s="30" t="str">
        <f>IF($B79="N/A","N/A",IF(E79&gt;70,"No",IF(E79&lt;35,"No","Yes")))</f>
        <v>No</v>
      </c>
      <c r="G79" s="32">
        <v>53.760514596999997</v>
      </c>
      <c r="H79" s="30" t="str">
        <f>IF($B79="N/A","N/A",IF(G79&gt;70,"No",IF(G79&lt;35,"No","Yes")))</f>
        <v>Yes</v>
      </c>
      <c r="I79" s="32">
        <v>9247</v>
      </c>
      <c r="J79" s="32">
        <v>126.2</v>
      </c>
      <c r="K79" s="30" t="str">
        <f t="shared" si="7"/>
        <v>No</v>
      </c>
    </row>
    <row r="80" spans="1:11">
      <c r="A80" s="76" t="s">
        <v>188</v>
      </c>
      <c r="B80" s="25" t="s">
        <v>122</v>
      </c>
      <c r="C80" s="32">
        <v>1.5</v>
      </c>
      <c r="D80" s="30" t="str">
        <f>IF($B80="N/A","N/A",IF(C80&gt;1,"Yes","No"))</f>
        <v>Yes</v>
      </c>
      <c r="E80" s="32">
        <v>2.6055437100000001</v>
      </c>
      <c r="F80" s="30" t="str">
        <f>IF($B80="N/A","N/A",IF(E80&gt;1,"Yes","No"))</f>
        <v>Yes</v>
      </c>
      <c r="G80" s="32">
        <v>2.5094339623000002</v>
      </c>
      <c r="H80" s="30" t="str">
        <f>IF($B80="N/A","N/A",IF(G80&gt;1,"Yes","No"))</f>
        <v>Yes</v>
      </c>
      <c r="I80" s="32">
        <v>73.7</v>
      </c>
      <c r="J80" s="32">
        <v>-3.69</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40</v>
      </c>
      <c r="D82" s="30" t="str">
        <f>IF($B82="N/A","N/A",IF(C82&gt;15,"No",IF(C82&lt;-15,"No","Yes")))</f>
        <v>N/A</v>
      </c>
      <c r="E82" s="32">
        <v>0.21321961619999999</v>
      </c>
      <c r="F82" s="30" t="str">
        <f>IF($B82="N/A","N/A",IF(E82&gt;15,"No",IF(E82&lt;-15,"No","Yes")))</f>
        <v>N/A</v>
      </c>
      <c r="G82" s="32">
        <v>9.2038656199999999E-2</v>
      </c>
      <c r="H82" s="30" t="str">
        <f>IF($B82="N/A","N/A",IF(G82&gt;15,"No",IF(G82&lt;-15,"No","Yes")))</f>
        <v>N/A</v>
      </c>
      <c r="I82" s="32">
        <v>-99.5</v>
      </c>
      <c r="J82" s="32">
        <v>-56.8</v>
      </c>
      <c r="K82" s="30" t="str">
        <f t="shared" si="7"/>
        <v>No</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0</v>
      </c>
      <c r="D85" s="30" t="str">
        <f>IF($B85="N/A","N/A",IF(C85&gt;=90,"Yes","No"))</f>
        <v>No</v>
      </c>
      <c r="E85" s="32">
        <v>5.0684237200000003E-2</v>
      </c>
      <c r="F85" s="30" t="str">
        <f>IF($B85="N/A","N/A",IF(E85&gt;=90,"Yes","No"))</f>
        <v>No</v>
      </c>
      <c r="G85" s="32">
        <v>4.9480455200000002E-2</v>
      </c>
      <c r="H85" s="30" t="str">
        <f>IF($B85="N/A","N/A",IF(G85&gt;=90,"Yes","No"))</f>
        <v>No</v>
      </c>
      <c r="I85" s="32" t="s">
        <v>1207</v>
      </c>
      <c r="J85" s="32">
        <v>-2.38</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t="s">
        <v>1207</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t="s">
        <v>1207</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t="s">
        <v>1207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t="s">
        <v>1207</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t="s">
        <v>1207</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t="s">
        <v>1207</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1207</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t="s">
        <v>1207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t="s">
        <v>1207</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1207</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t="s">
        <v>1207</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t="s">
        <v>1207</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t="s">
        <v>1207</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t="s">
        <v>1207</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t="s">
        <v>1207</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t="s">
        <v>1207</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t="s">
        <v>1207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t="s">
        <v>1207</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t="s">
        <v>1207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t="s">
        <v>1207</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1207</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1207</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1207</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1207</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t="s">
        <v>1207</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t="s">
        <v>1207</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t="s">
        <v>1207</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t="s">
        <v>1207</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t="s">
        <v>1207</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t="s">
        <v>1207</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t="s">
        <v>1207</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43130</v>
      </c>
      <c r="D7" s="154" t="str">
        <f>IF($B7="N/A","N/A",IF(C7&gt;15,"No",IF(C7&lt;-15,"No","Yes")))</f>
        <v>N/A</v>
      </c>
      <c r="E7" s="150">
        <v>44041</v>
      </c>
      <c r="F7" s="154" t="str">
        <f>IF($B7="N/A","N/A",IF(E7&gt;15,"No",IF(E7&lt;-15,"No","Yes")))</f>
        <v>N/A</v>
      </c>
      <c r="G7" s="150">
        <v>49807</v>
      </c>
      <c r="H7" s="154" t="str">
        <f>IF($B7="N/A","N/A",IF(G7&gt;15,"No",IF(G7&lt;-15,"No","Yes")))</f>
        <v>N/A</v>
      </c>
      <c r="I7" s="155">
        <v>2.1120000000000001</v>
      </c>
      <c r="J7" s="155">
        <v>13.09</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98.636737808000007</v>
      </c>
      <c r="H12" s="30" t="str">
        <f t="shared" si="3"/>
        <v>Yes</v>
      </c>
      <c r="I12" s="32" t="s">
        <v>49</v>
      </c>
      <c r="J12" s="32" t="s">
        <v>49</v>
      </c>
      <c r="K12" s="30" t="str">
        <f t="shared" si="0"/>
        <v>N/A</v>
      </c>
    </row>
    <row r="13" spans="1:12">
      <c r="A13" s="131" t="s">
        <v>46</v>
      </c>
      <c r="B13" s="25" t="s">
        <v>49</v>
      </c>
      <c r="C13" s="26">
        <v>43130</v>
      </c>
      <c r="D13" s="30" t="str">
        <f>IF($B13="N/A","N/A",IF(C13&gt;15,"No",IF(C13&lt;-15,"No","Yes")))</f>
        <v>N/A</v>
      </c>
      <c r="E13" s="26">
        <v>44041</v>
      </c>
      <c r="F13" s="30" t="str">
        <f>IF($B13="N/A","N/A",IF(E13&gt;15,"No",IF(E13&lt;-15,"No","Yes")))</f>
        <v>N/A</v>
      </c>
      <c r="G13" s="26">
        <v>49807</v>
      </c>
      <c r="H13" s="30" t="str">
        <f>IF($B13="N/A","N/A",IF(G13&gt;15,"No",IF(G13&lt;-15,"No","Yes")))</f>
        <v>N/A</v>
      </c>
      <c r="I13" s="32">
        <v>2.1120000000000001</v>
      </c>
      <c r="J13" s="32">
        <v>13.09</v>
      </c>
      <c r="K13" s="30" t="str">
        <f t="shared" si="0"/>
        <v>Yes</v>
      </c>
    </row>
    <row r="14" spans="1:12">
      <c r="A14" s="132" t="s">
        <v>633</v>
      </c>
      <c r="B14" s="25" t="s">
        <v>51</v>
      </c>
      <c r="C14" s="32">
        <v>12.128448875</v>
      </c>
      <c r="D14" s="30" t="str">
        <f>IF($B14="N/A","N/A",IF(C14&gt;20,"No",IF(C14&lt;5,"No","Yes")))</f>
        <v>Yes</v>
      </c>
      <c r="E14" s="32">
        <v>12.372561931</v>
      </c>
      <c r="F14" s="30" t="str">
        <f>IF($B14="N/A","N/A",IF(E14&gt;20,"No",IF(E14&lt;5,"No","Yes")))</f>
        <v>Yes</v>
      </c>
      <c r="G14" s="32">
        <v>14.710783624999999</v>
      </c>
      <c r="H14" s="30" t="str">
        <f>IF($B14="N/A","N/A",IF(G14&gt;20,"No",IF(G14&lt;5,"No","Yes")))</f>
        <v>Yes</v>
      </c>
      <c r="I14" s="32">
        <v>2.0129999999999999</v>
      </c>
      <c r="J14" s="32">
        <v>18.899999999999999</v>
      </c>
      <c r="K14" s="30" t="str">
        <f t="shared" si="0"/>
        <v>Yes</v>
      </c>
    </row>
    <row r="15" spans="1:12">
      <c r="A15" s="132" t="s">
        <v>634</v>
      </c>
      <c r="B15" s="25" t="s">
        <v>50</v>
      </c>
      <c r="C15" s="32">
        <v>2.9260375608999998</v>
      </c>
      <c r="D15" s="30" t="str">
        <f>IF($B15="N/A","N/A",IF(C15&gt;1,"Yes","No"))</f>
        <v>Yes</v>
      </c>
      <c r="E15" s="32">
        <v>63.556685815000002</v>
      </c>
      <c r="F15" s="30" t="str">
        <f>IF($B15="N/A","N/A",IF(E15&gt;1,"Yes","No"))</f>
        <v>Yes</v>
      </c>
      <c r="G15" s="32">
        <v>17.459393257999999</v>
      </c>
      <c r="H15" s="30" t="str">
        <f>IF($B15="N/A","N/A",IF(G15&gt;1,"Yes","No"))</f>
        <v>Yes</v>
      </c>
      <c r="I15" s="32">
        <v>2072</v>
      </c>
      <c r="J15" s="32">
        <v>-72.5</v>
      </c>
      <c r="K15" s="30" t="str">
        <f t="shared" si="0"/>
        <v>No</v>
      </c>
    </row>
    <row r="16" spans="1:12">
      <c r="A16" s="132" t="s">
        <v>635</v>
      </c>
      <c r="B16" s="25" t="s">
        <v>49</v>
      </c>
      <c r="C16" s="133">
        <v>2638.5103011000001</v>
      </c>
      <c r="D16" s="30" t="str">
        <f>IF($B16="N/A","N/A",IF(C16&gt;15,"No",IF(C16&lt;-15,"No","Yes")))</f>
        <v>N/A</v>
      </c>
      <c r="E16" s="133">
        <v>2902.7638883999998</v>
      </c>
      <c r="F16" s="30" t="str">
        <f>IF($B16="N/A","N/A",IF(E16&gt;15,"No",IF(E16&lt;-15,"No","Yes")))</f>
        <v>N/A</v>
      </c>
      <c r="G16" s="133">
        <v>2255.4264029000001</v>
      </c>
      <c r="H16" s="30" t="str">
        <f>IF($B16="N/A","N/A",IF(G16&gt;15,"No",IF(G16&lt;-15,"No","Yes")))</f>
        <v>N/A</v>
      </c>
      <c r="I16" s="32">
        <v>10.02</v>
      </c>
      <c r="J16" s="32">
        <v>-22.3</v>
      </c>
      <c r="K16" s="30" t="str">
        <f t="shared" si="0"/>
        <v>Yes</v>
      </c>
    </row>
    <row r="17" spans="1:11">
      <c r="A17" s="51" t="s">
        <v>770</v>
      </c>
      <c r="B17" s="25" t="s">
        <v>49</v>
      </c>
      <c r="C17" s="26">
        <v>120</v>
      </c>
      <c r="D17" s="25" t="s">
        <v>49</v>
      </c>
      <c r="E17" s="26">
        <v>87</v>
      </c>
      <c r="F17" s="25" t="s">
        <v>49</v>
      </c>
      <c r="G17" s="26">
        <v>93</v>
      </c>
      <c r="H17" s="30" t="str">
        <f>IF($B17="N/A","N/A",IF(G17&gt;15,"No",IF(G17&lt;-15,"No","Yes")))</f>
        <v>N/A</v>
      </c>
      <c r="I17" s="32">
        <v>-27.5</v>
      </c>
      <c r="J17" s="32">
        <v>6.8970000000000002</v>
      </c>
      <c r="K17" s="30" t="str">
        <f t="shared" si="0"/>
        <v>Yes</v>
      </c>
    </row>
    <row r="18" spans="1:11" ht="25.5">
      <c r="A18" s="51" t="s">
        <v>771</v>
      </c>
      <c r="B18" s="25" t="s">
        <v>49</v>
      </c>
      <c r="C18" s="133">
        <v>1904.4083333000001</v>
      </c>
      <c r="D18" s="30" t="str">
        <f>IF($B18="N/A","N/A",IF(C18&gt;60,"No",IF(C18&lt;15,"No","Yes")))</f>
        <v>N/A</v>
      </c>
      <c r="E18" s="133">
        <v>1630.7471264000001</v>
      </c>
      <c r="F18" s="30" t="str">
        <f>IF($B18="N/A","N/A",IF(E18&gt;60,"No",IF(E18&lt;15,"No","Yes")))</f>
        <v>N/A</v>
      </c>
      <c r="G18" s="133">
        <v>1939.5483870999999</v>
      </c>
      <c r="H18" s="30" t="str">
        <f>IF($B18="N/A","N/A",IF(G18&gt;60,"No",IF(G18&lt;15,"No","Yes")))</f>
        <v>N/A</v>
      </c>
      <c r="I18" s="32">
        <v>-14.4</v>
      </c>
      <c r="J18" s="32">
        <v>18.940000000000001</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37899</v>
      </c>
      <c r="D23" s="30" t="str">
        <f>IF($B23="N/A","N/A",IF(C23&gt;15,"No",IF(C23&lt;-15,"No","Yes")))</f>
        <v>N/A</v>
      </c>
      <c r="E23" s="26">
        <v>38592</v>
      </c>
      <c r="F23" s="30" t="str">
        <f>IF($B23="N/A","N/A",IF(E23&gt;15,"No",IF(E23&lt;-15,"No","Yes")))</f>
        <v>N/A</v>
      </c>
      <c r="G23" s="26">
        <v>42480</v>
      </c>
      <c r="H23" s="30" t="str">
        <f>IF($B23="N/A","N/A",IF(G23&gt;15,"No",IF(G23&lt;-15,"No","Yes")))</f>
        <v>N/A</v>
      </c>
      <c r="I23" s="32">
        <v>1.829</v>
      </c>
      <c r="J23" s="32">
        <v>10.07</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146.81068490999999</v>
      </c>
      <c r="D27" s="30" t="str">
        <f>IF($B27="N/A","N/A",IF(C27&gt;100,"No",IF(C27&lt;50,"No","Yes")))</f>
        <v>No</v>
      </c>
      <c r="E27" s="78">
        <v>154.80173078999999</v>
      </c>
      <c r="F27" s="30" t="str">
        <f>IF($B27="N/A","N/A",IF(E27&gt;100,"No",IF(E27&lt;50,"No","Yes")))</f>
        <v>No</v>
      </c>
      <c r="G27" s="78">
        <v>155.14538361999999</v>
      </c>
      <c r="H27" s="30" t="str">
        <f>IF($B27="N/A","N/A",IF(G27&gt;100,"No",IF(G27&lt;50,"No","Yes")))</f>
        <v>No</v>
      </c>
      <c r="I27" s="32">
        <v>5.4429999999999996</v>
      </c>
      <c r="J27" s="32">
        <v>0.222</v>
      </c>
      <c r="K27" s="30" t="str">
        <f>IF(J27="Div by 0", "N/A", IF(J27="N/A","N/A", IF(J27&gt;30, "No", IF(J27&lt;-30, "No", "Yes"))))</f>
        <v>Yes</v>
      </c>
    </row>
    <row r="28" spans="1:11">
      <c r="A28" s="131" t="s">
        <v>194</v>
      </c>
      <c r="B28" s="25" t="s">
        <v>49</v>
      </c>
      <c r="C28" s="78">
        <v>539.55717054000002</v>
      </c>
      <c r="D28" s="30" t="str">
        <f>IF($B28="N/A","N/A",IF(C28&gt;15,"No",IF(C28&lt;-15,"No","Yes")))</f>
        <v>N/A</v>
      </c>
      <c r="E28" s="78">
        <v>558.65972222000005</v>
      </c>
      <c r="F28" s="30" t="str">
        <f>IF($B28="N/A","N/A",IF(E28&gt;15,"No",IF(E28&lt;-15,"No","Yes")))</f>
        <v>N/A</v>
      </c>
      <c r="G28" s="78">
        <v>562.91569632000005</v>
      </c>
      <c r="H28" s="30" t="str">
        <f>IF($B28="N/A","N/A",IF(G28&gt;15,"No",IF(G28&lt;-15,"No","Yes")))</f>
        <v>N/A</v>
      </c>
      <c r="I28" s="32">
        <v>3.54</v>
      </c>
      <c r="J28" s="32">
        <v>0.76180000000000003</v>
      </c>
      <c r="K28" s="30" t="str">
        <f>IF(J28="Div by 0", "N/A", IF(J28="N/A","N/A", IF(J28&gt;30, "No", IF(J28&lt;-30, "No", "Yes"))))</f>
        <v>Yes</v>
      </c>
    </row>
    <row r="29" spans="1:11">
      <c r="A29" s="131" t="s">
        <v>758</v>
      </c>
      <c r="B29" s="25" t="s">
        <v>49</v>
      </c>
      <c r="C29" s="78" t="s">
        <v>1207</v>
      </c>
      <c r="D29" s="30" t="str">
        <f>IF($B29="N/A","N/A",IF(C29&gt;15,"No",IF(C29&lt;-15,"No","Yes")))</f>
        <v>N/A</v>
      </c>
      <c r="E29" s="78" t="s">
        <v>1207</v>
      </c>
      <c r="F29" s="30" t="str">
        <f>IF($B29="N/A","N/A",IF(E29&gt;15,"No",IF(E29&lt;-15,"No","Yes")))</f>
        <v>N/A</v>
      </c>
      <c r="G29" s="78" t="s">
        <v>1207</v>
      </c>
      <c r="H29" s="30" t="str">
        <f>IF($B29="N/A","N/A",IF(G29&gt;15,"No",IF(G29&lt;-15,"No","Yes")))</f>
        <v>N/A</v>
      </c>
      <c r="I29" s="32" t="s">
        <v>1207</v>
      </c>
      <c r="J29" s="32" t="s">
        <v>1207</v>
      </c>
      <c r="K29" s="30" t="str">
        <f>IF(J29="Div by 0", "N/A", IF(J29="N/A","N/A", IF(J29&gt;30, "No", IF(J29&lt;-30, "No", "Yes"))))</f>
        <v>N/A</v>
      </c>
    </row>
    <row r="30" spans="1:11">
      <c r="A30" s="131" t="s">
        <v>762</v>
      </c>
      <c r="B30" s="25" t="s">
        <v>49</v>
      </c>
      <c r="C30" s="78" t="s">
        <v>1207</v>
      </c>
      <c r="D30" s="30" t="str">
        <f>IF($B30="N/A","N/A",IF(C30&gt;15,"No",IF(C30&lt;-15,"No","Yes")))</f>
        <v>N/A</v>
      </c>
      <c r="E30" s="78" t="s">
        <v>1207</v>
      </c>
      <c r="F30" s="30" t="str">
        <f>IF($B30="N/A","N/A",IF(E30&gt;15,"No",IF(E30&lt;-15,"No","Yes")))</f>
        <v>N/A</v>
      </c>
      <c r="G30" s="78" t="s">
        <v>1207</v>
      </c>
      <c r="H30" s="30" t="str">
        <f>IF($B30="N/A","N/A",IF(G30&gt;15,"No",IF(G30&lt;-15,"No","Yes")))</f>
        <v>N/A</v>
      </c>
      <c r="I30" s="32" t="s">
        <v>1207</v>
      </c>
      <c r="J30" s="32" t="s">
        <v>1207</v>
      </c>
      <c r="K30" s="30" t="str">
        <f>IF(J30="Div by 0", "N/A", IF(J30="N/A","N/A", IF(J30&gt;30, "No", IF(J30&lt;-30, "No", "Yes"))))</f>
        <v>N/A</v>
      </c>
    </row>
    <row r="31" spans="1:11">
      <c r="A31" s="192" t="s">
        <v>766</v>
      </c>
      <c r="B31" s="175"/>
      <c r="C31" s="175"/>
      <c r="D31" s="175"/>
      <c r="E31" s="175"/>
      <c r="F31" s="175"/>
      <c r="G31" s="175"/>
      <c r="H31" s="175"/>
      <c r="I31" s="175"/>
      <c r="J31" s="175"/>
      <c r="K31" s="176"/>
    </row>
    <row r="32" spans="1:11">
      <c r="A32" s="131" t="s">
        <v>195</v>
      </c>
      <c r="B32" s="25" t="s">
        <v>60</v>
      </c>
      <c r="C32" s="32">
        <v>99.158289136999997</v>
      </c>
      <c r="D32" s="30" t="str">
        <f>IF($B32="N/A","N/A",IF(C32&gt;99,"No",IF(C32&lt;75,"No","Yes")))</f>
        <v>No</v>
      </c>
      <c r="E32" s="32">
        <v>99.103441128</v>
      </c>
      <c r="F32" s="30" t="str">
        <f>IF($B32="N/A","N/A",IF(E32&gt;99,"No",IF(E32&lt;75,"No","Yes")))</f>
        <v>No</v>
      </c>
      <c r="G32" s="32">
        <v>99.216101695000006</v>
      </c>
      <c r="H32" s="30" t="str">
        <f>IF($B32="N/A","N/A",IF(G32&gt;99,"No",IF(G32&lt;75,"No","Yes")))</f>
        <v>No</v>
      </c>
      <c r="I32" s="32">
        <v>-5.5E-2</v>
      </c>
      <c r="J32" s="32">
        <v>0.1137</v>
      </c>
      <c r="K32" s="30" t="str">
        <f t="shared" ref="K32:K43" si="7">IF(J32="Div by 0", "N/A", IF(J32="N/A","N/A", IF(J32&gt;30, "No", IF(J32&lt;-30, "No", "Yes"))))</f>
        <v>Yes</v>
      </c>
    </row>
    <row r="33" spans="1:11">
      <c r="A33" s="131" t="s">
        <v>111</v>
      </c>
      <c r="B33" s="25" t="s">
        <v>49</v>
      </c>
      <c r="C33" s="30">
        <v>99.997339010000005</v>
      </c>
      <c r="D33" s="30" t="str">
        <f>IF($B33="N/A","N/A",IF(C33&gt;15,"No",IF(C33&lt;-15,"No","Yes")))</f>
        <v>N/A</v>
      </c>
      <c r="E33" s="30">
        <v>99.994770695</v>
      </c>
      <c r="F33" s="30" t="str">
        <f>IF($B33="N/A","N/A",IF(E33&gt;15,"No",IF(E33&lt;-15,"No","Yes")))</f>
        <v>N/A</v>
      </c>
      <c r="G33" s="30">
        <v>100</v>
      </c>
      <c r="H33" s="30" t="str">
        <f>IF($B33="N/A","N/A",IF(G33&gt;15,"No",IF(G33&lt;-15,"No","Yes")))</f>
        <v>N/A</v>
      </c>
      <c r="I33" s="32">
        <v>-3.0000000000000001E-3</v>
      </c>
      <c r="J33" s="32">
        <v>5.1999999999999998E-3</v>
      </c>
      <c r="K33" s="30" t="str">
        <f t="shared" si="7"/>
        <v>Yes</v>
      </c>
    </row>
    <row r="34" spans="1:11">
      <c r="A34" s="131" t="s">
        <v>113</v>
      </c>
      <c r="B34" s="25" t="s">
        <v>49</v>
      </c>
      <c r="C34" s="26">
        <v>19.548311557000002</v>
      </c>
      <c r="D34" s="30" t="str">
        <f>IF($B34="N/A","N/A",IF(C34&gt;15,"No",IF(C34&lt;-15,"No","Yes")))</f>
        <v>N/A</v>
      </c>
      <c r="E34" s="134">
        <v>19.222806192</v>
      </c>
      <c r="F34" s="30" t="str">
        <f>IF($B34="N/A","N/A",IF(E34&gt;15,"No",IF(E34&lt;-15,"No","Yes")))</f>
        <v>N/A</v>
      </c>
      <c r="G34" s="134">
        <v>17.079768430000001</v>
      </c>
      <c r="H34" s="30" t="str">
        <f>IF($B34="N/A","N/A",IF(G34&gt;15,"No",IF(G34&lt;-15,"No","Yes")))</f>
        <v>N/A</v>
      </c>
      <c r="I34" s="32">
        <v>-1.67</v>
      </c>
      <c r="J34" s="32">
        <v>-11.1</v>
      </c>
      <c r="K34" s="30" t="str">
        <f t="shared" si="7"/>
        <v>Yes</v>
      </c>
    </row>
    <row r="35" spans="1:11">
      <c r="A35" s="131" t="s">
        <v>196</v>
      </c>
      <c r="B35" s="80" t="s">
        <v>61</v>
      </c>
      <c r="C35" s="30">
        <v>0.84171086309999998</v>
      </c>
      <c r="D35" s="30" t="str">
        <f>IF($B35="N/A","N/A",IF(C35&gt;20,"No",IF(C35&lt;=0,"No","Yes")))</f>
        <v>Yes</v>
      </c>
      <c r="E35" s="30">
        <v>0.89655887229999998</v>
      </c>
      <c r="F35" s="30" t="str">
        <f>IF($B35="N/A","N/A",IF(E35&gt;20,"No",IF(E35&lt;=0,"No","Yes")))</f>
        <v>Yes</v>
      </c>
      <c r="G35" s="30">
        <v>0.78389830510000003</v>
      </c>
      <c r="H35" s="30" t="str">
        <f>IF($B35="N/A","N/A",IF(G35&gt;20,"No",IF(G35&lt;=0,"No","Yes")))</f>
        <v>Yes</v>
      </c>
      <c r="I35" s="32">
        <v>6.516</v>
      </c>
      <c r="J35" s="32">
        <v>-12.6</v>
      </c>
      <c r="K35" s="30" t="str">
        <f t="shared" si="7"/>
        <v>Yes</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6.4702194356999998</v>
      </c>
      <c r="D37" s="30" t="str">
        <f>IF($B37="N/A","N/A",IF(C37&gt;15,"No",IF(C37&lt;-15,"No","Yes")))</f>
        <v>N/A</v>
      </c>
      <c r="E37" s="134">
        <v>6.2427745664999996</v>
      </c>
      <c r="F37" s="30" t="str">
        <f>IF($B37="N/A","N/A",IF(E37&gt;15,"No",IF(E37&lt;-15,"No","Yes")))</f>
        <v>N/A</v>
      </c>
      <c r="G37" s="134">
        <v>6.4474474474000001</v>
      </c>
      <c r="H37" s="30" t="str">
        <f>IF($B37="N/A","N/A",IF(G37&gt;15,"No",IF(G37&lt;-15,"No","Yes")))</f>
        <v>N/A</v>
      </c>
      <c r="I37" s="32">
        <v>-3.52</v>
      </c>
      <c r="J37" s="32">
        <v>3.2789999999999999</v>
      </c>
      <c r="K37" s="30" t="str">
        <f t="shared" si="7"/>
        <v>Yes</v>
      </c>
    </row>
    <row r="38" spans="1:11">
      <c r="A38" s="131" t="s">
        <v>759</v>
      </c>
      <c r="B38" s="80" t="s">
        <v>62</v>
      </c>
      <c r="C38" s="30">
        <v>0</v>
      </c>
      <c r="D38" s="30" t="str">
        <f>IF($B38="N/A","N/A",IF(C38&gt;10,"No",IF(C38&lt;=0,"No","Yes")))</f>
        <v>No</v>
      </c>
      <c r="E38" s="30">
        <v>0</v>
      </c>
      <c r="F38" s="30" t="str">
        <f>IF($B38="N/A","N/A",IF(E38&gt;10,"No",IF(E38&lt;=0,"No","Yes")))</f>
        <v>No</v>
      </c>
      <c r="G38" s="30">
        <v>0</v>
      </c>
      <c r="H38" s="30" t="str">
        <f>IF($B38="N/A","N/A",IF(G38&gt;10,"No",IF(G38&lt;=0,"No","Yes")))</f>
        <v>No</v>
      </c>
      <c r="I38" s="32" t="s">
        <v>1207</v>
      </c>
      <c r="J38" s="32" t="s">
        <v>1207</v>
      </c>
      <c r="K38" s="30" t="str">
        <f t="shared" si="7"/>
        <v>N/A</v>
      </c>
    </row>
    <row r="39" spans="1:11">
      <c r="A39" s="131" t="s">
        <v>760</v>
      </c>
      <c r="B39" s="25" t="s">
        <v>49</v>
      </c>
      <c r="C39" s="30" t="s">
        <v>1207</v>
      </c>
      <c r="D39" s="30" t="str">
        <f>IF($B39="N/A","N/A",IF(C39&gt;15,"No",IF(C39&lt;-15,"No","Yes")))</f>
        <v>N/A</v>
      </c>
      <c r="E39" s="30" t="s">
        <v>1207</v>
      </c>
      <c r="F39" s="30" t="str">
        <f>IF($B39="N/A","N/A",IF(E39&gt;15,"No",IF(E39&lt;-15,"No","Yes")))</f>
        <v>N/A</v>
      </c>
      <c r="G39" s="30" t="s">
        <v>1207</v>
      </c>
      <c r="H39" s="30" t="str">
        <f>IF($B39="N/A","N/A",IF(G39&gt;15,"No",IF(G39&lt;-15,"No","Yes")))</f>
        <v>N/A</v>
      </c>
      <c r="I39" s="32" t="s">
        <v>1207</v>
      </c>
      <c r="J39" s="32" t="s">
        <v>1207</v>
      </c>
      <c r="K39" s="30" t="str">
        <f t="shared" si="7"/>
        <v>N/A</v>
      </c>
    </row>
    <row r="40" spans="1:11">
      <c r="A40" s="131" t="s">
        <v>761</v>
      </c>
      <c r="B40" s="25" t="s">
        <v>49</v>
      </c>
      <c r="C40" s="134" t="s">
        <v>1207</v>
      </c>
      <c r="D40" s="30" t="str">
        <f>IF($B40="N/A","N/A",IF(C40&gt;15,"No",IF(C40&lt;-15,"No","Yes")))</f>
        <v>N/A</v>
      </c>
      <c r="E40" s="134" t="s">
        <v>1207</v>
      </c>
      <c r="F40" s="30" t="str">
        <f>IF($B40="N/A","N/A",IF(E40&gt;15,"No",IF(E40&lt;-15,"No","Yes")))</f>
        <v>N/A</v>
      </c>
      <c r="G40" s="134" t="s">
        <v>1207</v>
      </c>
      <c r="H40" s="30" t="str">
        <f>IF($B40="N/A","N/A",IF(G40&gt;15,"No",IF(G40&lt;-15,"No","Yes")))</f>
        <v>N/A</v>
      </c>
      <c r="I40" s="32" t="s">
        <v>1207</v>
      </c>
      <c r="J40" s="32" t="s">
        <v>1207</v>
      </c>
      <c r="K40" s="30" t="str">
        <f t="shared" si="7"/>
        <v>N/A</v>
      </c>
    </row>
    <row r="41" spans="1:11">
      <c r="A41" s="131" t="s">
        <v>763</v>
      </c>
      <c r="B41" s="80" t="s">
        <v>53</v>
      </c>
      <c r="C41" s="30">
        <v>0</v>
      </c>
      <c r="D41" s="30" t="str">
        <f>IF($B41="N/A","N/A",IF(C41&gt;5,"No",IF(C41&lt;=0,"No","Yes")))</f>
        <v>No</v>
      </c>
      <c r="E41" s="30">
        <v>0</v>
      </c>
      <c r="F41" s="30" t="str">
        <f>IF($B41="N/A","N/A",IF(E41&gt;5,"No",IF(E41&lt;=0,"No","Yes")))</f>
        <v>No</v>
      </c>
      <c r="G41" s="30">
        <v>0</v>
      </c>
      <c r="H41" s="30" t="str">
        <f>IF($B41="N/A","N/A",IF(G41&gt;5,"No",IF(G41&lt;=0,"No","Yes")))</f>
        <v>No</v>
      </c>
      <c r="I41" s="32" t="s">
        <v>1207</v>
      </c>
      <c r="J41" s="32" t="s">
        <v>1207</v>
      </c>
      <c r="K41" s="30" t="str">
        <f t="shared" si="7"/>
        <v>N/A</v>
      </c>
    </row>
    <row r="42" spans="1:11">
      <c r="A42" s="131" t="s">
        <v>764</v>
      </c>
      <c r="B42" s="25" t="s">
        <v>49</v>
      </c>
      <c r="C42" s="30" t="s">
        <v>1207</v>
      </c>
      <c r="D42" s="30" t="str">
        <f>IF($B42="N/A","N/A",IF(C42&gt;15,"No",IF(C42&lt;-15,"No","Yes")))</f>
        <v>N/A</v>
      </c>
      <c r="E42" s="30" t="s">
        <v>1207</v>
      </c>
      <c r="F42" s="30" t="str">
        <f>IF($B42="N/A","N/A",IF(E42&gt;15,"No",IF(E42&lt;-15,"No","Yes")))</f>
        <v>N/A</v>
      </c>
      <c r="G42" s="30" t="s">
        <v>1207</v>
      </c>
      <c r="H42" s="30" t="str">
        <f>IF($B42="N/A","N/A",IF(G42&gt;15,"No",IF(G42&lt;-15,"No","Yes")))</f>
        <v>N/A</v>
      </c>
      <c r="I42" s="32" t="s">
        <v>1207</v>
      </c>
      <c r="J42" s="32" t="s">
        <v>1207</v>
      </c>
      <c r="K42" s="30" t="str">
        <f t="shared" si="7"/>
        <v>N/A</v>
      </c>
    </row>
    <row r="43" spans="1:11">
      <c r="A43" s="131" t="s">
        <v>765</v>
      </c>
      <c r="B43" s="25" t="s">
        <v>49</v>
      </c>
      <c r="C43" s="134" t="s">
        <v>1207</v>
      </c>
      <c r="D43" s="30" t="str">
        <f>IF($B43="N/A","N/A",IF(C43&gt;15,"No",IF(C43&lt;-15,"No","Yes")))</f>
        <v>N/A</v>
      </c>
      <c r="E43" s="134" t="s">
        <v>1207</v>
      </c>
      <c r="F43" s="30" t="str">
        <f>IF($B43="N/A","N/A",IF(E43&gt;15,"No",IF(E43&lt;-15,"No","Yes")))</f>
        <v>N/A</v>
      </c>
      <c r="G43" s="134" t="s">
        <v>1207</v>
      </c>
      <c r="H43" s="30" t="str">
        <f>IF($B43="N/A","N/A",IF(G43&gt;15,"No",IF(G43&lt;-15,"No","Yes")))</f>
        <v>N/A</v>
      </c>
      <c r="I43" s="32" t="s">
        <v>1207</v>
      </c>
      <c r="J43" s="32" t="s">
        <v>1207</v>
      </c>
      <c r="K43" s="30" t="str">
        <f t="shared" si="7"/>
        <v>N/A</v>
      </c>
    </row>
    <row r="44" spans="1:11">
      <c r="A44" s="192" t="s">
        <v>684</v>
      </c>
      <c r="B44" s="175"/>
      <c r="C44" s="175"/>
      <c r="D44" s="175"/>
      <c r="E44" s="175"/>
      <c r="F44" s="175"/>
      <c r="G44" s="175"/>
      <c r="H44" s="175"/>
      <c r="I44" s="175"/>
      <c r="J44" s="175"/>
      <c r="K44" s="176"/>
    </row>
    <row r="45" spans="1:11">
      <c r="A45" s="131" t="s">
        <v>58</v>
      </c>
      <c r="B45" s="25" t="s">
        <v>63</v>
      </c>
      <c r="C45" s="30">
        <v>0</v>
      </c>
      <c r="D45" s="30" t="str">
        <f>IF($B45="N/A","N/A",IF(C45&gt;20,"No",IF(C45&lt;1,"No","Yes")))</f>
        <v>No</v>
      </c>
      <c r="E45" s="30">
        <v>0</v>
      </c>
      <c r="F45" s="30" t="str">
        <f>IF($B45="N/A","N/A",IF(E45&gt;20,"No",IF(E45&lt;1,"No","Yes")))</f>
        <v>No</v>
      </c>
      <c r="G45" s="30">
        <v>0</v>
      </c>
      <c r="H45" s="30" t="str">
        <f>IF($B45="N/A","N/A",IF(G45&gt;20,"No",IF(G45&lt;1,"No","Yes")))</f>
        <v>No</v>
      </c>
      <c r="I45" s="32" t="s">
        <v>1207</v>
      </c>
      <c r="J45" s="32" t="s">
        <v>1207</v>
      </c>
      <c r="K45" s="30" t="str">
        <f>IF(J45="Div by 0", "N/A", IF(J45="N/A","N/A", IF(J45&gt;30, "No", IF(J45&lt;-30, "No", "Yes"))))</f>
        <v>N/A</v>
      </c>
    </row>
    <row r="46" spans="1:11">
      <c r="A46" s="192" t="s">
        <v>862</v>
      </c>
      <c r="B46" s="175"/>
      <c r="C46" s="175"/>
      <c r="D46" s="175"/>
      <c r="E46" s="175"/>
      <c r="F46" s="175"/>
      <c r="G46" s="175"/>
      <c r="H46" s="175"/>
      <c r="I46" s="175"/>
      <c r="J46" s="175"/>
      <c r="K46" s="176"/>
    </row>
    <row r="47" spans="1:11">
      <c r="A47" s="131" t="s">
        <v>863</v>
      </c>
      <c r="B47" s="25" t="s">
        <v>52</v>
      </c>
      <c r="C47" s="30">
        <v>100</v>
      </c>
      <c r="D47" s="30" t="str">
        <f>IF($B47="N/A","N/A",IF(C47&gt;100,"No",IF(C47&lt;95,"No","Yes")))</f>
        <v>Yes</v>
      </c>
      <c r="E47" s="30">
        <v>100</v>
      </c>
      <c r="F47" s="30" t="str">
        <f>IF($B47="N/A","N/A",IF(E47&gt;100,"No",IF(E47&lt;95,"No","Yes")))</f>
        <v>Yes</v>
      </c>
      <c r="G47" s="30">
        <v>100</v>
      </c>
      <c r="H47" s="30" t="str">
        <f>IF($B47="N/A","N/A",IF(G47&gt;100,"No",IF(G47&lt;95,"No","Yes")))</f>
        <v>Yes</v>
      </c>
      <c r="I47" s="32">
        <v>0</v>
      </c>
      <c r="J47" s="32">
        <v>0</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100</v>
      </c>
      <c r="H49" s="30" t="str">
        <f>IF($B49="N/A","N/A",IF(G49&gt;100,"No",IF(G49&lt;95,"No","Yes")))</f>
        <v>Yes</v>
      </c>
      <c r="I49" s="32">
        <v>0</v>
      </c>
      <c r="J49" s="32">
        <v>0</v>
      </c>
      <c r="K49" s="30" t="str">
        <f>IF(J49="Div by 0", "N/A", IF(J49="N/A","N/A", IF(J49&gt;30, "No", IF(J49&lt;-30, "No", "Yes"))))</f>
        <v>Yes</v>
      </c>
    </row>
    <row r="50" spans="1:11">
      <c r="A50" s="131" t="s">
        <v>185</v>
      </c>
      <c r="B50" s="25" t="s">
        <v>55</v>
      </c>
      <c r="C50" s="30">
        <v>14.955539723999999</v>
      </c>
      <c r="D50" s="30" t="str">
        <f>IF($B50="N/A","N/A",IF(C50&gt;30,"No",IF(C50&lt;5,"No","Yes")))</f>
        <v>Yes</v>
      </c>
      <c r="E50" s="30">
        <v>13.850020730000001</v>
      </c>
      <c r="F50" s="30" t="str">
        <f>IF($B50="N/A","N/A",IF(E50&gt;30,"No",IF(E50&lt;5,"No","Yes")))</f>
        <v>Yes</v>
      </c>
      <c r="G50" s="30">
        <v>12.026836158</v>
      </c>
      <c r="H50" s="30" t="str">
        <f>IF($B50="N/A","N/A",IF(G50&gt;30,"No",IF(G50&lt;5,"No","Yes")))</f>
        <v>Yes</v>
      </c>
      <c r="I50" s="32">
        <v>-7.39</v>
      </c>
      <c r="J50" s="32">
        <v>-13.2</v>
      </c>
      <c r="K50" s="30" t="str">
        <f>IF(J50="Div by 0", "N/A", IF(J50="N/A","N/A", IF(J50&gt;30, "No", IF(J50&lt;-30, "No", "Yes"))))</f>
        <v>Yes</v>
      </c>
    </row>
    <row r="51" spans="1:11">
      <c r="A51" s="131" t="s">
        <v>186</v>
      </c>
      <c r="B51" s="25" t="s">
        <v>9</v>
      </c>
      <c r="C51" s="30">
        <v>54.215150796000003</v>
      </c>
      <c r="D51" s="30" t="str">
        <f>IF($B51="N/A","N/A",IF(C51&gt;75,"No",IF(C51&lt;15,"No","Yes")))</f>
        <v>Yes</v>
      </c>
      <c r="E51" s="30">
        <v>53.417806798999997</v>
      </c>
      <c r="F51" s="30" t="str">
        <f>IF($B51="N/A","N/A",IF(E51&gt;75,"No",IF(E51&lt;15,"No","Yes")))</f>
        <v>Yes</v>
      </c>
      <c r="G51" s="30">
        <v>51.598399247000003</v>
      </c>
      <c r="H51" s="30" t="str">
        <f>IF($B51="N/A","N/A",IF(G51&gt;75,"No",IF(G51&lt;15,"No","Yes")))</f>
        <v>Yes</v>
      </c>
      <c r="I51" s="32">
        <v>-1.47</v>
      </c>
      <c r="J51" s="32">
        <v>-3.41</v>
      </c>
      <c r="K51" s="30" t="str">
        <f>IF(J51="Div by 0", "N/A", IF(J51="N/A","N/A", IF(J51&gt;30, "No", IF(J51&lt;-30, "No", "Yes"))))</f>
        <v>Yes</v>
      </c>
    </row>
    <row r="52" spans="1:11">
      <c r="A52" s="131" t="s">
        <v>187</v>
      </c>
      <c r="B52" s="25" t="s">
        <v>10</v>
      </c>
      <c r="C52" s="30">
        <v>30.829309479999999</v>
      </c>
      <c r="D52" s="30" t="str">
        <f>IF($B52="N/A","N/A",IF(C52&gt;70,"No",IF(C52&lt;25,"No","Yes")))</f>
        <v>Yes</v>
      </c>
      <c r="E52" s="30">
        <v>32.732172470999998</v>
      </c>
      <c r="F52" s="30" t="str">
        <f>IF($B52="N/A","N/A",IF(E52&gt;70,"No",IF(E52&lt;25,"No","Yes")))</f>
        <v>Yes</v>
      </c>
      <c r="G52" s="30">
        <v>36.374764595000002</v>
      </c>
      <c r="H52" s="30" t="str">
        <f>IF($B52="N/A","N/A",IF(G52&gt;70,"No",IF(G52&lt;25,"No","Yes")))</f>
        <v>Yes</v>
      </c>
      <c r="I52" s="32">
        <v>6.1719999999999997</v>
      </c>
      <c r="J52" s="32">
        <v>11.13</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100</v>
      </c>
      <c r="D54" s="30" t="str">
        <f>IF($B54="N/A","N/A",IF(C54&gt;100,"No",IF(C54&lt;95,"No","Yes")))</f>
        <v>Yes</v>
      </c>
      <c r="E54" s="30">
        <v>100</v>
      </c>
      <c r="F54" s="30" t="str">
        <f>IF($B54="N/A","N/A",IF(E54&gt;100,"No",IF(E54&lt;95,"No","Yes")))</f>
        <v>Yes</v>
      </c>
      <c r="G54" s="30">
        <v>99.995291902000005</v>
      </c>
      <c r="H54" s="30" t="str">
        <f>IF($B54="N/A","N/A",IF(G54&gt;100,"No",IF(G54&lt;95,"No","Yes")))</f>
        <v>Yes</v>
      </c>
      <c r="I54" s="32">
        <v>0</v>
      </c>
      <c r="J54" s="32">
        <v>-5.0000000000000001E-3</v>
      </c>
      <c r="K54" s="30" t="str">
        <f>IF(J54="Div by 0", "N/A", IF(J54="N/A","N/A", IF(J54&gt;30, "No", IF(J54&lt;-30, "No", "Yes"))))</f>
        <v>Yes</v>
      </c>
    </row>
    <row r="55" spans="1:11">
      <c r="A55" s="131" t="s">
        <v>636</v>
      </c>
      <c r="B55" s="25" t="s">
        <v>64</v>
      </c>
      <c r="C55" s="30">
        <v>0.62006913109999995</v>
      </c>
      <c r="D55" s="30" t="str">
        <f>IF($B55="N/A","N/A",IF(C55&gt;5,"No",IF(C55&lt;1,"No","Yes")))</f>
        <v>No</v>
      </c>
      <c r="E55" s="30">
        <v>0.67112354890000003</v>
      </c>
      <c r="F55" s="30" t="str">
        <f>IF($B55="N/A","N/A",IF(E55&gt;5,"No",IF(E55&lt;1,"No","Yes")))</f>
        <v>No</v>
      </c>
      <c r="G55" s="30">
        <v>0.7815442561</v>
      </c>
      <c r="H55" s="30" t="str">
        <f>IF($B55="N/A","N/A",IF(G55&gt;5,"No",IF(G55&lt;1,"No","Yes")))</f>
        <v>No</v>
      </c>
      <c r="I55" s="32">
        <v>8.234</v>
      </c>
      <c r="J55" s="32">
        <v>16.45</v>
      </c>
      <c r="K55" s="30" t="str">
        <f>IF(J55="Div by 0", "N/A", IF(J55="N/A","N/A", IF(J55&gt;30, "No", IF(J55&lt;-30, "No", "Yes"))))</f>
        <v>Yes</v>
      </c>
    </row>
    <row r="56" spans="1:11">
      <c r="A56" s="131" t="s">
        <v>638</v>
      </c>
      <c r="B56" s="25" t="s">
        <v>65</v>
      </c>
      <c r="C56" s="30">
        <v>96.187234492000002</v>
      </c>
      <c r="D56" s="30" t="str">
        <f>IF($B56="N/A","N/A",IF(C56&gt;98,"No",IF(C56&lt;8,"No","Yes")))</f>
        <v>Yes</v>
      </c>
      <c r="E56" s="30">
        <v>95.610489220999995</v>
      </c>
      <c r="F56" s="30" t="str">
        <f>IF($B56="N/A","N/A",IF(E56&gt;98,"No",IF(E56&lt;8,"No","Yes")))</f>
        <v>Yes</v>
      </c>
      <c r="G56" s="30">
        <v>96.322975518000007</v>
      </c>
      <c r="H56" s="30" t="str">
        <f>IF($B56="N/A","N/A",IF(G56&gt;98,"No",IF(G56&lt;8,"No","Yes")))</f>
        <v>Yes</v>
      </c>
      <c r="I56" s="32">
        <v>-0.6</v>
      </c>
      <c r="J56" s="32">
        <v>0.74519999999999997</v>
      </c>
      <c r="K56" s="30" t="str">
        <f>IF(J56="Div by 0", "N/A", IF(J56="N/A","N/A", IF(J56&gt;30, "No", IF(J56&lt;-30, "No", "Yes"))))</f>
        <v>Yes</v>
      </c>
    </row>
    <row r="57" spans="1:11">
      <c r="A57" s="131" t="s">
        <v>639</v>
      </c>
      <c r="B57" s="80" t="s">
        <v>53</v>
      </c>
      <c r="C57" s="30">
        <v>1.3773450487000001</v>
      </c>
      <c r="D57" s="30" t="str">
        <f>IF($B57="N/A","N/A",IF(C57&gt;5,"No",IF(C57&lt;=0,"No","Yes")))</f>
        <v>Yes</v>
      </c>
      <c r="E57" s="30">
        <v>1.1427238806</v>
      </c>
      <c r="F57" s="30" t="str">
        <f>IF($B57="N/A","N/A",IF(E57&gt;5,"No",IF(E57&lt;=0,"No","Yes")))</f>
        <v>Yes</v>
      </c>
      <c r="G57" s="30">
        <v>1.1228813558999999</v>
      </c>
      <c r="H57" s="30" t="str">
        <f>IF($B57="N/A","N/A",IF(G57&gt;5,"No",IF(G57&lt;=0,"No","Yes")))</f>
        <v>Yes</v>
      </c>
      <c r="I57" s="32">
        <v>-17</v>
      </c>
      <c r="J57" s="32">
        <v>-1.74</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5231</v>
      </c>
      <c r="D59" s="30" t="str">
        <f>IF($B59="N/A","N/A",IF(C59&gt;15,"No",IF(C59&lt;-15,"No","Yes")))</f>
        <v>N/A</v>
      </c>
      <c r="E59" s="26">
        <v>5449</v>
      </c>
      <c r="F59" s="30" t="str">
        <f>IF($B59="N/A","N/A",IF(E59&gt;15,"No",IF(E59&lt;-15,"No","Yes")))</f>
        <v>N/A</v>
      </c>
      <c r="G59" s="26">
        <v>7327</v>
      </c>
      <c r="H59" s="30" t="str">
        <f>IF($B59="N/A","N/A",IF(G59&gt;15,"No",IF(G59&lt;-15,"No","Yes")))</f>
        <v>N/A</v>
      </c>
      <c r="I59" s="32">
        <v>4.1669999999999998</v>
      </c>
      <c r="J59" s="32">
        <v>34.47</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676.76639265999995</v>
      </c>
      <c r="D62" s="30" t="str">
        <f>IF($B62="N/A","N/A",IF(C62&gt;15,"No",IF(C62&lt;-15,"No","Yes")))</f>
        <v>N/A</v>
      </c>
      <c r="E62" s="78">
        <v>654.08570380000003</v>
      </c>
      <c r="F62" s="30" t="str">
        <f>IF($B62="N/A","N/A",IF(E62&gt;15,"No",IF(E62&lt;-15,"No","Yes")))</f>
        <v>N/A</v>
      </c>
      <c r="G62" s="78">
        <v>569.58809881000002</v>
      </c>
      <c r="H62" s="30" t="str">
        <f>IF($B62="N/A","N/A",IF(G62&gt;15,"No",IF(G62&lt;-15,"No","Yes")))</f>
        <v>N/A</v>
      </c>
      <c r="I62" s="32">
        <v>-3.35</v>
      </c>
      <c r="J62" s="32">
        <v>-12.9</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75.836360161000002</v>
      </c>
      <c r="D64" s="30" t="str">
        <f>IF($B64="N/A","N/A",IF(C64&gt;99,"No",IF(C64&lt;75,"No","Yes")))</f>
        <v>Yes</v>
      </c>
      <c r="E64" s="32">
        <v>75.059643971</v>
      </c>
      <c r="F64" s="30" t="str">
        <f>IF($B64="N/A","N/A",IF(E64&gt;99,"No",IF(E64&lt;75,"No","Yes")))</f>
        <v>Yes</v>
      </c>
      <c r="G64" s="32">
        <v>72.512624539000001</v>
      </c>
      <c r="H64" s="30" t="str">
        <f>IF($B64="N/A","N/A",IF(G64&gt;99,"No",IF(G64&lt;75,"No","Yes")))</f>
        <v>No</v>
      </c>
      <c r="I64" s="32">
        <v>-1.02</v>
      </c>
      <c r="J64" s="32">
        <v>-3.39</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24.163639838999998</v>
      </c>
      <c r="D66" s="30" t="str">
        <f>IF($B66="N/A","N/A",IF(C66&gt;10,"No",IF(C66&lt;=0,"No","Yes")))</f>
        <v>No</v>
      </c>
      <c r="E66" s="30">
        <v>24.940356029</v>
      </c>
      <c r="F66" s="30" t="str">
        <f>IF($B66="N/A","N/A",IF(E66&gt;10,"No",IF(E66&lt;=0,"No","Yes")))</f>
        <v>No</v>
      </c>
      <c r="G66" s="30">
        <v>27.487375460999999</v>
      </c>
      <c r="H66" s="30" t="str">
        <f>IF($B66="N/A","N/A",IF(G66&gt;10,"No",IF(G66&lt;=0,"No","Yes")))</f>
        <v>No</v>
      </c>
      <c r="I66" s="32">
        <v>3.214</v>
      </c>
      <c r="J66" s="32">
        <v>10.210000000000001</v>
      </c>
      <c r="K66" s="30" t="str">
        <f>IF(J66="Div by 0", "N/A", IF(J66="N/A","N/A", IF(J66&gt;30, "No", IF(J66&lt;-30, "No", "Yes"))))</f>
        <v>Yes</v>
      </c>
    </row>
    <row r="67" spans="1:11">
      <c r="A67" s="131" t="s">
        <v>763</v>
      </c>
      <c r="B67" s="80" t="s">
        <v>53</v>
      </c>
      <c r="C67" s="30">
        <v>0</v>
      </c>
      <c r="D67" s="30" t="str">
        <f>IF($B67="N/A","N/A",IF(C67&gt;5,"No",IF(C67&lt;=0,"No","Yes")))</f>
        <v>No</v>
      </c>
      <c r="E67" s="30">
        <v>0</v>
      </c>
      <c r="F67" s="30" t="str">
        <f>IF($B67="N/A","N/A",IF(E67&gt;5,"No",IF(E67&lt;=0,"No","Yes")))</f>
        <v>No</v>
      </c>
      <c r="G67" s="30">
        <v>0</v>
      </c>
      <c r="H67" s="30" t="str">
        <f>IF($B67="N/A","N/A",IF(G67&gt;5,"No",IF(G67&lt;=0,"No","Yes")))</f>
        <v>No</v>
      </c>
      <c r="I67" s="32" t="s">
        <v>1207</v>
      </c>
      <c r="J67" s="32" t="s">
        <v>1207</v>
      </c>
      <c r="K67" s="30" t="str">
        <f>IF(J67="Div by 0", "N/A", IF(J67="N/A","N/A", IF(J67&gt;30, "No", IF(J67&lt;-30, "No", "Yes"))))</f>
        <v>N/A</v>
      </c>
    </row>
    <row r="68" spans="1:11">
      <c r="A68" s="192" t="s">
        <v>862</v>
      </c>
      <c r="B68" s="175"/>
      <c r="C68" s="175"/>
      <c r="D68" s="175"/>
      <c r="E68" s="175"/>
      <c r="F68" s="175"/>
      <c r="G68" s="175"/>
      <c r="H68" s="175"/>
      <c r="I68" s="175"/>
      <c r="J68" s="175"/>
      <c r="K68" s="176"/>
    </row>
    <row r="69" spans="1:11">
      <c r="A69" s="131" t="s">
        <v>863</v>
      </c>
      <c r="B69" s="25" t="s">
        <v>52</v>
      </c>
      <c r="C69" s="30">
        <v>99.961766393000005</v>
      </c>
      <c r="D69" s="30" t="str">
        <f>IF($B69="N/A","N/A",IF(C69&gt;100,"No",IF(C69&lt;95,"No","Yes")))</f>
        <v>Yes</v>
      </c>
      <c r="E69" s="30">
        <v>99.944944026000002</v>
      </c>
      <c r="F69" s="30" t="str">
        <f>IF($B69="N/A","N/A",IF(E69&gt;100,"No",IF(E69&lt;95,"No","Yes")))</f>
        <v>Yes</v>
      </c>
      <c r="G69" s="30">
        <v>99.972703698999993</v>
      </c>
      <c r="H69" s="30" t="str">
        <f>IF($B69="N/A","N/A",IF(G69&gt;100,"No",IF(G69&lt;95,"No","Yes")))</f>
        <v>Yes</v>
      </c>
      <c r="I69" s="32">
        <v>-1.7000000000000001E-2</v>
      </c>
      <c r="J69" s="32">
        <v>2.7799999999999998E-2</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100</v>
      </c>
      <c r="H71" s="30" t="str">
        <f>IF($B71="N/A","N/A",IF(G71&gt;100,"No",IF(G71&lt;95,"No","Yes")))</f>
        <v>Yes</v>
      </c>
      <c r="I71" s="32">
        <v>0</v>
      </c>
      <c r="J71" s="32">
        <v>0</v>
      </c>
      <c r="K71" s="30" t="str">
        <f>IF(J71="Div by 0", "N/A", IF(J71="N/A","N/A", IF(J71&gt;30, "No", IF(J71&lt;-30, "No", "Yes"))))</f>
        <v>Yes</v>
      </c>
    </row>
    <row r="72" spans="1:11">
      <c r="A72" s="131" t="s">
        <v>185</v>
      </c>
      <c r="B72" s="25" t="s">
        <v>55</v>
      </c>
      <c r="C72" s="30">
        <v>8.5260944369999994</v>
      </c>
      <c r="D72" s="30" t="str">
        <f>IF($B72="N/A","N/A",IF(C72&gt;30,"No",IF(C72&lt;5,"No","Yes")))</f>
        <v>Yes</v>
      </c>
      <c r="E72" s="30">
        <v>8.7722517893000003</v>
      </c>
      <c r="F72" s="30" t="str">
        <f>IF($B72="N/A","N/A",IF(E72&gt;30,"No",IF(E72&lt;5,"No","Yes")))</f>
        <v>Yes</v>
      </c>
      <c r="G72" s="30">
        <v>7.3290569127999996</v>
      </c>
      <c r="H72" s="30" t="str">
        <f>IF($B72="N/A","N/A",IF(G72&gt;30,"No",IF(G72&lt;5,"No","Yes")))</f>
        <v>Yes</v>
      </c>
      <c r="I72" s="32">
        <v>2.887</v>
      </c>
      <c r="J72" s="32">
        <v>-16.5</v>
      </c>
      <c r="K72" s="30" t="str">
        <f>IF(J72="Div by 0", "N/A", IF(J72="N/A","N/A", IF(J72&gt;30, "No", IF(J72&lt;-30, "No", "Yes"))))</f>
        <v>Yes</v>
      </c>
    </row>
    <row r="73" spans="1:11">
      <c r="A73" s="131" t="s">
        <v>186</v>
      </c>
      <c r="B73" s="25" t="s">
        <v>9</v>
      </c>
      <c r="C73" s="30">
        <v>38.845345057999999</v>
      </c>
      <c r="D73" s="30" t="str">
        <f>IF($B73="N/A","N/A",IF(C73&gt;75,"No",IF(C73&lt;15,"No","Yes")))</f>
        <v>Yes</v>
      </c>
      <c r="E73" s="30">
        <v>35.804734814</v>
      </c>
      <c r="F73" s="30" t="str">
        <f>IF($B73="N/A","N/A",IF(E73&gt;75,"No",IF(E73&lt;15,"No","Yes")))</f>
        <v>Yes</v>
      </c>
      <c r="G73" s="30">
        <v>32.632728264999997</v>
      </c>
      <c r="H73" s="30" t="str">
        <f>IF($B73="N/A","N/A",IF(G73&gt;75,"No",IF(G73&lt;15,"No","Yes")))</f>
        <v>Yes</v>
      </c>
      <c r="I73" s="32">
        <v>-7.83</v>
      </c>
      <c r="J73" s="32">
        <v>-8.86</v>
      </c>
      <c r="K73" s="30" t="str">
        <f>IF(J73="Div by 0", "N/A", IF(J73="N/A","N/A", IF(J73&gt;30, "No", IF(J73&lt;-30, "No", "Yes"))))</f>
        <v>Yes</v>
      </c>
    </row>
    <row r="74" spans="1:11">
      <c r="A74" s="131" t="s">
        <v>187</v>
      </c>
      <c r="B74" s="25" t="s">
        <v>10</v>
      </c>
      <c r="C74" s="30">
        <v>52.628560505000003</v>
      </c>
      <c r="D74" s="30" t="str">
        <f>IF($B74="N/A","N/A",IF(C74&gt;70,"No",IF(C74&lt;25,"No","Yes")))</f>
        <v>Yes</v>
      </c>
      <c r="E74" s="30">
        <v>55.423013396999998</v>
      </c>
      <c r="F74" s="30" t="str">
        <f>IF($B74="N/A","N/A",IF(E74&gt;70,"No",IF(E74&lt;25,"No","Yes")))</f>
        <v>Yes</v>
      </c>
      <c r="G74" s="30">
        <v>60.038214822</v>
      </c>
      <c r="H74" s="30" t="str">
        <f>IF($B74="N/A","N/A",IF(G74&gt;70,"No",IF(G74&lt;25,"No","Yes")))</f>
        <v>Yes</v>
      </c>
      <c r="I74" s="32">
        <v>5.31</v>
      </c>
      <c r="J74" s="32">
        <v>8.327</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91.053335881999999</v>
      </c>
      <c r="D76" s="30" t="str">
        <f>IF($B76="N/A","N/A",IF(C76&gt;100,"No",IF(C76&lt;95,"No","Yes")))</f>
        <v>No</v>
      </c>
      <c r="E76" s="30">
        <v>90.934116352000004</v>
      </c>
      <c r="F76" s="30" t="str">
        <f>IF($B76="N/A","N/A",IF(E76&gt;100,"No",IF(E76&lt;95,"No","Yes")))</f>
        <v>No</v>
      </c>
      <c r="G76" s="30">
        <v>91.374368773</v>
      </c>
      <c r="H76" s="30" t="str">
        <f>IF($B76="N/A","N/A",IF(G76&gt;100,"No",IF(G76&lt;95,"No","Yes")))</f>
        <v>No</v>
      </c>
      <c r="I76" s="32">
        <v>-0.13100000000000001</v>
      </c>
      <c r="J76" s="32">
        <v>0.48409999999999997</v>
      </c>
      <c r="K76" s="30" t="str">
        <f>IF(J76="Div by 0", "N/A", IF(J76="N/A","N/A", IF(J76&gt;30, "No", IF(J76&lt;-30, "No", "Yes"))))</f>
        <v>Yes</v>
      </c>
    </row>
    <row r="77" spans="1:11">
      <c r="A77" s="131" t="s">
        <v>636</v>
      </c>
      <c r="B77" s="25" t="s">
        <v>64</v>
      </c>
      <c r="C77" s="30">
        <v>7.8761231122000002</v>
      </c>
      <c r="D77" s="30" t="str">
        <f>IF($B77="N/A","N/A",IF(C77&gt;5,"No",IF(C77&lt;1,"No","Yes")))</f>
        <v>No</v>
      </c>
      <c r="E77" s="30">
        <v>6.4415489080999997</v>
      </c>
      <c r="F77" s="30" t="str">
        <f>IF($B77="N/A","N/A",IF(E77&gt;5,"No",IF(E77&lt;1,"No","Yes")))</f>
        <v>No</v>
      </c>
      <c r="G77" s="30">
        <v>6.1826122559999996</v>
      </c>
      <c r="H77" s="30" t="str">
        <f>IF($B77="N/A","N/A",IF(G77&gt;5,"No",IF(G77&lt;1,"No","Yes")))</f>
        <v>No</v>
      </c>
      <c r="I77" s="32">
        <v>-18.2</v>
      </c>
      <c r="J77" s="32">
        <v>-4.0199999999999996</v>
      </c>
      <c r="K77" s="30" t="str">
        <f>IF(J77="Div by 0", "N/A", IF(J77="N/A","N/A", IF(J77&gt;30, "No", IF(J77&lt;-30, "No", "Yes"))))</f>
        <v>Yes</v>
      </c>
    </row>
    <row r="78" spans="1:11">
      <c r="A78" s="131" t="s">
        <v>638</v>
      </c>
      <c r="B78" s="25" t="s">
        <v>65</v>
      </c>
      <c r="C78" s="30">
        <v>76.677499522000005</v>
      </c>
      <c r="D78" s="30" t="str">
        <f>IF($B78="N/A","N/A",IF(C78&gt;98,"No",IF(C78&lt;8,"No","Yes")))</f>
        <v>Yes</v>
      </c>
      <c r="E78" s="30">
        <v>78.931914113000005</v>
      </c>
      <c r="F78" s="30" t="str">
        <f>IF($B78="N/A","N/A",IF(E78&gt;98,"No",IF(E78&lt;8,"No","Yes")))</f>
        <v>Yes</v>
      </c>
      <c r="G78" s="30">
        <v>79.923570355999999</v>
      </c>
      <c r="H78" s="30" t="str">
        <f>IF($B78="N/A","N/A",IF(G78&gt;98,"No",IF(G78&lt;8,"No","Yes")))</f>
        <v>Yes</v>
      </c>
      <c r="I78" s="32">
        <v>2.94</v>
      </c>
      <c r="J78" s="32">
        <v>1.256</v>
      </c>
      <c r="K78" s="30" t="str">
        <f>IF(J78="Div by 0", "N/A", IF(J78="N/A","N/A", IF(J78&gt;30, "No", IF(J78&lt;-30, "No", "Yes"))))</f>
        <v>Yes</v>
      </c>
    </row>
    <row r="79" spans="1:11">
      <c r="A79" s="131" t="s">
        <v>639</v>
      </c>
      <c r="B79" s="80" t="s">
        <v>53</v>
      </c>
      <c r="C79" s="30">
        <v>0.91760657619999997</v>
      </c>
      <c r="D79" s="30" t="str">
        <f>IF($B79="N/A","N/A",IF(C79&gt;5,"No",IF(C79&lt;=0,"No","Yes")))</f>
        <v>Yes</v>
      </c>
      <c r="E79" s="30">
        <v>0.9543035419</v>
      </c>
      <c r="F79" s="30" t="str">
        <f>IF($B79="N/A","N/A",IF(E79&gt;5,"No",IF(E79&lt;=0,"No","Yes")))</f>
        <v>Yes</v>
      </c>
      <c r="G79" s="30">
        <v>0.87348164319999999</v>
      </c>
      <c r="H79" s="30" t="str">
        <f>IF($B79="N/A","N/A",IF(G79&gt;5,"No",IF(G79&lt;=0,"No","Yes")))</f>
        <v>Yes</v>
      </c>
      <c r="I79" s="32">
        <v>3.9990000000000001</v>
      </c>
      <c r="J79" s="32">
        <v>-8.4700000000000006</v>
      </c>
      <c r="K79" s="30" t="str">
        <f>IF(J79="Div by 0", "N/A", IF(J79="N/A","N/A", IF(J79&gt;30, "No", IF(J79&lt;-30, "No", "Yes"))))</f>
        <v>Yes</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14"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5526935</v>
      </c>
      <c r="D7" s="154" t="str">
        <f>IF($B7="N/A","N/A",IF(C7&gt;15,"No",IF(C7&lt;-15,"No","Yes")))</f>
        <v>N/A</v>
      </c>
      <c r="E7" s="150">
        <v>5920265</v>
      </c>
      <c r="F7" s="154" t="str">
        <f>IF($B7="N/A","N/A",IF(E7&gt;15,"No",IF(E7&lt;-15,"No","Yes")))</f>
        <v>N/A</v>
      </c>
      <c r="G7" s="150">
        <v>6356231</v>
      </c>
      <c r="H7" s="154" t="str">
        <f>IF($B7="N/A","N/A",IF(G7&gt;15,"No",IF(G7&lt;-15,"No","Yes")))</f>
        <v>N/A</v>
      </c>
      <c r="I7" s="155">
        <v>7.117</v>
      </c>
      <c r="J7" s="155">
        <v>7.3639999999999999</v>
      </c>
      <c r="K7" s="154" t="str">
        <f t="shared" ref="K7:K50" si="0">IF(J7="Div by 0", "N/A", IF(J7="N/A","N/A", IF(J7&gt;30, "No", IF(J7&lt;-30, "No", "Yes"))))</f>
        <v>Yes</v>
      </c>
    </row>
    <row r="8" spans="1:12">
      <c r="A8" s="113" t="s">
        <v>631</v>
      </c>
      <c r="B8" s="25" t="s">
        <v>49</v>
      </c>
      <c r="C8" s="114">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17.528177914</v>
      </c>
      <c r="D10" s="30" t="str">
        <f>IF($B10="N/A","N/A",IF(C10&gt;15,"No",IF(C10&lt;-15,"No","Yes")))</f>
        <v>N/A</v>
      </c>
      <c r="E10" s="30">
        <v>17.260984094000001</v>
      </c>
      <c r="F10" s="30" t="str">
        <f>IF($B10="N/A","N/A",IF(E10&gt;15,"No",IF(E10&lt;-15,"No","Yes")))</f>
        <v>N/A</v>
      </c>
      <c r="G10" s="30">
        <v>17.506239152999999</v>
      </c>
      <c r="H10" s="30" t="str">
        <f>IF($B10="N/A","N/A",IF(G10&gt;15,"No",IF(G10&lt;-15,"No","Yes")))</f>
        <v>N/A</v>
      </c>
      <c r="I10" s="32">
        <v>-1.52</v>
      </c>
      <c r="J10" s="32">
        <v>1.421</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85.928218856000001</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90.905815855</v>
      </c>
      <c r="H14" s="30" t="str">
        <f>IF($B14="N/A","N/A",IF(G14&gt;100,"No",IF(G14&lt;95,"No","Yes")))</f>
        <v>No</v>
      </c>
      <c r="I14" s="116" t="s">
        <v>49</v>
      </c>
      <c r="J14" s="116" t="s">
        <v>49</v>
      </c>
      <c r="K14" s="30" t="str">
        <f t="shared" si="0"/>
        <v>N/A</v>
      </c>
    </row>
    <row r="15" spans="1:12">
      <c r="A15" s="117" t="s">
        <v>1091</v>
      </c>
      <c r="B15" s="25" t="s">
        <v>49</v>
      </c>
      <c r="C15" s="112">
        <v>4558164</v>
      </c>
      <c r="D15" s="30" t="str">
        <f>IF($B15="N/A","N/A",IF(C15&gt;15,"No",IF(C15&lt;-15,"No","Yes")))</f>
        <v>N/A</v>
      </c>
      <c r="E15" s="26">
        <v>4898369</v>
      </c>
      <c r="F15" s="30" t="str">
        <f>IF($B15="N/A","N/A",IF(E15&gt;15,"No",IF(E15&lt;-15,"No","Yes")))</f>
        <v>N/A</v>
      </c>
      <c r="G15" s="26">
        <v>5243494</v>
      </c>
      <c r="H15" s="30" t="str">
        <f>IF($B15="N/A","N/A",IF(G15&gt;15,"No",IF(G15&lt;-15,"No","Yes")))</f>
        <v>N/A</v>
      </c>
      <c r="I15" s="32">
        <v>7.4640000000000004</v>
      </c>
      <c r="J15" s="32">
        <v>7.0460000000000003</v>
      </c>
      <c r="K15" s="30" t="str">
        <f t="shared" si="0"/>
        <v>Yes</v>
      </c>
    </row>
    <row r="16" spans="1:12">
      <c r="A16" s="113" t="s">
        <v>633</v>
      </c>
      <c r="B16" s="25" t="s">
        <v>51</v>
      </c>
      <c r="C16" s="114">
        <v>8.6671519497999991</v>
      </c>
      <c r="D16" s="30" t="str">
        <f>IF($B16="N/A","N/A",IF(C16&gt;20,"No",IF(C16&lt;5,"No","Yes")))</f>
        <v>Yes</v>
      </c>
      <c r="E16" s="30">
        <v>8.6296275351999991</v>
      </c>
      <c r="F16" s="30" t="str">
        <f>IF($B16="N/A","N/A",IF(E16&gt;20,"No",IF(E16&lt;5,"No","Yes")))</f>
        <v>Yes</v>
      </c>
      <c r="G16" s="30">
        <v>8.4605608397999994</v>
      </c>
      <c r="H16" s="30" t="str">
        <f>IF($B16="N/A","N/A",IF(G16&gt;20,"No",IF(G16&lt;5,"No","Yes")))</f>
        <v>Yes</v>
      </c>
      <c r="I16" s="32">
        <v>-0.433</v>
      </c>
      <c r="J16" s="32">
        <v>-1.96</v>
      </c>
      <c r="K16" s="30" t="str">
        <f t="shared" si="0"/>
        <v>Yes</v>
      </c>
    </row>
    <row r="17" spans="1:11">
      <c r="A17" s="113" t="s">
        <v>634</v>
      </c>
      <c r="B17" s="25" t="s">
        <v>165</v>
      </c>
      <c r="C17" s="114">
        <v>6.1557899189</v>
      </c>
      <c r="D17" s="30" t="str">
        <f>IF($B17="N/A","N/A",IF(C17&gt;1,"Yes","No"))</f>
        <v>Yes</v>
      </c>
      <c r="E17" s="30">
        <v>2.6714402283999998</v>
      </c>
      <c r="F17" s="30" t="str">
        <f>IF($B17="N/A","N/A",IF(E17&gt;1,"Yes","No"))</f>
        <v>Yes</v>
      </c>
      <c r="G17" s="30">
        <v>1.9562528345000001</v>
      </c>
      <c r="H17" s="30" t="str">
        <f>IF($B17="N/A","N/A",IF(G17&gt;1,"Yes","No"))</f>
        <v>Yes</v>
      </c>
      <c r="I17" s="32">
        <v>-56.6</v>
      </c>
      <c r="J17" s="32">
        <v>-26.8</v>
      </c>
      <c r="K17" s="30" t="str">
        <f t="shared" si="0"/>
        <v>Yes</v>
      </c>
    </row>
    <row r="18" spans="1:11">
      <c r="A18" s="113" t="s">
        <v>635</v>
      </c>
      <c r="B18" s="25" t="s">
        <v>49</v>
      </c>
      <c r="C18" s="118">
        <v>217.52026971999999</v>
      </c>
      <c r="D18" s="30" t="str">
        <f>IF($B18="N/A","N/A",IF(C18&gt;15,"No",IF(C18&lt;-15,"No","Yes")))</f>
        <v>N/A</v>
      </c>
      <c r="E18" s="78">
        <v>405.07572388</v>
      </c>
      <c r="F18" s="30" t="str">
        <f>IF($B18="N/A","N/A",IF(E18&gt;15,"No",IF(E18&lt;-15,"No","Yes")))</f>
        <v>N/A</v>
      </c>
      <c r="G18" s="78">
        <v>169.28424777999999</v>
      </c>
      <c r="H18" s="30" t="str">
        <f>IF($B18="N/A","N/A",IF(G18&gt;15,"No",IF(G18&lt;-15,"No","Yes")))</f>
        <v>N/A</v>
      </c>
      <c r="I18" s="32">
        <v>86.22</v>
      </c>
      <c r="J18" s="32">
        <v>-58.2</v>
      </c>
      <c r="K18" s="30" t="str">
        <f t="shared" si="0"/>
        <v>No</v>
      </c>
    </row>
    <row r="19" spans="1:11">
      <c r="A19" s="111" t="s">
        <v>198</v>
      </c>
      <c r="B19" s="25" t="s">
        <v>49</v>
      </c>
      <c r="C19" s="119">
        <v>0</v>
      </c>
      <c r="D19" s="30" t="str">
        <f>IF($B19="N/A","N/A",IF(C19&gt;15,"No",IF(C19&lt;-15,"No","Yes")))</f>
        <v>N/A</v>
      </c>
      <c r="E19" s="120">
        <v>0</v>
      </c>
      <c r="F19" s="30" t="str">
        <f>IF($B19="N/A","N/A",IF(E19&gt;15,"No",IF(E19&lt;-15,"No","Yes")))</f>
        <v>N/A</v>
      </c>
      <c r="G19" s="120">
        <v>0</v>
      </c>
      <c r="H19" s="30" t="str">
        <f>IF($B19="N/A","N/A",IF(G19&gt;15,"No",IF(G19&lt;-15,"No","Yes")))</f>
        <v>N/A</v>
      </c>
      <c r="I19" s="32" t="s">
        <v>1207</v>
      </c>
      <c r="J19" s="32" t="s">
        <v>1207</v>
      </c>
      <c r="K19" s="30" t="str">
        <f t="shared" si="0"/>
        <v>N/A</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1207</v>
      </c>
      <c r="J20" s="32" t="s">
        <v>1207</v>
      </c>
      <c r="K20" s="30" t="str">
        <f t="shared" si="0"/>
        <v>N/A</v>
      </c>
    </row>
    <row r="21" spans="1:11">
      <c r="A21" s="111" t="s">
        <v>200</v>
      </c>
      <c r="B21" s="25" t="s">
        <v>49</v>
      </c>
      <c r="C21" s="119">
        <v>17.528177914</v>
      </c>
      <c r="D21" s="30" t="str">
        <f>IF($B21="N/A","N/A",IF(C21&gt;15,"No",IF(C21&lt;-15,"No","Yes")))</f>
        <v>N/A</v>
      </c>
      <c r="E21" s="120">
        <v>17.260984094000001</v>
      </c>
      <c r="F21" s="30" t="str">
        <f>IF($B21="N/A","N/A",IF(E21&gt;15,"No",IF(E21&lt;-15,"No","Yes")))</f>
        <v>N/A</v>
      </c>
      <c r="G21" s="120">
        <v>17.506239152999999</v>
      </c>
      <c r="H21" s="30" t="str">
        <f>IF($B21="N/A","N/A",IF(G21&gt;15,"No",IF(G21&lt;-15,"No","Yes")))</f>
        <v>N/A</v>
      </c>
      <c r="I21" s="32">
        <v>-1.52</v>
      </c>
      <c r="J21" s="32">
        <v>1.421</v>
      </c>
      <c r="K21" s="30" t="str">
        <f t="shared" si="0"/>
        <v>Yes</v>
      </c>
    </row>
    <row r="22" spans="1:11">
      <c r="A22" s="111" t="s">
        <v>201</v>
      </c>
      <c r="B22" s="25" t="s">
        <v>132</v>
      </c>
      <c r="C22" s="118" t="s">
        <v>1207</v>
      </c>
      <c r="D22" s="30" t="str">
        <f>IF($B22="N/A","N/A",IF(C22&gt;300,"No",IF(C22&lt;75,"No","Yes")))</f>
        <v>No</v>
      </c>
      <c r="E22" s="78" t="s">
        <v>1207</v>
      </c>
      <c r="F22" s="30" t="str">
        <f>IF($B22="N/A","N/A",IF(E22&gt;300,"No",IF(E22&lt;75,"No","Yes")))</f>
        <v>No</v>
      </c>
      <c r="G22" s="78" t="s">
        <v>1207</v>
      </c>
      <c r="H22" s="30" t="str">
        <f>IF($B22="N/A","N/A",IF(G22&gt;300,"No",IF(G22&lt;75,"No","Yes")))</f>
        <v>No</v>
      </c>
      <c r="I22" s="32" t="s">
        <v>1207</v>
      </c>
      <c r="J22" s="32" t="s">
        <v>1207</v>
      </c>
      <c r="K22" s="30" t="str">
        <f t="shared" si="0"/>
        <v>N/A</v>
      </c>
    </row>
    <row r="23" spans="1:11">
      <c r="A23" s="111" t="s">
        <v>202</v>
      </c>
      <c r="B23" s="25" t="s">
        <v>133</v>
      </c>
      <c r="C23" s="118" t="s">
        <v>1207</v>
      </c>
      <c r="D23" s="30" t="str">
        <f>IF($B23="N/A","N/A",IF(C23&gt;250,"No",IF(C23&lt;20,"No","Yes")))</f>
        <v>No</v>
      </c>
      <c r="E23" s="78" t="s">
        <v>1207</v>
      </c>
      <c r="F23" s="30" t="str">
        <f>IF($B23="N/A","N/A",IF(E23&gt;250,"No",IF(E23&lt;20,"No","Yes")))</f>
        <v>No</v>
      </c>
      <c r="G23" s="78" t="s">
        <v>1207</v>
      </c>
      <c r="H23" s="30" t="str">
        <f>IF($B23="N/A","N/A",IF(G23&gt;250,"No",IF(G23&lt;20,"No","Yes")))</f>
        <v>No</v>
      </c>
      <c r="I23" s="32" t="s">
        <v>1207</v>
      </c>
      <c r="J23" s="32" t="s">
        <v>1207</v>
      </c>
      <c r="K23" s="30" t="str">
        <f t="shared" si="0"/>
        <v>N/A</v>
      </c>
    </row>
    <row r="24" spans="1:11">
      <c r="A24" s="111" t="s">
        <v>203</v>
      </c>
      <c r="B24" s="25" t="s">
        <v>134</v>
      </c>
      <c r="C24" s="118">
        <v>5</v>
      </c>
      <c r="D24" s="30" t="str">
        <f>IF($B24="N/A","N/A",IF(C24&gt;5,"No",IF(C24&lt;3,"No","Yes")))</f>
        <v>Yes</v>
      </c>
      <c r="E24" s="78">
        <v>5</v>
      </c>
      <c r="F24" s="30" t="str">
        <f>IF($B24="N/A","N/A",IF(E24&gt;5,"No",IF(E24&lt;3,"No","Yes")))</f>
        <v>Yes</v>
      </c>
      <c r="G24" s="78">
        <v>5</v>
      </c>
      <c r="H24" s="30" t="str">
        <f>IF($B24="N/A","N/A",IF(G24&gt;5,"No",IF(G24&lt;3,"No","Yes")))</f>
        <v>Yes</v>
      </c>
      <c r="I24" s="32">
        <v>0</v>
      </c>
      <c r="J24" s="32">
        <v>0</v>
      </c>
      <c r="K24" s="30" t="str">
        <f t="shared" si="0"/>
        <v>Yes</v>
      </c>
    </row>
    <row r="25" spans="1:11" ht="12.75" customHeight="1">
      <c r="A25" s="51" t="s">
        <v>770</v>
      </c>
      <c r="B25" s="25" t="s">
        <v>49</v>
      </c>
      <c r="C25" s="112">
        <v>6360</v>
      </c>
      <c r="D25" s="25" t="s">
        <v>49</v>
      </c>
      <c r="E25" s="26">
        <v>8335</v>
      </c>
      <c r="F25" s="25" t="s">
        <v>49</v>
      </c>
      <c r="G25" s="26">
        <v>3778</v>
      </c>
      <c r="H25" s="30" t="str">
        <f>IF($B25="N/A","N/A",IF(G25&gt;15,"No",IF(G25&lt;-15,"No","Yes")))</f>
        <v>N/A</v>
      </c>
      <c r="I25" s="25" t="s">
        <v>1209</v>
      </c>
      <c r="J25" s="32">
        <v>-54.7</v>
      </c>
      <c r="K25" s="30" t="str">
        <f t="shared" si="0"/>
        <v>No</v>
      </c>
    </row>
    <row r="26" spans="1:11" ht="25.5">
      <c r="A26" s="51" t="s">
        <v>771</v>
      </c>
      <c r="B26" s="25" t="s">
        <v>49</v>
      </c>
      <c r="C26" s="78">
        <v>71.660062893000003</v>
      </c>
      <c r="D26" s="25" t="s">
        <v>49</v>
      </c>
      <c r="E26" s="78">
        <v>63.689862028</v>
      </c>
      <c r="F26" s="25" t="s">
        <v>49</v>
      </c>
      <c r="G26" s="78">
        <v>76.036791953000005</v>
      </c>
      <c r="H26" s="25" t="s">
        <v>49</v>
      </c>
      <c r="I26" s="32">
        <v>-11.1</v>
      </c>
      <c r="J26" s="32">
        <v>19.39</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0</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t="s">
        <v>1207</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t="s">
        <v>1207</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t="s">
        <v>1207</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t="s">
        <v>1207</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1112737</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0</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1.8751061572000001</v>
      </c>
      <c r="H47" s="30" t="str">
        <f t="shared" ref="H47" si="24">IF($B47="N/A","N/A",IF(G47&lt;0,"No","Yes"))</f>
        <v>N/A</v>
      </c>
      <c r="I47" s="32" t="s">
        <v>49</v>
      </c>
      <c r="J47" s="32" t="s">
        <v>49</v>
      </c>
      <c r="K47" s="30" t="str">
        <f t="shared" si="0"/>
        <v>N/A</v>
      </c>
    </row>
    <row r="48" spans="1:11">
      <c r="A48" s="51" t="s">
        <v>865</v>
      </c>
      <c r="B48" s="25" t="s">
        <v>49</v>
      </c>
      <c r="C48" s="112">
        <v>0</v>
      </c>
      <c r="D48" s="25" t="s">
        <v>49</v>
      </c>
      <c r="E48" s="26">
        <v>0</v>
      </c>
      <c r="F48" s="25" t="s">
        <v>49</v>
      </c>
      <c r="G48" s="26">
        <v>0</v>
      </c>
      <c r="H48" s="25" t="s">
        <v>49</v>
      </c>
      <c r="I48" s="32" t="s">
        <v>1207</v>
      </c>
      <c r="J48" s="32" t="s">
        <v>1207</v>
      </c>
      <c r="K48" s="30" t="str">
        <f t="shared" si="0"/>
        <v>N/A</v>
      </c>
    </row>
    <row r="49" spans="1:11">
      <c r="A49" s="51" t="s">
        <v>866</v>
      </c>
      <c r="B49" s="25" t="s">
        <v>49</v>
      </c>
      <c r="C49" s="116" t="s">
        <v>1207</v>
      </c>
      <c r="D49" s="30" t="str">
        <f t="shared" ref="D49:D50" si="25">IF($B49="N/A","N/A",IF(C49&gt;15,"No",IF(C49&lt;-15,"No","Yes")))</f>
        <v>N/A</v>
      </c>
      <c r="E49" s="32" t="s">
        <v>1207</v>
      </c>
      <c r="F49" s="30" t="str">
        <f t="shared" ref="F49:F50" si="26">IF($B49="N/A","N/A",IF(E49&gt;15,"No",IF(E49&lt;-15,"No","Yes")))</f>
        <v>N/A</v>
      </c>
      <c r="G49" s="32" t="s">
        <v>1207</v>
      </c>
      <c r="H49" s="30" t="str">
        <f t="shared" ref="H49:H50" si="27">IF($B49="N/A","N/A",IF(G49&gt;15,"No",IF(G49&lt;-15,"No","Yes")))</f>
        <v>N/A</v>
      </c>
      <c r="I49" s="32" t="s">
        <v>1207</v>
      </c>
      <c r="J49" s="32" t="s">
        <v>1207</v>
      </c>
      <c r="K49" s="30" t="str">
        <f t="shared" si="0"/>
        <v>N/A</v>
      </c>
    </row>
    <row r="50" spans="1:11">
      <c r="A50" s="51" t="s">
        <v>867</v>
      </c>
      <c r="B50" s="25" t="s">
        <v>49</v>
      </c>
      <c r="C50" s="116" t="s">
        <v>1207</v>
      </c>
      <c r="D50" s="30" t="str">
        <f t="shared" si="25"/>
        <v>N/A</v>
      </c>
      <c r="E50" s="32" t="s">
        <v>1207</v>
      </c>
      <c r="F50" s="30" t="str">
        <f t="shared" si="26"/>
        <v>N/A</v>
      </c>
      <c r="G50" s="32" t="s">
        <v>1207</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4163101</v>
      </c>
      <c r="D52" s="30" t="str">
        <f>IF($B52="N/A","N/A",IF(C52&gt;15,"No",IF(C52&lt;-15,"No","Yes")))</f>
        <v>N/A</v>
      </c>
      <c r="E52" s="26">
        <v>4475658</v>
      </c>
      <c r="F52" s="30" t="str">
        <f>IF($B52="N/A","N/A",IF(E52&gt;15,"No",IF(E52&lt;-15,"No","Yes")))</f>
        <v>N/A</v>
      </c>
      <c r="G52" s="26">
        <v>4799865</v>
      </c>
      <c r="H52" s="30" t="str">
        <f>IF($B52="N/A","N/A",IF(G52&gt;15,"No",IF(G52&lt;-15,"No","Yes")))</f>
        <v>N/A</v>
      </c>
      <c r="I52" s="32">
        <v>7.508</v>
      </c>
      <c r="J52" s="32">
        <v>7.2439999999999998</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7.3872577197</v>
      </c>
      <c r="D55" s="30" t="str">
        <f t="shared" ref="D55:D61" si="29">IF($B55="N/A","N/A",IF(C55&gt;15,"No",IF(C55&lt;-15,"No","Yes")))</f>
        <v>N/A</v>
      </c>
      <c r="E55" s="32">
        <v>7.1043855451000004</v>
      </c>
      <c r="F55" s="30" t="str">
        <f t="shared" ref="F55:F61" si="30">IF($B55="N/A","N/A",IF(E55&gt;15,"No",IF(E55&lt;-15,"No","Yes")))</f>
        <v>N/A</v>
      </c>
      <c r="G55" s="32">
        <v>7.1388882811999999</v>
      </c>
      <c r="H55" s="30" t="str">
        <f t="shared" ref="H55:H61" si="31">IF($B55="N/A","N/A",IF(G55&gt;15,"No",IF(G55&lt;-15,"No","Yes")))</f>
        <v>N/A</v>
      </c>
      <c r="I55" s="32">
        <v>-3.83</v>
      </c>
      <c r="J55" s="32">
        <v>0.48570000000000002</v>
      </c>
      <c r="K55" s="30" t="str">
        <f t="shared" si="28"/>
        <v>Yes</v>
      </c>
    </row>
    <row r="56" spans="1:11">
      <c r="A56" s="111" t="s">
        <v>204</v>
      </c>
      <c r="B56" s="25" t="s">
        <v>49</v>
      </c>
      <c r="C56" s="116">
        <v>4.6710750215000001</v>
      </c>
      <c r="D56" s="30" t="str">
        <f t="shared" si="29"/>
        <v>N/A</v>
      </c>
      <c r="E56" s="32">
        <v>4.9608596784000003</v>
      </c>
      <c r="F56" s="30" t="str">
        <f t="shared" si="30"/>
        <v>N/A</v>
      </c>
      <c r="G56" s="32">
        <v>5.1677815434000003</v>
      </c>
      <c r="H56" s="30" t="str">
        <f t="shared" si="31"/>
        <v>N/A</v>
      </c>
      <c r="I56" s="32">
        <v>6.2039999999999997</v>
      </c>
      <c r="J56" s="32">
        <v>4.1710000000000003</v>
      </c>
      <c r="K56" s="30" t="str">
        <f t="shared" si="28"/>
        <v>Yes</v>
      </c>
    </row>
    <row r="57" spans="1:11" ht="12.75" customHeight="1">
      <c r="A57" s="111" t="s">
        <v>205</v>
      </c>
      <c r="B57" s="25" t="s">
        <v>49</v>
      </c>
      <c r="C57" s="116">
        <v>22.126244646</v>
      </c>
      <c r="D57" s="30" t="str">
        <f t="shared" si="29"/>
        <v>N/A</v>
      </c>
      <c r="E57" s="32">
        <v>22.990654205999999</v>
      </c>
      <c r="F57" s="30" t="str">
        <f t="shared" si="30"/>
        <v>N/A</v>
      </c>
      <c r="G57" s="32">
        <v>24.287655171000001</v>
      </c>
      <c r="H57" s="30" t="str">
        <f t="shared" si="31"/>
        <v>N/A</v>
      </c>
      <c r="I57" s="32">
        <v>3.907</v>
      </c>
      <c r="J57" s="32">
        <v>5.641</v>
      </c>
      <c r="K57" s="30" t="str">
        <f t="shared" si="28"/>
        <v>Yes</v>
      </c>
    </row>
    <row r="58" spans="1:11">
      <c r="A58" s="111" t="s">
        <v>206</v>
      </c>
      <c r="B58" s="25" t="s">
        <v>49</v>
      </c>
      <c r="C58" s="116">
        <v>7.3973713547999997</v>
      </c>
      <c r="D58" s="30" t="str">
        <f t="shared" si="29"/>
        <v>N/A</v>
      </c>
      <c r="E58" s="32">
        <v>7.0222152552999999</v>
      </c>
      <c r="F58" s="30" t="str">
        <f t="shared" si="30"/>
        <v>N/A</v>
      </c>
      <c r="G58" s="32">
        <v>7.0378743111000004</v>
      </c>
      <c r="H58" s="30" t="str">
        <f t="shared" si="31"/>
        <v>N/A</v>
      </c>
      <c r="I58" s="32">
        <v>-5.07</v>
      </c>
      <c r="J58" s="32">
        <v>0.223</v>
      </c>
      <c r="K58" s="30" t="str">
        <f t="shared" si="28"/>
        <v>Yes</v>
      </c>
    </row>
    <row r="59" spans="1:11">
      <c r="A59" s="111" t="s">
        <v>798</v>
      </c>
      <c r="B59" s="25" t="s">
        <v>49</v>
      </c>
      <c r="C59" s="116">
        <v>36.603103021000003</v>
      </c>
      <c r="D59" s="30" t="str">
        <f t="shared" si="29"/>
        <v>N/A</v>
      </c>
      <c r="E59" s="32">
        <v>36.370960820000001</v>
      </c>
      <c r="F59" s="30" t="str">
        <f t="shared" si="30"/>
        <v>N/A</v>
      </c>
      <c r="G59" s="32">
        <v>40.080005892999999</v>
      </c>
      <c r="H59" s="30" t="str">
        <f t="shared" si="31"/>
        <v>N/A</v>
      </c>
      <c r="I59" s="32">
        <v>-0.63400000000000001</v>
      </c>
      <c r="J59" s="32">
        <v>10.199999999999999</v>
      </c>
      <c r="K59" s="30" t="str">
        <f t="shared" si="28"/>
        <v>Yes</v>
      </c>
    </row>
    <row r="60" spans="1:11">
      <c r="A60" s="111" t="s">
        <v>799</v>
      </c>
      <c r="B60" s="25" t="s">
        <v>49</v>
      </c>
      <c r="C60" s="116">
        <v>39.341107160999996</v>
      </c>
      <c r="D60" s="30" t="str">
        <f t="shared" si="29"/>
        <v>N/A</v>
      </c>
      <c r="E60" s="32">
        <v>38.731381847999998</v>
      </c>
      <c r="F60" s="30" t="str">
        <f t="shared" si="30"/>
        <v>N/A</v>
      </c>
      <c r="G60" s="32">
        <v>42.162297649999999</v>
      </c>
      <c r="H60" s="30" t="str">
        <f t="shared" si="31"/>
        <v>N/A</v>
      </c>
      <c r="I60" s="32">
        <v>-1.55</v>
      </c>
      <c r="J60" s="32">
        <v>8.8580000000000005</v>
      </c>
      <c r="K60" s="30" t="str">
        <f t="shared" si="28"/>
        <v>Yes</v>
      </c>
    </row>
    <row r="61" spans="1:11">
      <c r="A61" s="111" t="s">
        <v>868</v>
      </c>
      <c r="B61" s="25" t="s">
        <v>49</v>
      </c>
      <c r="C61" s="116">
        <v>23.194416854</v>
      </c>
      <c r="D61" s="30" t="str">
        <f t="shared" si="29"/>
        <v>N/A</v>
      </c>
      <c r="E61" s="32">
        <v>24.52131061</v>
      </c>
      <c r="F61" s="30" t="str">
        <f t="shared" si="30"/>
        <v>N/A</v>
      </c>
      <c r="G61" s="32">
        <v>24.190701196999999</v>
      </c>
      <c r="H61" s="30" t="str">
        <f t="shared" si="31"/>
        <v>N/A</v>
      </c>
      <c r="I61" s="32">
        <v>5.7210000000000001</v>
      </c>
      <c r="J61" s="32">
        <v>-1.35</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84.849178533</v>
      </c>
      <c r="D63" s="30" t="str">
        <f>IF($B63="N/A","N/A",IF(C63&gt;95,"Yes","No"))</f>
        <v>No</v>
      </c>
      <c r="E63" s="32">
        <v>84.791375927000004</v>
      </c>
      <c r="F63" s="30" t="str">
        <f>IF($B63="N/A","N/A",IF(E63&gt;95,"Yes","No"))</f>
        <v>No</v>
      </c>
      <c r="G63" s="32">
        <v>85.497862960999996</v>
      </c>
      <c r="H63" s="30" t="str">
        <f>IF($B63="N/A","N/A",IF(G63&gt;95,"Yes","No"))</f>
        <v>No</v>
      </c>
      <c r="I63" s="32">
        <v>-6.8000000000000005E-2</v>
      </c>
      <c r="J63" s="32">
        <v>0.83320000000000005</v>
      </c>
      <c r="K63" s="30" t="str">
        <f t="shared" ref="K63:K73" si="32">IF(J63="Div by 0", "N/A", IF(J63="N/A","N/A", IF(J63&gt;30, "No", IF(J63&lt;-30, "No", "Yes"))))</f>
        <v>Yes</v>
      </c>
    </row>
    <row r="64" spans="1:11">
      <c r="A64" s="111" t="s">
        <v>207</v>
      </c>
      <c r="B64" s="80" t="s">
        <v>84</v>
      </c>
      <c r="C64" s="116">
        <v>32.806146188</v>
      </c>
      <c r="D64" s="30" t="str">
        <f>IF($B64="N/A","N/A",IF(C64&gt;90,"No",IF(C64&lt;50,"No","Yes")))</f>
        <v>No</v>
      </c>
      <c r="E64" s="32">
        <v>33.22338302</v>
      </c>
      <c r="F64" s="30" t="str">
        <f>IF($B64="N/A","N/A",IF(E64&gt;90,"No",IF(E64&lt;50,"No","Yes")))</f>
        <v>No</v>
      </c>
      <c r="G64" s="32">
        <v>34.037269797999997</v>
      </c>
      <c r="H64" s="30" t="str">
        <f>IF($B64="N/A","N/A",IF(G64&gt;90,"No",IF(G64&lt;50,"No","Yes")))</f>
        <v>No</v>
      </c>
      <c r="I64" s="32">
        <v>1.272</v>
      </c>
      <c r="J64" s="32">
        <v>2.4500000000000002</v>
      </c>
      <c r="K64" s="30" t="str">
        <f t="shared" si="32"/>
        <v>Yes</v>
      </c>
    </row>
    <row r="65" spans="1:11">
      <c r="A65" s="111" t="s">
        <v>208</v>
      </c>
      <c r="B65" s="80" t="s">
        <v>53</v>
      </c>
      <c r="C65" s="116">
        <v>12.399603084000001</v>
      </c>
      <c r="D65" s="30" t="str">
        <f t="shared" ref="D65:D70" si="33">IF($B65="N/A","N/A",IF(C65&gt;5,"No",IF(C65&lt;=0,"No","Yes")))</f>
        <v>No</v>
      </c>
      <c r="E65" s="32">
        <v>12.877100975999999</v>
      </c>
      <c r="F65" s="30" t="str">
        <f t="shared" ref="F65:F70" si="34">IF($B65="N/A","N/A",IF(E65&gt;5,"No",IF(E65&lt;=0,"No","Yes")))</f>
        <v>No</v>
      </c>
      <c r="G65" s="32">
        <v>12.786942966</v>
      </c>
      <c r="H65" s="30" t="str">
        <f t="shared" ref="H65:H70" si="35">IF($B65="N/A","N/A",IF(G65&gt;5,"No",IF(G65&lt;=0,"No","Yes")))</f>
        <v>No</v>
      </c>
      <c r="I65" s="32">
        <v>3.851</v>
      </c>
      <c r="J65" s="32">
        <v>-0.7</v>
      </c>
      <c r="K65" s="30" t="str">
        <f t="shared" si="32"/>
        <v>Yes</v>
      </c>
    </row>
    <row r="66" spans="1:11">
      <c r="A66" s="111" t="s">
        <v>209</v>
      </c>
      <c r="B66" s="80" t="s">
        <v>53</v>
      </c>
      <c r="C66" s="116">
        <v>1.9624553908</v>
      </c>
      <c r="D66" s="30" t="str">
        <f t="shared" si="33"/>
        <v>Yes</v>
      </c>
      <c r="E66" s="32">
        <v>1.9494116843</v>
      </c>
      <c r="F66" s="30" t="str">
        <f t="shared" si="34"/>
        <v>Yes</v>
      </c>
      <c r="G66" s="32">
        <v>1.8627190556</v>
      </c>
      <c r="H66" s="30" t="str">
        <f t="shared" si="35"/>
        <v>Yes</v>
      </c>
      <c r="I66" s="32">
        <v>-0.66500000000000004</v>
      </c>
      <c r="J66" s="32">
        <v>-4.45</v>
      </c>
      <c r="K66" s="30" t="str">
        <f t="shared" si="32"/>
        <v>Yes</v>
      </c>
    </row>
    <row r="67" spans="1:11">
      <c r="A67" s="111" t="s">
        <v>210</v>
      </c>
      <c r="B67" s="80" t="s">
        <v>53</v>
      </c>
      <c r="C67" s="116">
        <v>8.4504315400000002E-2</v>
      </c>
      <c r="D67" s="30" t="str">
        <f t="shared" si="33"/>
        <v>Yes</v>
      </c>
      <c r="E67" s="32">
        <v>8.5060118500000004E-2</v>
      </c>
      <c r="F67" s="30" t="str">
        <f t="shared" si="34"/>
        <v>Yes</v>
      </c>
      <c r="G67" s="32">
        <v>8.4085698200000003E-2</v>
      </c>
      <c r="H67" s="30" t="str">
        <f t="shared" si="35"/>
        <v>Yes</v>
      </c>
      <c r="I67" s="32">
        <v>0.65769999999999995</v>
      </c>
      <c r="J67" s="32">
        <v>-1.1499999999999999</v>
      </c>
      <c r="K67" s="30" t="str">
        <f t="shared" si="32"/>
        <v>Yes</v>
      </c>
    </row>
    <row r="68" spans="1:11">
      <c r="A68" s="111" t="s">
        <v>800</v>
      </c>
      <c r="B68" s="25" t="s">
        <v>49</v>
      </c>
      <c r="C68" s="116">
        <v>0.1239700886</v>
      </c>
      <c r="D68" s="30" t="str">
        <f t="shared" si="33"/>
        <v>N/A</v>
      </c>
      <c r="E68" s="32">
        <v>0.1297686284</v>
      </c>
      <c r="F68" s="30" t="str">
        <f t="shared" si="34"/>
        <v>N/A</v>
      </c>
      <c r="G68" s="32">
        <v>0.13944142179999999</v>
      </c>
      <c r="H68" s="30" t="str">
        <f t="shared" si="35"/>
        <v>N/A</v>
      </c>
      <c r="I68" s="32">
        <v>4.6769999999999996</v>
      </c>
      <c r="J68" s="32">
        <v>7.4539999999999997</v>
      </c>
      <c r="K68" s="30" t="str">
        <f t="shared" si="32"/>
        <v>Yes</v>
      </c>
    </row>
    <row r="69" spans="1:11">
      <c r="A69" s="111" t="s">
        <v>801</v>
      </c>
      <c r="B69" s="25" t="s">
        <v>49</v>
      </c>
      <c r="C69" s="116">
        <v>7.2061699999999995E-5</v>
      </c>
      <c r="D69" s="30" t="str">
        <f t="shared" si="33"/>
        <v>N/A</v>
      </c>
      <c r="E69" s="32">
        <v>0</v>
      </c>
      <c r="F69" s="30" t="str">
        <f t="shared" si="34"/>
        <v>N/A</v>
      </c>
      <c r="G69" s="32">
        <v>1.041696E-4</v>
      </c>
      <c r="H69" s="30" t="str">
        <f t="shared" si="35"/>
        <v>N/A</v>
      </c>
      <c r="I69" s="32">
        <v>-100</v>
      </c>
      <c r="J69" s="32" t="s">
        <v>1207</v>
      </c>
      <c r="K69" s="30" t="str">
        <f t="shared" si="32"/>
        <v>N/A</v>
      </c>
    </row>
    <row r="70" spans="1:11" ht="12.75" customHeight="1">
      <c r="A70" s="111" t="s">
        <v>802</v>
      </c>
      <c r="B70" s="25" t="s">
        <v>49</v>
      </c>
      <c r="C70" s="116">
        <v>1.55172791E-2</v>
      </c>
      <c r="D70" s="30" t="str">
        <f t="shared" si="33"/>
        <v>N/A</v>
      </c>
      <c r="E70" s="32">
        <v>1.6734969499999999E-2</v>
      </c>
      <c r="F70" s="30" t="str">
        <f t="shared" si="34"/>
        <v>N/A</v>
      </c>
      <c r="G70" s="32">
        <v>7.6460484E-3</v>
      </c>
      <c r="H70" s="30" t="str">
        <f t="shared" si="35"/>
        <v>N/A</v>
      </c>
      <c r="I70" s="32">
        <v>7.8470000000000004</v>
      </c>
      <c r="J70" s="32">
        <v>-54.3</v>
      </c>
      <c r="K70" s="30" t="str">
        <f t="shared" si="32"/>
        <v>No</v>
      </c>
    </row>
    <row r="71" spans="1:11">
      <c r="A71" s="111" t="s">
        <v>211</v>
      </c>
      <c r="B71" s="25" t="s">
        <v>124</v>
      </c>
      <c r="C71" s="116">
        <v>2.2340077745000002</v>
      </c>
      <c r="D71" s="30" t="str">
        <f>IF($B71="N/A","N/A",IF(C71&gt;10,"No",IF(C71&lt;1,"No","Yes")))</f>
        <v>Yes</v>
      </c>
      <c r="E71" s="32">
        <v>2.2902107355000001</v>
      </c>
      <c r="F71" s="30" t="str">
        <f>IF($B71="N/A","N/A",IF(E71&gt;10,"No",IF(E71&lt;1,"No","Yes")))</f>
        <v>Yes</v>
      </c>
      <c r="G71" s="32">
        <v>2.4540273528999998</v>
      </c>
      <c r="H71" s="30" t="str">
        <f>IF($B71="N/A","N/A",IF(G71&gt;10,"No",IF(G71&lt;1,"No","Yes")))</f>
        <v>Yes</v>
      </c>
      <c r="I71" s="32">
        <v>2.516</v>
      </c>
      <c r="J71" s="32">
        <v>7.1529999999999996</v>
      </c>
      <c r="K71" s="30" t="str">
        <f t="shared" si="32"/>
        <v>Yes</v>
      </c>
    </row>
    <row r="72" spans="1:11">
      <c r="A72" s="111" t="s">
        <v>212</v>
      </c>
      <c r="B72" s="122" t="s">
        <v>62</v>
      </c>
      <c r="C72" s="116">
        <v>22.962642510999999</v>
      </c>
      <c r="D72" s="30" t="str">
        <f>IF($B72="N/A","N/A",IF(C72&gt;10,"No",IF(C72&lt;=0,"No","Yes")))</f>
        <v>No</v>
      </c>
      <c r="E72" s="32">
        <v>21.79753234</v>
      </c>
      <c r="F72" s="30" t="str">
        <f>IF($B72="N/A","N/A",IF(E72&gt;10,"No",IF(E72&lt;=0,"No","Yes")))</f>
        <v>No</v>
      </c>
      <c r="G72" s="32">
        <v>21.916866412000001</v>
      </c>
      <c r="H72" s="30" t="str">
        <f>IF($B72="N/A","N/A",IF(G72&gt;10,"No",IF(G72&lt;=0,"No","Yes")))</f>
        <v>No</v>
      </c>
      <c r="I72" s="32">
        <v>-5.07</v>
      </c>
      <c r="J72" s="32">
        <v>0.54749999999999999</v>
      </c>
      <c r="K72" s="30" t="str">
        <f t="shared" si="32"/>
        <v>Yes</v>
      </c>
    </row>
    <row r="73" spans="1:11">
      <c r="A73" s="111" t="s">
        <v>213</v>
      </c>
      <c r="B73" s="80" t="s">
        <v>85</v>
      </c>
      <c r="C73" s="116">
        <v>15.150557241</v>
      </c>
      <c r="D73" s="30" t="str">
        <f>IF($B73="N/A","N/A",IF(C73&gt;=5,"No",IF(C73&lt;0,"No","Yes")))</f>
        <v>No</v>
      </c>
      <c r="E73" s="32">
        <v>15.208557043000001</v>
      </c>
      <c r="F73" s="30" t="str">
        <f>IF($B73="N/A","N/A",IF(E73&gt;=5,"No",IF(E73&lt;0,"No","Yes")))</f>
        <v>No</v>
      </c>
      <c r="G73" s="32">
        <v>14.501907866</v>
      </c>
      <c r="H73" s="30" t="str">
        <f>IF($B73="N/A","N/A",IF(G73&gt;=5,"No",IF(G73&lt;0,"No","Yes")))</f>
        <v>No</v>
      </c>
      <c r="I73" s="32">
        <v>0.38279999999999997</v>
      </c>
      <c r="J73" s="32">
        <v>-4.6500000000000004</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0.34174044780000001</v>
      </c>
      <c r="D75" s="30" t="str">
        <f>IF($B75="N/A","N/A",IF(C75&gt;15,"No",IF(C75&lt;=0,"No","Yes")))</f>
        <v>Yes</v>
      </c>
      <c r="E75" s="32">
        <v>0.3628516745</v>
      </c>
      <c r="F75" s="30" t="str">
        <f>IF($B75="N/A","N/A",IF(E75&gt;15,"No",IF(E75&lt;=0,"No","Yes")))</f>
        <v>Yes</v>
      </c>
      <c r="G75" s="32">
        <v>0.36540611039999998</v>
      </c>
      <c r="H75" s="30" t="str">
        <f>IF($B75="N/A","N/A",IF(G75&gt;15,"No",IF(G75&lt;=0,"No","Yes")))</f>
        <v>Yes</v>
      </c>
      <c r="I75" s="32">
        <v>6.1779999999999999</v>
      </c>
      <c r="J75" s="32">
        <v>0.70399999999999996</v>
      </c>
      <c r="K75" s="30" t="str">
        <f>IF(J75="Div by 0", "N/A", IF(J75="N/A","N/A", IF(J75&gt;30, "No", IF(J75&lt;-30, "No", "Yes"))))</f>
        <v>Yes</v>
      </c>
    </row>
    <row r="76" spans="1:11">
      <c r="A76" s="111" t="s">
        <v>177</v>
      </c>
      <c r="B76" s="25" t="s">
        <v>49</v>
      </c>
      <c r="C76" s="118">
        <v>93.988332045000007</v>
      </c>
      <c r="D76" s="30" t="str">
        <f>IF($B76="N/A","N/A",IF(C76&gt;15,"No",IF(C76&lt;-15,"No","Yes")))</f>
        <v>N/A</v>
      </c>
      <c r="E76" s="78">
        <v>101.28947044</v>
      </c>
      <c r="F76" s="30" t="str">
        <f>IF($B76="N/A","N/A",IF(E76&gt;15,"No",IF(E76&lt;-15,"No","Yes")))</f>
        <v>N/A</v>
      </c>
      <c r="G76" s="78">
        <v>104.50960716</v>
      </c>
      <c r="H76" s="30" t="str">
        <f>IF($B76="N/A","N/A",IF(G76&gt;15,"No",IF(G76&lt;-15,"No","Yes")))</f>
        <v>N/A</v>
      </c>
      <c r="I76" s="32">
        <v>7.7679999999999998</v>
      </c>
      <c r="J76" s="32">
        <v>3.1789999999999998</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16.013039319000001</v>
      </c>
      <c r="D78" s="30" t="str">
        <f>IF($B78="N/A","N/A",IF(C78&gt;35,"No",IF(C78&lt;10,"No","Yes")))</f>
        <v>Yes</v>
      </c>
      <c r="E78" s="32">
        <v>15.822768406</v>
      </c>
      <c r="F78" s="30" t="str">
        <f>IF($B78="N/A","N/A",IF(E78&gt;35,"No",IF(E78&lt;10,"No","Yes")))</f>
        <v>Yes</v>
      </c>
      <c r="G78" s="32">
        <v>16.492463851</v>
      </c>
      <c r="H78" s="30" t="str">
        <f>IF($B78="N/A","N/A",IF(G78&gt;35,"No",IF(G78&lt;10,"No","Yes")))</f>
        <v>Yes</v>
      </c>
      <c r="I78" s="32">
        <v>-1.19</v>
      </c>
      <c r="J78" s="32">
        <v>4.2320000000000002</v>
      </c>
      <c r="K78" s="30" t="str">
        <f t="shared" ref="K78:K103" si="36">IF(J78="Div by 0", "N/A", IF(J78="N/A","N/A", IF(J78&gt;30, "No", IF(J78&lt;-30, "No", "Yes"))))</f>
        <v>Yes</v>
      </c>
    </row>
    <row r="79" spans="1:11">
      <c r="A79" s="111" t="s">
        <v>215</v>
      </c>
      <c r="B79" s="25" t="s">
        <v>69</v>
      </c>
      <c r="C79" s="116">
        <v>6.9487144319</v>
      </c>
      <c r="D79" s="30" t="str">
        <f>IF($B79="N/A","N/A",IF(C79&gt;20,"No",IF(C79&lt;2,"No","Yes")))</f>
        <v>Yes</v>
      </c>
      <c r="E79" s="32">
        <v>6.7826674871000003</v>
      </c>
      <c r="F79" s="30" t="str">
        <f>IF($B79="N/A","N/A",IF(E79&gt;20,"No",IF(E79&lt;2,"No","Yes")))</f>
        <v>Yes</v>
      </c>
      <c r="G79" s="32">
        <v>7.0171140230000004</v>
      </c>
      <c r="H79" s="30" t="str">
        <f>IF($B79="N/A","N/A",IF(G79&gt;20,"No",IF(G79&lt;2,"No","Yes")))</f>
        <v>Yes</v>
      </c>
      <c r="I79" s="32">
        <v>-2.39</v>
      </c>
      <c r="J79" s="32">
        <v>3.4569999999999999</v>
      </c>
      <c r="K79" s="30" t="str">
        <f t="shared" si="36"/>
        <v>Yes</v>
      </c>
    </row>
    <row r="80" spans="1:11">
      <c r="A80" s="111" t="s">
        <v>216</v>
      </c>
      <c r="B80" s="25" t="s">
        <v>88</v>
      </c>
      <c r="C80" s="116">
        <v>0.66693073260000002</v>
      </c>
      <c r="D80" s="30" t="str">
        <f>IF($B80="N/A","N/A",IF(C80&gt;8,"No",IF(C80&lt;0.5,"No","Yes")))</f>
        <v>Yes</v>
      </c>
      <c r="E80" s="32">
        <v>1.2291153614000001</v>
      </c>
      <c r="F80" s="30" t="str">
        <f>IF($B80="N/A","N/A",IF(E80&gt;8,"No",IF(E80&lt;0.5,"No","Yes")))</f>
        <v>Yes</v>
      </c>
      <c r="G80" s="32">
        <v>1.0479044722999999</v>
      </c>
      <c r="H80" s="30" t="str">
        <f>IF($B80="N/A","N/A",IF(G80&gt;8,"No",IF(G80&lt;0.5,"No","Yes")))</f>
        <v>Yes</v>
      </c>
      <c r="I80" s="32">
        <v>84.29</v>
      </c>
      <c r="J80" s="32">
        <v>-14.7</v>
      </c>
      <c r="K80" s="30" t="str">
        <f t="shared" si="36"/>
        <v>Yes</v>
      </c>
    </row>
    <row r="81" spans="1:11">
      <c r="A81" s="111" t="s">
        <v>217</v>
      </c>
      <c r="B81" s="25" t="s">
        <v>70</v>
      </c>
      <c r="C81" s="116">
        <v>7.5521348148999996</v>
      </c>
      <c r="D81" s="30" t="str">
        <f>IF($B81="N/A","N/A",IF(C81&gt;25,"No",IF(C81&lt;3,"No","Yes")))</f>
        <v>Yes</v>
      </c>
      <c r="E81" s="32">
        <v>5.5514742190000002</v>
      </c>
      <c r="F81" s="30" t="str">
        <f>IF($B81="N/A","N/A",IF(E81&gt;25,"No",IF(E81&lt;3,"No","Yes")))</f>
        <v>Yes</v>
      </c>
      <c r="G81" s="32">
        <v>4.9240759896000004</v>
      </c>
      <c r="H81" s="30" t="str">
        <f>IF($B81="N/A","N/A",IF(G81&gt;25,"No",IF(G81&lt;3,"No","Yes")))</f>
        <v>Yes</v>
      </c>
      <c r="I81" s="32">
        <v>-26.5</v>
      </c>
      <c r="J81" s="32">
        <v>-11.3</v>
      </c>
      <c r="K81" s="30" t="str">
        <f t="shared" si="36"/>
        <v>Yes</v>
      </c>
    </row>
    <row r="82" spans="1:11">
      <c r="A82" s="111" t="s">
        <v>218</v>
      </c>
      <c r="B82" s="25" t="s">
        <v>71</v>
      </c>
      <c r="C82" s="116">
        <v>3.2437598799999998</v>
      </c>
      <c r="D82" s="30" t="str">
        <f>IF($B82="N/A","N/A",IF(C82&gt;25,"No",IF(C82&lt;2,"No","Yes")))</f>
        <v>Yes</v>
      </c>
      <c r="E82" s="32">
        <v>3.4006172947</v>
      </c>
      <c r="F82" s="30" t="str">
        <f>IF($B82="N/A","N/A",IF(E82&gt;25,"No",IF(E82&lt;2,"No","Yes")))</f>
        <v>Yes</v>
      </c>
      <c r="G82" s="32">
        <v>3.4139710178999998</v>
      </c>
      <c r="H82" s="30" t="str">
        <f>IF($B82="N/A","N/A",IF(G82&gt;25,"No",IF(G82&lt;2,"No","Yes")))</f>
        <v>Yes</v>
      </c>
      <c r="I82" s="32">
        <v>4.8360000000000003</v>
      </c>
      <c r="J82" s="32">
        <v>0.39269999999999999</v>
      </c>
      <c r="K82" s="30" t="str">
        <f t="shared" si="36"/>
        <v>Yes</v>
      </c>
    </row>
    <row r="83" spans="1:11">
      <c r="A83" s="111" t="s">
        <v>219</v>
      </c>
      <c r="B83" s="25" t="s">
        <v>72</v>
      </c>
      <c r="C83" s="116">
        <v>1.329225498</v>
      </c>
      <c r="D83" s="30" t="str">
        <f>IF($B83="N/A","N/A",IF(C83&gt;25,"No",IF(C83&lt;=0,"No","Yes")))</f>
        <v>Yes</v>
      </c>
      <c r="E83" s="32">
        <v>1.2312156111999999</v>
      </c>
      <c r="F83" s="30" t="str">
        <f>IF($B83="N/A","N/A",IF(E83&gt;25,"No",IF(E83&lt;=0,"No","Yes")))</f>
        <v>Yes</v>
      </c>
      <c r="G83" s="32">
        <v>1.1194273172</v>
      </c>
      <c r="H83" s="30" t="str">
        <f>IF($B83="N/A","N/A",IF(G83&gt;25,"No",IF(G83&lt;=0,"No","Yes")))</f>
        <v>Yes</v>
      </c>
      <c r="I83" s="32">
        <v>-7.37</v>
      </c>
      <c r="J83" s="32">
        <v>-9.08</v>
      </c>
      <c r="K83" s="30" t="str">
        <f t="shared" si="36"/>
        <v>Yes</v>
      </c>
    </row>
    <row r="84" spans="1:11">
      <c r="A84" s="111" t="s">
        <v>220</v>
      </c>
      <c r="B84" s="25" t="s">
        <v>74</v>
      </c>
      <c r="C84" s="116">
        <v>19.593471309000002</v>
      </c>
      <c r="D84" s="30" t="str">
        <f>IF($B84="N/A","N/A",IF(C84&gt;20,"No",IF(C84&lt;4,"No","Yes")))</f>
        <v>Yes</v>
      </c>
      <c r="E84" s="32">
        <v>20.57849371</v>
      </c>
      <c r="F84" s="30" t="str">
        <f>IF($B84="N/A","N/A",IF(E84&gt;20,"No",IF(E84&lt;4,"No","Yes")))</f>
        <v>No</v>
      </c>
      <c r="G84" s="32">
        <v>21.747299142999999</v>
      </c>
      <c r="H84" s="30" t="str">
        <f>IF($B84="N/A","N/A",IF(G84&gt;20,"No",IF(G84&lt;4,"No","Yes")))</f>
        <v>No</v>
      </c>
      <c r="I84" s="32">
        <v>5.0270000000000001</v>
      </c>
      <c r="J84" s="32">
        <v>5.68</v>
      </c>
      <c r="K84" s="30" t="str">
        <f t="shared" si="36"/>
        <v>Yes</v>
      </c>
    </row>
    <row r="85" spans="1:11">
      <c r="A85" s="111" t="s">
        <v>221</v>
      </c>
      <c r="B85" s="25" t="s">
        <v>75</v>
      </c>
      <c r="C85" s="116">
        <v>0.24056586660000001</v>
      </c>
      <c r="D85" s="30" t="str">
        <f>IF($B85="N/A","N/A",IF(C85&gt;=3,"No",IF(C85&lt;0,"No","Yes")))</f>
        <v>Yes</v>
      </c>
      <c r="E85" s="32">
        <v>0.2142254837</v>
      </c>
      <c r="F85" s="30" t="str">
        <f>IF($B85="N/A","N/A",IF(E85&gt;=3,"No",IF(E85&lt;0,"No","Yes")))</f>
        <v>Yes</v>
      </c>
      <c r="G85" s="32">
        <v>0</v>
      </c>
      <c r="H85" s="30" t="str">
        <f>IF($B85="N/A","N/A",IF(G85&gt;=3,"No",IF(G85&lt;0,"No","Yes")))</f>
        <v>Yes</v>
      </c>
      <c r="I85" s="32">
        <v>-10.9</v>
      </c>
      <c r="J85" s="32">
        <v>-100</v>
      </c>
      <c r="K85" s="30" t="str">
        <f t="shared" si="36"/>
        <v>No</v>
      </c>
    </row>
    <row r="86" spans="1:11">
      <c r="A86" s="111" t="s">
        <v>222</v>
      </c>
      <c r="B86" s="25" t="s">
        <v>76</v>
      </c>
      <c r="C86" s="116">
        <v>8.788881173</v>
      </c>
      <c r="D86" s="30" t="str">
        <f>IF($B86="N/A","N/A",IF(C86&gt;=25,"No",IF(C86&lt;0,"No","Yes")))</f>
        <v>Yes</v>
      </c>
      <c r="E86" s="32">
        <v>9.4346127430000006</v>
      </c>
      <c r="F86" s="30" t="str">
        <f>IF($B86="N/A","N/A",IF(E86&gt;=25,"No",IF(E86&lt;0,"No","Yes")))</f>
        <v>Yes</v>
      </c>
      <c r="G86" s="32">
        <v>9.3205329733000006</v>
      </c>
      <c r="H86" s="30" t="str">
        <f>IF($B86="N/A","N/A",IF(G86&gt;=25,"No",IF(G86&lt;0,"No","Yes")))</f>
        <v>Yes</v>
      </c>
      <c r="I86" s="32">
        <v>7.3470000000000004</v>
      </c>
      <c r="J86" s="32">
        <v>-1.21</v>
      </c>
      <c r="K86" s="30" t="str">
        <f t="shared" si="36"/>
        <v>Yes</v>
      </c>
    </row>
    <row r="87" spans="1:11">
      <c r="A87" s="111" t="s">
        <v>223</v>
      </c>
      <c r="B87" s="25" t="s">
        <v>123</v>
      </c>
      <c r="C87" s="116">
        <v>2.3056370720000001</v>
      </c>
      <c r="D87" s="30" t="str">
        <f>IF($B87="N/A","N/A",IF(C87&gt;3,"Yes","No"))</f>
        <v>No</v>
      </c>
      <c r="E87" s="32">
        <v>2.3182513052</v>
      </c>
      <c r="F87" s="30" t="str">
        <f>IF($B87="N/A","N/A",IF(E87&gt;3,"Yes","No"))</f>
        <v>No</v>
      </c>
      <c r="G87" s="32">
        <v>2.2312502538999999</v>
      </c>
      <c r="H87" s="30" t="str">
        <f>IF($B87="N/A","N/A",IF(G87&gt;3,"Yes","No"))</f>
        <v>No</v>
      </c>
      <c r="I87" s="32">
        <v>0.54710000000000003</v>
      </c>
      <c r="J87" s="32">
        <v>-3.75</v>
      </c>
      <c r="K87" s="30" t="str">
        <f t="shared" si="36"/>
        <v>Yes</v>
      </c>
    </row>
    <row r="88" spans="1:11">
      <c r="A88" s="111" t="s">
        <v>224</v>
      </c>
      <c r="B88" s="25" t="s">
        <v>122</v>
      </c>
      <c r="C88" s="116">
        <v>6.4837004914999996</v>
      </c>
      <c r="D88" s="30" t="str">
        <f>IF($B88="N/A","N/A",IF(C88&gt;1,"Yes","No"))</f>
        <v>Yes</v>
      </c>
      <c r="E88" s="32">
        <v>6.8543217556</v>
      </c>
      <c r="F88" s="30" t="str">
        <f>IF($B88="N/A","N/A",IF(E88&gt;1,"Yes","No"))</f>
        <v>Yes</v>
      </c>
      <c r="G88" s="32">
        <v>6.3182610343999999</v>
      </c>
      <c r="H88" s="30" t="str">
        <f>IF($B88="N/A","N/A",IF(G88&gt;1,"Yes","No"))</f>
        <v>Yes</v>
      </c>
      <c r="I88" s="32">
        <v>5.7160000000000002</v>
      </c>
      <c r="J88" s="32">
        <v>-7.82</v>
      </c>
      <c r="K88" s="30" t="str">
        <f t="shared" si="36"/>
        <v>Yes</v>
      </c>
    </row>
    <row r="89" spans="1:11">
      <c r="A89" s="111" t="s">
        <v>225</v>
      </c>
      <c r="B89" s="25" t="s">
        <v>49</v>
      </c>
      <c r="C89" s="116">
        <v>6.5864364100000003E-2</v>
      </c>
      <c r="D89" s="30" t="str">
        <f>IF($B89="N/A","N/A",IF(C89&gt;15,"No",IF(C89&lt;-15,"No","Yes")))</f>
        <v>N/A</v>
      </c>
      <c r="E89" s="32">
        <v>3.5525502600000002E-2</v>
      </c>
      <c r="F89" s="30" t="str">
        <f>IF($B89="N/A","N/A",IF(E89&gt;15,"No",IF(E89&lt;-15,"No","Yes")))</f>
        <v>N/A</v>
      </c>
      <c r="G89" s="32">
        <v>2.73966039E-2</v>
      </c>
      <c r="H89" s="30" t="str">
        <f>IF($B89="N/A","N/A",IF(G89&gt;15,"No",IF(G89&lt;-15,"No","Yes")))</f>
        <v>N/A</v>
      </c>
      <c r="I89" s="32">
        <v>-46.1</v>
      </c>
      <c r="J89" s="32">
        <v>-22.9</v>
      </c>
      <c r="K89" s="30" t="str">
        <f t="shared" si="36"/>
        <v>Yes</v>
      </c>
    </row>
    <row r="90" spans="1:11">
      <c r="A90" s="111" t="s">
        <v>226</v>
      </c>
      <c r="B90" s="25" t="s">
        <v>49</v>
      </c>
      <c r="C90" s="116">
        <v>4.0834944999999997E-3</v>
      </c>
      <c r="D90" s="30" t="str">
        <f>IF($B90="N/A","N/A",IF(C90&gt;15,"No",IF(C90&lt;-15,"No","Yes")))</f>
        <v>N/A</v>
      </c>
      <c r="E90" s="32">
        <v>3.6866087999999999E-3</v>
      </c>
      <c r="F90" s="30" t="str">
        <f>IF($B90="N/A","N/A",IF(E90&gt;15,"No",IF(E90&lt;-15,"No","Yes")))</f>
        <v>N/A</v>
      </c>
      <c r="G90" s="32">
        <v>3.2917592000000001E-3</v>
      </c>
      <c r="H90" s="30" t="str">
        <f>IF($B90="N/A","N/A",IF(G90&gt;15,"No",IF(G90&lt;-15,"No","Yes")))</f>
        <v>N/A</v>
      </c>
      <c r="I90" s="32">
        <v>-9.7200000000000006</v>
      </c>
      <c r="J90" s="32">
        <v>-10.7</v>
      </c>
      <c r="K90" s="30" t="str">
        <f t="shared" si="36"/>
        <v>Yes</v>
      </c>
    </row>
    <row r="91" spans="1:11">
      <c r="A91" s="111" t="s">
        <v>227</v>
      </c>
      <c r="B91" s="25" t="s">
        <v>73</v>
      </c>
      <c r="C91" s="116">
        <v>1.4838458159000001</v>
      </c>
      <c r="D91" s="30" t="str">
        <f>IF($B91="N/A","N/A",IF(C91&gt;0,"Yes","No"))</f>
        <v>Yes</v>
      </c>
      <c r="E91" s="32">
        <v>1.4293540749</v>
      </c>
      <c r="F91" s="30" t="str">
        <f>IF($B91="N/A","N/A",IF(E91&gt;0,"Yes","No"))</f>
        <v>Yes</v>
      </c>
      <c r="G91" s="32">
        <v>1.5011880542</v>
      </c>
      <c r="H91" s="30" t="str">
        <f>IF($B91="N/A","N/A",IF(G91&gt;0,"Yes","No"))</f>
        <v>Yes</v>
      </c>
      <c r="I91" s="32">
        <v>-3.67</v>
      </c>
      <c r="J91" s="32">
        <v>5.0259999999999998</v>
      </c>
      <c r="K91" s="30" t="str">
        <f t="shared" si="36"/>
        <v>Yes</v>
      </c>
    </row>
    <row r="92" spans="1:11">
      <c r="A92" s="111" t="s">
        <v>228</v>
      </c>
      <c r="B92" s="25" t="s">
        <v>73</v>
      </c>
      <c r="C92" s="116">
        <v>2.5301091661999999</v>
      </c>
      <c r="D92" s="30" t="str">
        <f>IF($B92="N/A","N/A",IF(C92&gt;0,"Yes","No"))</f>
        <v>Yes</v>
      </c>
      <c r="E92" s="32">
        <v>2.3973681634999999</v>
      </c>
      <c r="F92" s="30" t="str">
        <f>IF($B92="N/A","N/A",IF(E92&gt;0,"Yes","No"))</f>
        <v>Yes</v>
      </c>
      <c r="G92" s="32">
        <v>2.3490660674999999</v>
      </c>
      <c r="H92" s="30" t="str">
        <f>IF($B92="N/A","N/A",IF(G92&gt;0,"Yes","No"))</f>
        <v>Yes</v>
      </c>
      <c r="I92" s="32">
        <v>-5.25</v>
      </c>
      <c r="J92" s="32">
        <v>-2.0099999999999998</v>
      </c>
      <c r="K92" s="30" t="str">
        <f t="shared" si="36"/>
        <v>Yes</v>
      </c>
    </row>
    <row r="93" spans="1:11">
      <c r="A93" s="111" t="s">
        <v>229</v>
      </c>
      <c r="B93" s="25" t="s">
        <v>73</v>
      </c>
      <c r="C93" s="116">
        <v>2.4020599999999998E-5</v>
      </c>
      <c r="D93" s="30" t="str">
        <f>IF($B93="N/A","N/A",IF(C93&gt;0,"Yes","No"))</f>
        <v>Yes</v>
      </c>
      <c r="E93" s="32">
        <v>0</v>
      </c>
      <c r="F93" s="30" t="str">
        <f>IF($B93="N/A","N/A",IF(E93&gt;0,"Yes","No"))</f>
        <v>No</v>
      </c>
      <c r="G93" s="32">
        <v>0</v>
      </c>
      <c r="H93" s="30" t="str">
        <f>IF($B93="N/A","N/A",IF(G93&gt;0,"Yes","No"))</f>
        <v>No</v>
      </c>
      <c r="I93" s="32">
        <v>-100</v>
      </c>
      <c r="J93" s="32" t="s">
        <v>1207</v>
      </c>
      <c r="K93" s="30" t="str">
        <f t="shared" si="36"/>
        <v>N/A</v>
      </c>
    </row>
    <row r="94" spans="1:11">
      <c r="A94" s="111" t="s">
        <v>230</v>
      </c>
      <c r="B94" s="25" t="s">
        <v>122</v>
      </c>
      <c r="C94" s="116">
        <v>1.4382788215</v>
      </c>
      <c r="D94" s="30" t="str">
        <f>IF($B94="N/A","N/A",IF(C94&gt;1,"Yes","No"))</f>
        <v>Yes</v>
      </c>
      <c r="E94" s="32">
        <v>1.5036895133999999</v>
      </c>
      <c r="F94" s="30" t="str">
        <f>IF($B94="N/A","N/A",IF(E94&gt;1,"Yes","No"))</f>
        <v>Yes</v>
      </c>
      <c r="G94" s="32">
        <v>1.5953782032999999</v>
      </c>
      <c r="H94" s="30" t="str">
        <f>IF($B94="N/A","N/A",IF(G94&gt;1,"Yes","No"))</f>
        <v>Yes</v>
      </c>
      <c r="I94" s="32">
        <v>4.548</v>
      </c>
      <c r="J94" s="32">
        <v>6.0979999999999999</v>
      </c>
      <c r="K94" s="30" t="str">
        <f t="shared" si="36"/>
        <v>Yes</v>
      </c>
    </row>
    <row r="95" spans="1:11">
      <c r="A95" s="111" t="s">
        <v>231</v>
      </c>
      <c r="B95" s="25" t="s">
        <v>73</v>
      </c>
      <c r="C95" s="116">
        <v>8.8155439999999998E-3</v>
      </c>
      <c r="D95" s="30" t="str">
        <f>IF($B95="N/A","N/A",IF(C95&gt;0,"Yes","No"))</f>
        <v>Yes</v>
      </c>
      <c r="E95" s="32">
        <v>1.0009701399999999E-2</v>
      </c>
      <c r="F95" s="30" t="str">
        <f>IF($B95="N/A","N/A",IF(E95&gt;0,"Yes","No"))</f>
        <v>Yes</v>
      </c>
      <c r="G95" s="32">
        <v>1.27295247E-2</v>
      </c>
      <c r="H95" s="30" t="str">
        <f>IF($B95="N/A","N/A",IF(G95&gt;0,"Yes","No"))</f>
        <v>Yes</v>
      </c>
      <c r="I95" s="32">
        <v>13.55</v>
      </c>
      <c r="J95" s="32">
        <v>27.17</v>
      </c>
      <c r="K95" s="30" t="str">
        <f t="shared" si="36"/>
        <v>Yes</v>
      </c>
    </row>
    <row r="96" spans="1:11">
      <c r="A96" s="111" t="s">
        <v>232</v>
      </c>
      <c r="B96" s="25" t="s">
        <v>49</v>
      </c>
      <c r="C96" s="116">
        <v>0</v>
      </c>
      <c r="D96" s="30" t="str">
        <f>IF($B96="N/A","N/A",IF(C96&gt;15,"No",IF(C96&lt;-15,"No","Yes")))</f>
        <v>N/A</v>
      </c>
      <c r="E96" s="32">
        <v>0</v>
      </c>
      <c r="F96" s="30" t="str">
        <f>IF($B96="N/A","N/A",IF(E96&gt;15,"No",IF(E96&lt;-15,"No","Yes")))</f>
        <v>N/A</v>
      </c>
      <c r="G96" s="32">
        <v>0</v>
      </c>
      <c r="H96" s="30" t="str">
        <f>IF($B96="N/A","N/A",IF(G96&gt;15,"No",IF(G96&lt;-15,"No","Yes")))</f>
        <v>N/A</v>
      </c>
      <c r="I96" s="32" t="s">
        <v>1207</v>
      </c>
      <c r="J96" s="32" t="s">
        <v>1207</v>
      </c>
      <c r="K96" s="30" t="str">
        <f t="shared" si="36"/>
        <v>N/A</v>
      </c>
    </row>
    <row r="97" spans="1:11">
      <c r="A97" s="111" t="s">
        <v>233</v>
      </c>
      <c r="B97" s="25" t="s">
        <v>49</v>
      </c>
      <c r="C97" s="116">
        <v>8.8996159399999997E-2</v>
      </c>
      <c r="D97" s="30" t="str">
        <f>IF($B97="N/A","N/A",IF(C97&gt;15,"No",IF(C97&lt;-15,"No","Yes")))</f>
        <v>N/A</v>
      </c>
      <c r="E97" s="32">
        <v>7.6279286799999999E-2</v>
      </c>
      <c r="F97" s="30" t="str">
        <f>IF($B97="N/A","N/A",IF(E97&gt;15,"No",IF(E97&lt;-15,"No","Yes")))</f>
        <v>N/A</v>
      </c>
      <c r="G97" s="32">
        <v>7.8043861699999995E-2</v>
      </c>
      <c r="H97" s="30" t="str">
        <f>IF($B97="N/A","N/A",IF(G97&gt;15,"No",IF(G97&lt;-15,"No","Yes")))</f>
        <v>N/A</v>
      </c>
      <c r="I97" s="32">
        <v>-14.3</v>
      </c>
      <c r="J97" s="32">
        <v>2.3130000000000002</v>
      </c>
      <c r="K97" s="30" t="str">
        <f t="shared" si="36"/>
        <v>Yes</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1207</v>
      </c>
      <c r="J98" s="32" t="s">
        <v>1207</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6.8482604700000005E-2</v>
      </c>
      <c r="D100" s="30" t="str">
        <f>IF($B100="N/A","N/A",IF(C100&gt;15,"No",IF(C100&lt;-15,"No","Yes")))</f>
        <v>N/A</v>
      </c>
      <c r="E100" s="32">
        <v>6.90848139E-2</v>
      </c>
      <c r="F100" s="30" t="str">
        <f>IF($B100="N/A","N/A",IF(E100&gt;15,"No",IF(E100&lt;-15,"No","Yes")))</f>
        <v>N/A</v>
      </c>
      <c r="G100" s="32">
        <v>7.2397869500000003E-2</v>
      </c>
      <c r="H100" s="30" t="str">
        <f>IF($B100="N/A","N/A",IF(G100&gt;15,"No",IF(G100&lt;-15,"No","Yes")))</f>
        <v>N/A</v>
      </c>
      <c r="I100" s="32">
        <v>0.87939999999999996</v>
      </c>
      <c r="J100" s="32">
        <v>4.7960000000000003</v>
      </c>
      <c r="K100" s="30" t="str">
        <f t="shared" si="36"/>
        <v>Yes</v>
      </c>
    </row>
    <row r="101" spans="1:11">
      <c r="A101" s="111" t="s">
        <v>237</v>
      </c>
      <c r="B101" s="25" t="s">
        <v>122</v>
      </c>
      <c r="C101" s="116">
        <v>21.134293883000002</v>
      </c>
      <c r="D101" s="30" t="str">
        <f>IF($B101="N/A","N/A",IF(C101&gt;1,"Yes","No"))</f>
        <v>Yes</v>
      </c>
      <c r="E101" s="32">
        <v>21.044257626</v>
      </c>
      <c r="F101" s="30" t="str">
        <f>IF($B101="N/A","N/A",IF(E101&gt;1,"Yes","No"))</f>
        <v>Yes</v>
      </c>
      <c r="G101" s="32">
        <v>20.716520152000001</v>
      </c>
      <c r="H101" s="30" t="str">
        <f>IF($B101="N/A","N/A",IF(G101&gt;1,"Yes","No"))</f>
        <v>Yes</v>
      </c>
      <c r="I101" s="32">
        <v>-0.42599999999999999</v>
      </c>
      <c r="J101" s="32">
        <v>-1.56</v>
      </c>
      <c r="K101" s="30" t="str">
        <f t="shared" si="36"/>
        <v>Yes</v>
      </c>
    </row>
    <row r="102" spans="1:11">
      <c r="A102" s="111" t="s">
        <v>238</v>
      </c>
      <c r="B102" s="25" t="s">
        <v>73</v>
      </c>
      <c r="C102" s="116">
        <v>0</v>
      </c>
      <c r="D102" s="30" t="str">
        <f>IF($B102="N/A","N/A",IF(C102&gt;0,"Yes","No"))</f>
        <v>No</v>
      </c>
      <c r="E102" s="32">
        <v>0</v>
      </c>
      <c r="F102" s="30" t="str">
        <f>IF($B102="N/A","N/A",IF(E102&gt;0,"Yes","No"))</f>
        <v>No</v>
      </c>
      <c r="G102" s="32">
        <v>0</v>
      </c>
      <c r="H102" s="30" t="str">
        <f>IF($B102="N/A","N/A",IF(G102&gt;0,"Yes","No"))</f>
        <v>No</v>
      </c>
      <c r="I102" s="32" t="s">
        <v>1207</v>
      </c>
      <c r="J102" s="32" t="s">
        <v>1207</v>
      </c>
      <c r="K102" s="30" t="str">
        <f t="shared" si="36"/>
        <v>N/A</v>
      </c>
    </row>
    <row r="103" spans="1:11">
      <c r="A103" s="111" t="s">
        <v>239</v>
      </c>
      <c r="B103" s="25" t="s">
        <v>77</v>
      </c>
      <c r="C103" s="116">
        <v>1.11455379E-2</v>
      </c>
      <c r="D103" s="30" t="str">
        <f>IF($B103="N/A","N/A",IF(C103&gt;=1,"No",IF(C103&lt;0,"No","Yes")))</f>
        <v>Yes</v>
      </c>
      <c r="E103" s="32">
        <v>1.29813315E-2</v>
      </c>
      <c r="F103" s="30" t="str">
        <f>IF($B103="N/A","N/A",IF(E103&gt;=1,"No",IF(E103&lt;0,"No","Yes")))</f>
        <v>Yes</v>
      </c>
      <c r="G103" s="32">
        <v>1.16878287E-2</v>
      </c>
      <c r="H103" s="30" t="str">
        <f>IF($B103="N/A","N/A",IF(G103&gt;=1,"No",IF(G103&lt;0,"No","Yes")))</f>
        <v>Yes</v>
      </c>
      <c r="I103" s="32">
        <v>16.47</v>
      </c>
      <c r="J103" s="32">
        <v>-9.9600000000000009</v>
      </c>
      <c r="K103" s="30" t="str">
        <f t="shared" si="36"/>
        <v>Yes</v>
      </c>
    </row>
    <row r="104" spans="1:11">
      <c r="A104" s="193" t="s">
        <v>173</v>
      </c>
      <c r="B104" s="199"/>
      <c r="C104" s="199"/>
      <c r="D104" s="199"/>
      <c r="E104" s="199"/>
      <c r="F104" s="199"/>
      <c r="G104" s="199"/>
      <c r="H104" s="199"/>
      <c r="I104" s="199"/>
      <c r="J104" s="199"/>
      <c r="K104" s="200"/>
    </row>
    <row r="105" spans="1:11">
      <c r="A105" s="111" t="s">
        <v>240</v>
      </c>
      <c r="B105" s="25" t="s">
        <v>49</v>
      </c>
      <c r="C105" s="118">
        <v>129.42325997</v>
      </c>
      <c r="D105" s="30" t="str">
        <f>IF($B105="N/A","N/A",IF(C105&gt;15,"No",IF(C105&lt;-15,"No","Yes")))</f>
        <v>N/A</v>
      </c>
      <c r="E105" s="78">
        <v>129.87502395999999</v>
      </c>
      <c r="F105" s="30" t="str">
        <f>IF($B105="N/A","N/A",IF(E105&gt;15,"No",IF(E105&lt;-15,"No","Yes")))</f>
        <v>N/A</v>
      </c>
      <c r="G105" s="78">
        <v>128.58492208000001</v>
      </c>
      <c r="H105" s="30" t="str">
        <f>IF($B105="N/A","N/A",IF(G105&gt;15,"No",IF(G105&lt;-15,"No","Yes")))</f>
        <v>N/A</v>
      </c>
      <c r="I105" s="32">
        <v>0.34910000000000002</v>
      </c>
      <c r="J105" s="32">
        <v>-0.99299999999999999</v>
      </c>
      <c r="K105" s="30" t="str">
        <f t="shared" ref="K105:K124" si="37">IF(J105="Div by 0", "N/A", IF(J105="N/A","N/A", IF(J105&gt;30, "No", IF(J105&lt;-30, "No", "Yes"))))</f>
        <v>Yes</v>
      </c>
    </row>
    <row r="106" spans="1:11">
      <c r="A106" s="113" t="s">
        <v>214</v>
      </c>
      <c r="B106" s="25" t="s">
        <v>78</v>
      </c>
      <c r="C106" s="118">
        <v>67.645361281999996</v>
      </c>
      <c r="D106" s="30" t="str">
        <f>IF($B106="N/A","N/A",IF(C106&gt;90,"No",IF(C106&lt;20,"No","Yes")))</f>
        <v>Yes</v>
      </c>
      <c r="E106" s="78">
        <v>70.281233540000002</v>
      </c>
      <c r="F106" s="30" t="str">
        <f>IF($B106="N/A","N/A",IF(E106&gt;90,"No",IF(E106&lt;20,"No","Yes")))</f>
        <v>Yes</v>
      </c>
      <c r="G106" s="78">
        <v>68.441816486999997</v>
      </c>
      <c r="H106" s="30" t="str">
        <f>IF($B106="N/A","N/A",IF(G106&gt;90,"No",IF(G106&lt;20,"No","Yes")))</f>
        <v>Yes</v>
      </c>
      <c r="I106" s="32">
        <v>3.8969999999999998</v>
      </c>
      <c r="J106" s="32">
        <v>-2.62</v>
      </c>
      <c r="K106" s="30" t="str">
        <f t="shared" si="37"/>
        <v>Yes</v>
      </c>
    </row>
    <row r="107" spans="1:11">
      <c r="A107" s="113" t="s">
        <v>215</v>
      </c>
      <c r="B107" s="25" t="s">
        <v>79</v>
      </c>
      <c r="C107" s="118">
        <v>45.340086835999998</v>
      </c>
      <c r="D107" s="30" t="str">
        <f>IF($B107="N/A","N/A",IF(C107&gt;60,"No",IF(C107&lt;10,"No","Yes")))</f>
        <v>Yes</v>
      </c>
      <c r="E107" s="78">
        <v>50.497376213999999</v>
      </c>
      <c r="F107" s="30" t="str">
        <f>IF($B107="N/A","N/A",IF(E107&gt;60,"No",IF(E107&lt;10,"No","Yes")))</f>
        <v>Yes</v>
      </c>
      <c r="G107" s="78">
        <v>52.984350319999997</v>
      </c>
      <c r="H107" s="30" t="str">
        <f>IF($B107="N/A","N/A",IF(G107&gt;60,"No",IF(G107&lt;10,"No","Yes")))</f>
        <v>Yes</v>
      </c>
      <c r="I107" s="32">
        <v>11.37</v>
      </c>
      <c r="J107" s="32">
        <v>4.9249999999999998</v>
      </c>
      <c r="K107" s="30" t="str">
        <f t="shared" si="37"/>
        <v>Yes</v>
      </c>
    </row>
    <row r="108" spans="1:11">
      <c r="A108" s="113" t="s">
        <v>216</v>
      </c>
      <c r="B108" s="25" t="s">
        <v>80</v>
      </c>
      <c r="C108" s="118">
        <v>157.20295336000001</v>
      </c>
      <c r="D108" s="30" t="str">
        <f>IF($B108="N/A","N/A",IF(C108&gt;100,"No",IF(C108&lt;10,"No","Yes")))</f>
        <v>No</v>
      </c>
      <c r="E108" s="78">
        <v>89.942884149999998</v>
      </c>
      <c r="F108" s="30" t="str">
        <f>IF($B108="N/A","N/A",IF(E108&gt;100,"No",IF(E108&lt;10,"No","Yes")))</f>
        <v>Yes</v>
      </c>
      <c r="G108" s="78">
        <v>98.440275955000004</v>
      </c>
      <c r="H108" s="30" t="str">
        <f>IF($B108="N/A","N/A",IF(G108&gt;100,"No",IF(G108&lt;10,"No","Yes")))</f>
        <v>Yes</v>
      </c>
      <c r="I108" s="32">
        <v>-42.8</v>
      </c>
      <c r="J108" s="32">
        <v>9.4480000000000004</v>
      </c>
      <c r="K108" s="30" t="str">
        <f t="shared" si="37"/>
        <v>Yes</v>
      </c>
    </row>
    <row r="109" spans="1:11">
      <c r="A109" s="113" t="s">
        <v>217</v>
      </c>
      <c r="B109" s="25" t="s">
        <v>81</v>
      </c>
      <c r="C109" s="118">
        <v>153.14821423000001</v>
      </c>
      <c r="D109" s="30" t="str">
        <f>IF($B109="N/A","N/A",IF(C109&gt;100,"No",IF(C109&lt;20,"No","Yes")))</f>
        <v>No</v>
      </c>
      <c r="E109" s="78">
        <v>149.36432898000001</v>
      </c>
      <c r="F109" s="30" t="str">
        <f>IF($B109="N/A","N/A",IF(E109&gt;100,"No",IF(E109&lt;20,"No","Yes")))</f>
        <v>No</v>
      </c>
      <c r="G109" s="78">
        <v>172.16619491</v>
      </c>
      <c r="H109" s="30" t="str">
        <f>IF($B109="N/A","N/A",IF(G109&gt;100,"No",IF(G109&lt;20,"No","Yes")))</f>
        <v>No</v>
      </c>
      <c r="I109" s="32">
        <v>-2.4700000000000002</v>
      </c>
      <c r="J109" s="32">
        <v>15.27</v>
      </c>
      <c r="K109" s="30" t="str">
        <f t="shared" si="37"/>
        <v>Yes</v>
      </c>
    </row>
    <row r="110" spans="1:11">
      <c r="A110" s="113" t="s">
        <v>218</v>
      </c>
      <c r="B110" s="25" t="s">
        <v>81</v>
      </c>
      <c r="C110" s="118">
        <v>98.078220689000005</v>
      </c>
      <c r="D110" s="30" t="str">
        <f>IF($B110="N/A","N/A",IF(C110&gt;100,"No",IF(C110&lt;20,"No","Yes")))</f>
        <v>Yes</v>
      </c>
      <c r="E110" s="78">
        <v>104.92099869</v>
      </c>
      <c r="F110" s="30" t="str">
        <f>IF($B110="N/A","N/A",IF(E110&gt;100,"No",IF(E110&lt;20,"No","Yes")))</f>
        <v>No</v>
      </c>
      <c r="G110" s="78">
        <v>109.22164451</v>
      </c>
      <c r="H110" s="30" t="str">
        <f>IF($B110="N/A","N/A",IF(G110&gt;100,"No",IF(G110&lt;20,"No","Yes")))</f>
        <v>No</v>
      </c>
      <c r="I110" s="32">
        <v>6.9770000000000003</v>
      </c>
      <c r="J110" s="32">
        <v>4.0990000000000002</v>
      </c>
      <c r="K110" s="30" t="str">
        <f t="shared" si="37"/>
        <v>Yes</v>
      </c>
    </row>
    <row r="111" spans="1:11">
      <c r="A111" s="113" t="s">
        <v>219</v>
      </c>
      <c r="B111" s="25" t="s">
        <v>49</v>
      </c>
      <c r="C111" s="118">
        <v>127.67573233</v>
      </c>
      <c r="D111" s="30" t="str">
        <f>IF($B111="N/A","N/A",IF(C111&gt;15,"No",IF(C111&lt;-15,"No","Yes")))</f>
        <v>N/A</v>
      </c>
      <c r="E111" s="78">
        <v>145.56561110999999</v>
      </c>
      <c r="F111" s="30" t="str">
        <f>IF($B111="N/A","N/A",IF(E111&gt;15,"No",IF(E111&lt;-15,"No","Yes")))</f>
        <v>N/A</v>
      </c>
      <c r="G111" s="78">
        <v>135.17070219999999</v>
      </c>
      <c r="H111" s="30" t="str">
        <f>IF($B111="N/A","N/A",IF(G111&gt;15,"No",IF(G111&lt;-15,"No","Yes")))</f>
        <v>N/A</v>
      </c>
      <c r="I111" s="32">
        <v>14.01</v>
      </c>
      <c r="J111" s="32">
        <v>-7.14</v>
      </c>
      <c r="K111" s="30" t="str">
        <f t="shared" si="37"/>
        <v>Yes</v>
      </c>
    </row>
    <row r="112" spans="1:11">
      <c r="A112" s="113" t="s">
        <v>220</v>
      </c>
      <c r="B112" s="25" t="s">
        <v>82</v>
      </c>
      <c r="C112" s="118">
        <v>36.033727026000001</v>
      </c>
      <c r="D112" s="30" t="str">
        <f>IF($B112="N/A","N/A",IF(C112&gt;60,"No",IF(C112&lt;10,"No","Yes")))</f>
        <v>Yes</v>
      </c>
      <c r="E112" s="78">
        <v>37.696955451000001</v>
      </c>
      <c r="F112" s="30" t="str">
        <f>IF($B112="N/A","N/A",IF(E112&gt;60,"No",IF(E112&lt;10,"No","Yes")))</f>
        <v>Yes</v>
      </c>
      <c r="G112" s="78">
        <v>40.034850134999999</v>
      </c>
      <c r="H112" s="30" t="str">
        <f>IF($B112="N/A","N/A",IF(G112&gt;60,"No",IF(G112&lt;10,"No","Yes")))</f>
        <v>Yes</v>
      </c>
      <c r="I112" s="32">
        <v>4.6159999999999997</v>
      </c>
      <c r="J112" s="32">
        <v>6.202</v>
      </c>
      <c r="K112" s="30" t="str">
        <f t="shared" si="37"/>
        <v>Yes</v>
      </c>
    </row>
    <row r="113" spans="1:11">
      <c r="A113" s="113" t="s">
        <v>221</v>
      </c>
      <c r="B113" s="25" t="s">
        <v>82</v>
      </c>
      <c r="C113" s="118">
        <v>40.541987018999997</v>
      </c>
      <c r="D113" s="30" t="str">
        <f>IF($B113="N/A","N/A",IF(C113&gt;60,"No",IF(C113&lt;10,"No","Yes")))</f>
        <v>Yes</v>
      </c>
      <c r="E113" s="78">
        <v>27.052357112999999</v>
      </c>
      <c r="F113" s="30" t="str">
        <f>IF($B113="N/A","N/A",IF(E113&gt;60,"No",IF(E113&lt;10,"No","Yes")))</f>
        <v>Yes</v>
      </c>
      <c r="G113" s="78" t="s">
        <v>1207</v>
      </c>
      <c r="H113" s="30" t="str">
        <f>IF($B113="N/A","N/A",IF(G113&gt;60,"No",IF(G113&lt;10,"No","Yes")))</f>
        <v>No</v>
      </c>
      <c r="I113" s="32">
        <v>-33.299999999999997</v>
      </c>
      <c r="J113" s="32" t="s">
        <v>1207</v>
      </c>
      <c r="K113" s="30" t="str">
        <f t="shared" si="37"/>
        <v>N/A</v>
      </c>
    </row>
    <row r="114" spans="1:11">
      <c r="A114" s="113" t="s">
        <v>222</v>
      </c>
      <c r="B114" s="25" t="s">
        <v>49</v>
      </c>
      <c r="C114" s="118">
        <v>320.52797562000001</v>
      </c>
      <c r="D114" s="30" t="str">
        <f t="shared" ref="D114:D124" si="38">IF($B114="N/A","N/A",IF(C114&gt;15,"No",IF(C114&lt;-15,"No","Yes")))</f>
        <v>N/A</v>
      </c>
      <c r="E114" s="78">
        <v>310.39973380999999</v>
      </c>
      <c r="F114" s="30" t="str">
        <f>IF($B114="N/A","N/A",IF(E114&gt;15,"No",IF(E114&lt;-15,"No","Yes")))</f>
        <v>N/A</v>
      </c>
      <c r="G114" s="78">
        <v>293.89781457999999</v>
      </c>
      <c r="H114" s="30" t="str">
        <f>IF($B114="N/A","N/A",IF(G114&gt;15,"No",IF(G114&lt;-15,"No","Yes")))</f>
        <v>N/A</v>
      </c>
      <c r="I114" s="32">
        <v>-3.16</v>
      </c>
      <c r="J114" s="32">
        <v>-5.32</v>
      </c>
      <c r="K114" s="30" t="str">
        <f t="shared" si="37"/>
        <v>Yes</v>
      </c>
    </row>
    <row r="115" spans="1:11">
      <c r="A115" s="113" t="s">
        <v>223</v>
      </c>
      <c r="B115" s="25" t="s">
        <v>49</v>
      </c>
      <c r="C115" s="118">
        <v>95.211489176000001</v>
      </c>
      <c r="D115" s="30" t="str">
        <f t="shared" si="38"/>
        <v>N/A</v>
      </c>
      <c r="E115" s="78">
        <v>103.64162417999999</v>
      </c>
      <c r="F115" s="30" t="str">
        <f t="shared" ref="F115:F123" si="39">IF($B115="N/A","N/A",IF(E115&gt;15,"No",IF(E115&lt;-15,"No","Yes")))</f>
        <v>N/A</v>
      </c>
      <c r="G115" s="78">
        <v>106.32004631</v>
      </c>
      <c r="H115" s="30" t="str">
        <f t="shared" ref="H115:H136" si="40">IF($B115="N/A","N/A",IF(G115&gt;15,"No",IF(G115&lt;-15,"No","Yes")))</f>
        <v>N/A</v>
      </c>
      <c r="I115" s="32">
        <v>8.8539999999999992</v>
      </c>
      <c r="J115" s="32">
        <v>2.5840000000000001</v>
      </c>
      <c r="K115" s="30" t="str">
        <f t="shared" si="37"/>
        <v>Yes</v>
      </c>
    </row>
    <row r="116" spans="1:11">
      <c r="A116" s="113" t="s">
        <v>224</v>
      </c>
      <c r="B116" s="25" t="s">
        <v>49</v>
      </c>
      <c r="C116" s="118">
        <v>35.751729197000003</v>
      </c>
      <c r="D116" s="30" t="str">
        <f t="shared" si="38"/>
        <v>N/A</v>
      </c>
      <c r="E116" s="78">
        <v>37.435086187000003</v>
      </c>
      <c r="F116" s="30" t="str">
        <f t="shared" si="39"/>
        <v>N/A</v>
      </c>
      <c r="G116" s="78">
        <v>37.654882809999997</v>
      </c>
      <c r="H116" s="30" t="str">
        <f t="shared" si="40"/>
        <v>N/A</v>
      </c>
      <c r="I116" s="32">
        <v>4.7080000000000002</v>
      </c>
      <c r="J116" s="32">
        <v>0.58709999999999996</v>
      </c>
      <c r="K116" s="30" t="str">
        <f t="shared" si="37"/>
        <v>Yes</v>
      </c>
    </row>
    <row r="117" spans="1:11">
      <c r="A117" s="113" t="s">
        <v>227</v>
      </c>
      <c r="B117" s="25" t="s">
        <v>49</v>
      </c>
      <c r="C117" s="118">
        <v>275.42961439999999</v>
      </c>
      <c r="D117" s="30" t="str">
        <f t="shared" si="38"/>
        <v>N/A</v>
      </c>
      <c r="E117" s="78">
        <v>281.85151547999999</v>
      </c>
      <c r="F117" s="30" t="str">
        <f t="shared" si="39"/>
        <v>N/A</v>
      </c>
      <c r="G117" s="78">
        <v>281.39658594000002</v>
      </c>
      <c r="H117" s="30" t="str">
        <f t="shared" si="40"/>
        <v>N/A</v>
      </c>
      <c r="I117" s="32">
        <v>2.3319999999999999</v>
      </c>
      <c r="J117" s="32">
        <v>-0.161</v>
      </c>
      <c r="K117" s="30" t="str">
        <f t="shared" si="37"/>
        <v>Yes</v>
      </c>
    </row>
    <row r="118" spans="1:11">
      <c r="A118" s="113" t="s">
        <v>228</v>
      </c>
      <c r="B118" s="25" t="s">
        <v>49</v>
      </c>
      <c r="C118" s="118">
        <v>67.312054380999996</v>
      </c>
      <c r="D118" s="30" t="str">
        <f t="shared" si="38"/>
        <v>N/A</v>
      </c>
      <c r="E118" s="78">
        <v>72.071073085999998</v>
      </c>
      <c r="F118" s="30" t="str">
        <f t="shared" si="39"/>
        <v>N/A</v>
      </c>
      <c r="G118" s="78">
        <v>71.798353908999999</v>
      </c>
      <c r="H118" s="30" t="str">
        <f t="shared" si="40"/>
        <v>N/A</v>
      </c>
      <c r="I118" s="32">
        <v>7.07</v>
      </c>
      <c r="J118" s="32">
        <v>-0.378</v>
      </c>
      <c r="K118" s="30" t="str">
        <f t="shared" si="37"/>
        <v>Yes</v>
      </c>
    </row>
    <row r="119" spans="1:11">
      <c r="A119" s="113" t="s">
        <v>229</v>
      </c>
      <c r="B119" s="25" t="s">
        <v>49</v>
      </c>
      <c r="C119" s="118">
        <v>9476</v>
      </c>
      <c r="D119" s="30" t="str">
        <f t="shared" si="38"/>
        <v>N/A</v>
      </c>
      <c r="E119" s="78" t="s">
        <v>1207</v>
      </c>
      <c r="F119" s="30" t="str">
        <f t="shared" si="39"/>
        <v>N/A</v>
      </c>
      <c r="G119" s="78" t="s">
        <v>1207</v>
      </c>
      <c r="H119" s="30" t="str">
        <f t="shared" si="40"/>
        <v>N/A</v>
      </c>
      <c r="I119" s="32" t="s">
        <v>1207</v>
      </c>
      <c r="J119" s="32" t="s">
        <v>1207</v>
      </c>
      <c r="K119" s="30" t="str">
        <f t="shared" si="37"/>
        <v>N/A</v>
      </c>
    </row>
    <row r="120" spans="1:11">
      <c r="A120" s="113" t="s">
        <v>230</v>
      </c>
      <c r="B120" s="25" t="s">
        <v>49</v>
      </c>
      <c r="C120" s="118">
        <v>20.541092573</v>
      </c>
      <c r="D120" s="30" t="str">
        <f t="shared" si="38"/>
        <v>N/A</v>
      </c>
      <c r="E120" s="78">
        <v>23.77936107</v>
      </c>
      <c r="F120" s="30" t="str">
        <f t="shared" si="39"/>
        <v>N/A</v>
      </c>
      <c r="G120" s="78">
        <v>27.000914125000001</v>
      </c>
      <c r="H120" s="30" t="str">
        <f t="shared" si="40"/>
        <v>N/A</v>
      </c>
      <c r="I120" s="32">
        <v>15.76</v>
      </c>
      <c r="J120" s="32">
        <v>13.55</v>
      </c>
      <c r="K120" s="30" t="str">
        <f t="shared" si="37"/>
        <v>Yes</v>
      </c>
    </row>
    <row r="121" spans="1:11">
      <c r="A121" s="113" t="s">
        <v>231</v>
      </c>
      <c r="B121" s="25" t="s">
        <v>49</v>
      </c>
      <c r="C121" s="118">
        <v>3100.3460490000002</v>
      </c>
      <c r="D121" s="30" t="str">
        <f t="shared" si="38"/>
        <v>N/A</v>
      </c>
      <c r="E121" s="78">
        <v>3172.171875</v>
      </c>
      <c r="F121" s="30" t="str">
        <f t="shared" si="39"/>
        <v>N/A</v>
      </c>
      <c r="G121" s="78">
        <v>3253.2487725000001</v>
      </c>
      <c r="H121" s="30" t="str">
        <f t="shared" si="40"/>
        <v>N/A</v>
      </c>
      <c r="I121" s="32">
        <v>2.3170000000000002</v>
      </c>
      <c r="J121" s="32">
        <v>2.556</v>
      </c>
      <c r="K121" s="30" t="str">
        <f t="shared" si="37"/>
        <v>Yes</v>
      </c>
    </row>
    <row r="122" spans="1:11">
      <c r="A122" s="113" t="s">
        <v>236</v>
      </c>
      <c r="B122" s="25" t="s">
        <v>49</v>
      </c>
      <c r="C122" s="118">
        <v>759.88495264999995</v>
      </c>
      <c r="D122" s="30" t="str">
        <f t="shared" si="38"/>
        <v>N/A</v>
      </c>
      <c r="E122" s="78">
        <v>699.16817593999997</v>
      </c>
      <c r="F122" s="30" t="str">
        <f t="shared" si="39"/>
        <v>N/A</v>
      </c>
      <c r="G122" s="78">
        <v>697.38762589999999</v>
      </c>
      <c r="H122" s="30" t="str">
        <f t="shared" si="40"/>
        <v>N/A</v>
      </c>
      <c r="I122" s="32">
        <v>-7.99</v>
      </c>
      <c r="J122" s="32">
        <v>-0.255</v>
      </c>
      <c r="K122" s="30" t="str">
        <f t="shared" si="37"/>
        <v>Yes</v>
      </c>
    </row>
    <row r="123" spans="1:11">
      <c r="A123" s="113" t="s">
        <v>237</v>
      </c>
      <c r="B123" s="25" t="s">
        <v>49</v>
      </c>
      <c r="C123" s="118">
        <v>240.95486008</v>
      </c>
      <c r="D123" s="30" t="str">
        <f t="shared" si="38"/>
        <v>N/A</v>
      </c>
      <c r="E123" s="78">
        <v>243.77986322999999</v>
      </c>
      <c r="F123" s="30" t="str">
        <f t="shared" si="39"/>
        <v>N/A</v>
      </c>
      <c r="G123" s="78">
        <v>243.33180974999999</v>
      </c>
      <c r="H123" s="30" t="str">
        <f t="shared" si="40"/>
        <v>N/A</v>
      </c>
      <c r="I123" s="32">
        <v>1.1719999999999999</v>
      </c>
      <c r="J123" s="32">
        <v>-0.184</v>
      </c>
      <c r="K123" s="30" t="str">
        <f t="shared" si="37"/>
        <v>Yes</v>
      </c>
    </row>
    <row r="124" spans="1:11">
      <c r="A124" s="113" t="s">
        <v>238</v>
      </c>
      <c r="B124" s="25" t="s">
        <v>49</v>
      </c>
      <c r="C124" s="118" t="s">
        <v>1207</v>
      </c>
      <c r="D124" s="30" t="str">
        <f t="shared" si="38"/>
        <v>N/A</v>
      </c>
      <c r="E124" s="78" t="s">
        <v>1207</v>
      </c>
      <c r="F124" s="30" t="str">
        <f>IF($B124="N/A","N/A",IF(E124&gt;15,"No",IF(E124&lt;-15,"No","Yes")))</f>
        <v>N/A</v>
      </c>
      <c r="G124" s="78" t="s">
        <v>1207</v>
      </c>
      <c r="H124" s="30" t="str">
        <f t="shared" si="40"/>
        <v>N/A</v>
      </c>
      <c r="I124" s="32" t="s">
        <v>1207</v>
      </c>
      <c r="J124" s="32" t="s">
        <v>1207</v>
      </c>
      <c r="K124" s="30" t="str">
        <f t="shared" si="37"/>
        <v>N/A</v>
      </c>
    </row>
    <row r="125" spans="1:11">
      <c r="A125" s="193" t="s">
        <v>168</v>
      </c>
      <c r="B125" s="199"/>
      <c r="C125" s="199"/>
      <c r="D125" s="199"/>
      <c r="E125" s="199"/>
      <c r="F125" s="199"/>
      <c r="G125" s="199"/>
      <c r="H125" s="199"/>
      <c r="I125" s="199"/>
      <c r="J125" s="199"/>
      <c r="K125" s="200"/>
    </row>
    <row r="126" spans="1:11">
      <c r="A126" s="111" t="s">
        <v>241</v>
      </c>
      <c r="B126" s="25" t="s">
        <v>49</v>
      </c>
      <c r="C126" s="116">
        <v>0.70815000640000003</v>
      </c>
      <c r="D126" s="30" t="str">
        <f>IF($B126="N/A","N/A",IF(C126&gt;15,"No",IF(C126&lt;-15,"No","Yes")))</f>
        <v>N/A</v>
      </c>
      <c r="E126" s="32">
        <v>0.72179330949999998</v>
      </c>
      <c r="F126" s="30" t="str">
        <f>IF($B126="N/A","N/A",IF(E126&gt;15,"No",IF(E126&lt;-15,"No","Yes")))</f>
        <v>N/A</v>
      </c>
      <c r="G126" s="32">
        <v>0.69320699640000005</v>
      </c>
      <c r="H126" s="30" t="str">
        <f t="shared" si="40"/>
        <v>N/A</v>
      </c>
      <c r="I126" s="32">
        <v>1.927</v>
      </c>
      <c r="J126" s="32">
        <v>-3.96</v>
      </c>
      <c r="K126" s="30" t="str">
        <f>IF(J126="Div by 0", "N/A", IF(J126="N/A","N/A", IF(J126&gt;30, "No", IF(J126&lt;-30, "No", "Yes"))))</f>
        <v>Yes</v>
      </c>
    </row>
    <row r="127" spans="1:11">
      <c r="A127" s="111" t="s">
        <v>242</v>
      </c>
      <c r="B127" s="25" t="s">
        <v>49</v>
      </c>
      <c r="C127" s="116">
        <v>1.1748453857000001</v>
      </c>
      <c r="D127" s="30" t="str">
        <f>IF($B127="N/A","N/A",IF(C127&gt;15,"No",IF(C127&lt;-15,"No","Yes")))</f>
        <v>N/A</v>
      </c>
      <c r="E127" s="32">
        <v>1.1606338107</v>
      </c>
      <c r="F127" s="30" t="str">
        <f t="shared" ref="F127:F136" si="41">IF($B127="N/A","N/A",IF(E127&gt;15,"No",IF(E127&lt;-15,"No","Yes")))</f>
        <v>N/A</v>
      </c>
      <c r="G127" s="32">
        <v>1.0287164326</v>
      </c>
      <c r="H127" s="30" t="str">
        <f t="shared" si="40"/>
        <v>N/A</v>
      </c>
      <c r="I127" s="32">
        <v>-1.21</v>
      </c>
      <c r="J127" s="32">
        <v>-11.4</v>
      </c>
      <c r="K127" s="30" t="str">
        <f>IF(J127="Div by 0", "N/A", IF(J127="N/A","N/A", IF(J127&gt;30, "No", IF(J127&lt;-30, "No", "Yes"))))</f>
        <v>Yes</v>
      </c>
    </row>
    <row r="128" spans="1:11">
      <c r="A128" s="111" t="s">
        <v>243</v>
      </c>
      <c r="B128" s="25" t="s">
        <v>49</v>
      </c>
      <c r="C128" s="116">
        <v>1.5447139044</v>
      </c>
      <c r="D128" s="30" t="str">
        <f>IF($B128="N/A","N/A",IF(C128&gt;15,"No",IF(C128&lt;-15,"No","Yes")))</f>
        <v>N/A</v>
      </c>
      <c r="E128" s="32">
        <v>1.6356701070999999</v>
      </c>
      <c r="F128" s="30" t="str">
        <f t="shared" si="41"/>
        <v>N/A</v>
      </c>
      <c r="G128" s="32">
        <v>1.8072591625000001</v>
      </c>
      <c r="H128" s="30" t="str">
        <f t="shared" si="40"/>
        <v>N/A</v>
      </c>
      <c r="I128" s="32">
        <v>5.8879999999999999</v>
      </c>
      <c r="J128" s="32">
        <v>10.49</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1207</v>
      </c>
      <c r="J129" s="32" t="s">
        <v>1207</v>
      </c>
      <c r="K129" s="30" t="str">
        <f>IF(J129="Div by 0", "N/A", IF(J129="N/A","N/A", IF(J129&gt;30, "No", IF(J129&lt;-30, "No", "Yes"))))</f>
        <v>N/A</v>
      </c>
    </row>
    <row r="130" spans="1:11">
      <c r="A130" s="111" t="s">
        <v>803</v>
      </c>
      <c r="B130" s="25" t="s">
        <v>49</v>
      </c>
      <c r="C130" s="116">
        <v>8.0429228116000004</v>
      </c>
      <c r="D130" s="30" t="str">
        <f>IF($B130="N/A","N/A",IF(C130&gt;15,"No",IF(C130&lt;-15,"No","Yes")))</f>
        <v>N/A</v>
      </c>
      <c r="E130" s="32">
        <v>8.0698972084000005</v>
      </c>
      <c r="F130" s="30" t="str">
        <f t="shared" si="41"/>
        <v>N/A</v>
      </c>
      <c r="G130" s="32">
        <v>7.3538318264999996</v>
      </c>
      <c r="H130" s="30" t="str">
        <f t="shared" si="40"/>
        <v>N/A</v>
      </c>
      <c r="I130" s="32">
        <v>0.33539999999999998</v>
      </c>
      <c r="J130" s="32">
        <v>-8.8699999999999992</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65.038329771999997</v>
      </c>
      <c r="D132" s="30" t="str">
        <f>IF($B132="N/A","N/A",IF(C132&gt;15,"No",IF(C132&lt;-15,"No","Yes")))</f>
        <v>N/A</v>
      </c>
      <c r="E132" s="124">
        <v>68.735458906999995</v>
      </c>
      <c r="F132" s="30" t="str">
        <f t="shared" si="41"/>
        <v>N/A</v>
      </c>
      <c r="G132" s="124">
        <v>68.267243711000006</v>
      </c>
      <c r="H132" s="30" t="str">
        <f>IF($B132="N/A","N/A",IF(G132&gt;15,"No",IF(G132&lt;-15,"No","Yes")))</f>
        <v>N/A</v>
      </c>
      <c r="I132" s="32">
        <v>5.6849999999999996</v>
      </c>
      <c r="J132" s="32">
        <v>-0.68100000000000005</v>
      </c>
      <c r="K132" s="30" t="str">
        <f>IF(J132="Div by 0", "N/A", IF(J132="N/A","N/A", IF(J132&gt;30, "No", IF(J132&lt;-30, "No", "Yes"))))</f>
        <v>Yes</v>
      </c>
    </row>
    <row r="133" spans="1:11">
      <c r="A133" s="111" t="s">
        <v>242</v>
      </c>
      <c r="B133" s="25" t="s">
        <v>49</v>
      </c>
      <c r="C133" s="123">
        <v>90.515947659000005</v>
      </c>
      <c r="D133" s="30" t="str">
        <f>IF($B133="N/A","N/A",IF(C133&gt;15,"No",IF(C133&lt;-15,"No","Yes")))</f>
        <v>N/A</v>
      </c>
      <c r="E133" s="124">
        <v>96.192757864000001</v>
      </c>
      <c r="F133" s="30" t="str">
        <f t="shared" si="41"/>
        <v>N/A</v>
      </c>
      <c r="G133" s="124">
        <v>97.641736030999994</v>
      </c>
      <c r="H133" s="30" t="str">
        <f t="shared" si="40"/>
        <v>N/A</v>
      </c>
      <c r="I133" s="32">
        <v>6.2720000000000002</v>
      </c>
      <c r="J133" s="32">
        <v>1.506</v>
      </c>
      <c r="K133" s="30" t="str">
        <f>IF(J133="Div by 0", "N/A", IF(J133="N/A","N/A", IF(J133&gt;30, "No", IF(J133&lt;-30, "No", "Yes"))))</f>
        <v>Yes</v>
      </c>
    </row>
    <row r="134" spans="1:11">
      <c r="A134" s="111" t="s">
        <v>243</v>
      </c>
      <c r="B134" s="25" t="s">
        <v>49</v>
      </c>
      <c r="C134" s="123">
        <v>118.09749952999999</v>
      </c>
      <c r="D134" s="30" t="str">
        <f>IF($B134="N/A","N/A",IF(C134&gt;15,"No",IF(C134&lt;-15,"No","Yes")))</f>
        <v>N/A</v>
      </c>
      <c r="E134" s="124">
        <v>121.01811302</v>
      </c>
      <c r="F134" s="30" t="str">
        <f t="shared" si="41"/>
        <v>N/A</v>
      </c>
      <c r="G134" s="124">
        <v>126.40129804</v>
      </c>
      <c r="H134" s="30" t="str">
        <f t="shared" si="40"/>
        <v>N/A</v>
      </c>
      <c r="I134" s="32">
        <v>2.4729999999999999</v>
      </c>
      <c r="J134" s="32">
        <v>4.4480000000000004</v>
      </c>
      <c r="K134" s="30" t="str">
        <f>IF(J134="Div by 0", "N/A", IF(J134="N/A","N/A", IF(J134&gt;30, "No", IF(J134&lt;-30, "No", "Yes"))))</f>
        <v>Yes</v>
      </c>
    </row>
    <row r="135" spans="1:11">
      <c r="A135" s="111" t="s">
        <v>244</v>
      </c>
      <c r="B135" s="25" t="s">
        <v>49</v>
      </c>
      <c r="C135" s="123" t="s">
        <v>1207</v>
      </c>
      <c r="D135" s="30" t="str">
        <f>IF($B135="N/A","N/A",IF(C135&gt;15,"No",IF(C135&lt;-15,"No","Yes")))</f>
        <v>N/A</v>
      </c>
      <c r="E135" s="124" t="s">
        <v>1207</v>
      </c>
      <c r="F135" s="30" t="str">
        <f t="shared" si="41"/>
        <v>N/A</v>
      </c>
      <c r="G135" s="124" t="s">
        <v>1207</v>
      </c>
      <c r="H135" s="30" t="str">
        <f t="shared" si="40"/>
        <v>N/A</v>
      </c>
      <c r="I135" s="32" t="s">
        <v>1207</v>
      </c>
      <c r="J135" s="32" t="s">
        <v>1207</v>
      </c>
      <c r="K135" s="30" t="str">
        <f>IF(J135="Div by 0", "N/A", IF(J135="N/A","N/A", IF(J135&gt;30, "No", IF(J135&lt;-30, "No", "Yes"))))</f>
        <v>N/A</v>
      </c>
    </row>
    <row r="136" spans="1:11">
      <c r="A136" s="111" t="s">
        <v>803</v>
      </c>
      <c r="B136" s="25" t="s">
        <v>49</v>
      </c>
      <c r="C136" s="123">
        <v>457.42438813000001</v>
      </c>
      <c r="D136" s="30" t="str">
        <f>IF($B136="N/A","N/A",IF(C136&gt;15,"No",IF(C136&lt;-15,"No","Yes")))</f>
        <v>N/A</v>
      </c>
      <c r="E136" s="124">
        <v>462.39108646</v>
      </c>
      <c r="F136" s="30" t="str">
        <f t="shared" si="41"/>
        <v>N/A</v>
      </c>
      <c r="G136" s="124">
        <v>483.59098970000002</v>
      </c>
      <c r="H136" s="30" t="str">
        <f t="shared" si="40"/>
        <v>N/A</v>
      </c>
      <c r="I136" s="32">
        <v>1.0860000000000001</v>
      </c>
      <c r="J136" s="32">
        <v>4.585</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99.000961062000002</v>
      </c>
      <c r="D138" s="30" t="str">
        <f>IF($B138="N/A","N/A",IF(C138&gt;60,"Yes","No"))</f>
        <v>Yes</v>
      </c>
      <c r="E138" s="32">
        <v>99.358820535000007</v>
      </c>
      <c r="F138" s="30" t="str">
        <f>IF($B138="N/A","N/A",IF(E138&gt;60,"Yes","No"))</f>
        <v>Yes</v>
      </c>
      <c r="G138" s="32">
        <v>99.553029096000003</v>
      </c>
      <c r="H138" s="30" t="str">
        <f>IF($B138="N/A","N/A",IF(G138&gt;60,"Yes","No"))</f>
        <v>Yes</v>
      </c>
      <c r="I138" s="32">
        <v>0.36149999999999999</v>
      </c>
      <c r="J138" s="32">
        <v>0.19550000000000001</v>
      </c>
      <c r="K138" s="30" t="str">
        <f t="shared" ref="K138:K155" si="42">IF(J138="Div by 0", "N/A", IF(J138="N/A","N/A", IF(J138&gt;30, "No", IF(J138&lt;-30, "No", "Yes"))))</f>
        <v>Yes</v>
      </c>
    </row>
    <row r="139" spans="1:11">
      <c r="A139" s="111" t="s">
        <v>246</v>
      </c>
      <c r="B139" s="25" t="s">
        <v>83</v>
      </c>
      <c r="C139" s="116">
        <v>99.915239279000005</v>
      </c>
      <c r="D139" s="30" t="str">
        <f>IF($B139="N/A","N/A",IF(C139&gt;100,"No",IF(C139&lt;85,"No","Yes")))</f>
        <v>Yes</v>
      </c>
      <c r="E139" s="32">
        <v>99.992695056000002</v>
      </c>
      <c r="F139" s="30" t="str">
        <f>IF($B139="N/A","N/A",IF(E139&gt;100,"No",IF(E139&lt;85,"No","Yes")))</f>
        <v>Yes</v>
      </c>
      <c r="G139" s="32">
        <v>99.999580476999995</v>
      </c>
      <c r="H139" s="30" t="str">
        <f>IF($B139="N/A","N/A",IF(G139&gt;100,"No",IF(G139&lt;85,"No","Yes")))</f>
        <v>Yes</v>
      </c>
      <c r="I139" s="32">
        <v>7.7499999999999999E-2</v>
      </c>
      <c r="J139" s="32">
        <v>6.8999999999999999E-3</v>
      </c>
      <c r="K139" s="30" t="str">
        <f t="shared" si="42"/>
        <v>Yes</v>
      </c>
    </row>
    <row r="140" spans="1:11">
      <c r="A140" s="111" t="s">
        <v>247</v>
      </c>
      <c r="B140" s="25" t="s">
        <v>49</v>
      </c>
      <c r="C140" s="116">
        <v>15.276342894000001</v>
      </c>
      <c r="D140" s="30" t="str">
        <f>IF($B140="N/A","N/A",IF(C140&gt;15,"No",IF(C140&lt;-15,"No","Yes")))</f>
        <v>N/A</v>
      </c>
      <c r="E140" s="32">
        <v>14.346921414000001</v>
      </c>
      <c r="F140" s="30" t="str">
        <f>IF($B140="N/A","N/A",IF(E140&gt;15,"No",IF(E140&lt;-15,"No","Yes")))</f>
        <v>N/A</v>
      </c>
      <c r="G140" s="32">
        <v>14.460246304</v>
      </c>
      <c r="H140" s="30" t="str">
        <f>IF($B140="N/A","N/A",IF(G140&gt;15,"No",IF(G140&lt;-15,"No","Yes")))</f>
        <v>N/A</v>
      </c>
      <c r="I140" s="32">
        <v>-6.08</v>
      </c>
      <c r="J140" s="32">
        <v>0.78990000000000005</v>
      </c>
      <c r="K140" s="30" t="str">
        <f t="shared" si="42"/>
        <v>Yes</v>
      </c>
    </row>
    <row r="141" spans="1:11">
      <c r="A141" s="111" t="s">
        <v>185</v>
      </c>
      <c r="B141" s="25" t="s">
        <v>11</v>
      </c>
      <c r="C141" s="116">
        <v>9.0777894509999992</v>
      </c>
      <c r="D141" s="30" t="str">
        <f>IF($B141="N/A","N/A",IF(C141&gt;25,"No",IF(C141&lt;5,"No","Yes")))</f>
        <v>Yes</v>
      </c>
      <c r="E141" s="32">
        <v>7.6200128582</v>
      </c>
      <c r="F141" s="30" t="str">
        <f>IF($B141="N/A","N/A",IF(E141&gt;25,"No",IF(E141&lt;5,"No","Yes")))</f>
        <v>Yes</v>
      </c>
      <c r="G141" s="32">
        <v>6.9161903403</v>
      </c>
      <c r="H141" s="30" t="str">
        <f>IF($B141="N/A","N/A",IF(G141&gt;25,"No",IF(G141&lt;5,"No","Yes")))</f>
        <v>Yes</v>
      </c>
      <c r="I141" s="32">
        <v>-16.100000000000001</v>
      </c>
      <c r="J141" s="32">
        <v>-9.24</v>
      </c>
      <c r="K141" s="30" t="str">
        <f t="shared" si="42"/>
        <v>Yes</v>
      </c>
    </row>
    <row r="142" spans="1:11">
      <c r="A142" s="111" t="s">
        <v>186</v>
      </c>
      <c r="B142" s="25" t="s">
        <v>12</v>
      </c>
      <c r="C142" s="116">
        <v>51.021543074999997</v>
      </c>
      <c r="D142" s="30" t="str">
        <f>IF($B142="N/A","N/A",IF(C142&gt;70,"No",IF(C142&lt;40,"No","Yes")))</f>
        <v>Yes</v>
      </c>
      <c r="E142" s="32">
        <v>49.465129107000003</v>
      </c>
      <c r="F142" s="30" t="str">
        <f>IF($B142="N/A","N/A",IF(E142&gt;70,"No",IF(E142&lt;40,"No","Yes")))</f>
        <v>Yes</v>
      </c>
      <c r="G142" s="32">
        <v>48.337281996000002</v>
      </c>
      <c r="H142" s="30" t="str">
        <f>IF($B142="N/A","N/A",IF(G142&gt;70,"No",IF(G142&lt;40,"No","Yes")))</f>
        <v>Yes</v>
      </c>
      <c r="I142" s="32">
        <v>-3.05</v>
      </c>
      <c r="J142" s="32">
        <v>-2.2799999999999998</v>
      </c>
      <c r="K142" s="30" t="str">
        <f t="shared" si="42"/>
        <v>Yes</v>
      </c>
    </row>
    <row r="143" spans="1:11">
      <c r="A143" s="111" t="s">
        <v>187</v>
      </c>
      <c r="B143" s="25" t="s">
        <v>13</v>
      </c>
      <c r="C143" s="116">
        <v>39.900667474000002</v>
      </c>
      <c r="D143" s="30" t="str">
        <f>IF($B143="N/A","N/A",IF(C143&gt;55,"No",IF(C143&lt;20,"No","Yes")))</f>
        <v>Yes</v>
      </c>
      <c r="E143" s="32">
        <v>42.914858035000002</v>
      </c>
      <c r="F143" s="30" t="str">
        <f>IF($B143="N/A","N/A",IF(E143&gt;55,"No",IF(E143&lt;20,"No","Yes")))</f>
        <v>Yes</v>
      </c>
      <c r="G143" s="32">
        <v>44.746527663999998</v>
      </c>
      <c r="H143" s="30" t="str">
        <f>IF($B143="N/A","N/A",IF(G143&gt;55,"No",IF(G143&lt;20,"No","Yes")))</f>
        <v>Yes</v>
      </c>
      <c r="I143" s="32">
        <v>7.5540000000000003</v>
      </c>
      <c r="J143" s="32">
        <v>4.2679999999999998</v>
      </c>
      <c r="K143" s="30" t="str">
        <f t="shared" si="42"/>
        <v>Yes</v>
      </c>
    </row>
    <row r="144" spans="1:11">
      <c r="A144" s="111" t="s">
        <v>870</v>
      </c>
      <c r="B144" s="25" t="s">
        <v>876</v>
      </c>
      <c r="C144" s="116">
        <v>88.272732273000003</v>
      </c>
      <c r="D144" s="30" t="str">
        <f>IF($B144="N/A","N/A",IF(C144&gt;95,"Yes","No"))</f>
        <v>No</v>
      </c>
      <c r="E144" s="32">
        <v>91.499127056000006</v>
      </c>
      <c r="F144" s="30" t="str">
        <f>IF($B144="N/A","N/A",IF(E144&gt;95,"Yes","No"))</f>
        <v>No</v>
      </c>
      <c r="G144" s="32">
        <v>93.127244203999993</v>
      </c>
      <c r="H144" s="30" t="str">
        <f>IF($B144="N/A","N/A",IF(G144&gt;95,"Yes","No"))</f>
        <v>No</v>
      </c>
      <c r="I144" s="32">
        <v>3.6549999999999998</v>
      </c>
      <c r="J144" s="32">
        <v>1.7789999999999999</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99.945786725000005</v>
      </c>
      <c r="D146" s="30" t="str">
        <f>IF($B146="N/A","N/A",IF(C146&gt;15,"No",IF(C146&lt;-15,"No","Yes")))</f>
        <v>N/A</v>
      </c>
      <c r="E146" s="32">
        <v>99.954632066000002</v>
      </c>
      <c r="F146" s="30" t="str">
        <f>IF($B146="N/A","N/A",IF(E146&gt;15,"No",IF(E146&lt;-15,"No","Yes")))</f>
        <v>N/A</v>
      </c>
      <c r="G146" s="32">
        <v>99.912527218999998</v>
      </c>
      <c r="H146" s="30" t="str">
        <f>IF($B146="N/A","N/A",IF(G146&gt;15,"No",IF(G146&lt;-15,"No","Yes")))</f>
        <v>N/A</v>
      </c>
      <c r="I146" s="32">
        <v>8.8999999999999999E-3</v>
      </c>
      <c r="J146" s="32">
        <v>-4.2000000000000003E-2</v>
      </c>
      <c r="K146" s="30" t="str">
        <f t="shared" si="42"/>
        <v>Yes</v>
      </c>
    </row>
    <row r="147" spans="1:11">
      <c r="A147" s="111" t="s">
        <v>804</v>
      </c>
      <c r="B147" s="25" t="s">
        <v>49</v>
      </c>
      <c r="C147" s="116">
        <v>75.403108993999993</v>
      </c>
      <c r="D147" s="30" t="str">
        <f>IF($B147="N/A","N/A",IF(C147&gt;15,"No",IF(C147&lt;-15,"No","Yes")))</f>
        <v>N/A</v>
      </c>
      <c r="E147" s="32">
        <v>72.525963437000001</v>
      </c>
      <c r="F147" s="30" t="str">
        <f>IF($B147="N/A","N/A",IF(E147&gt;15,"No",IF(E147&lt;-15,"No","Yes")))</f>
        <v>N/A</v>
      </c>
      <c r="G147" s="32">
        <v>71.242074486999996</v>
      </c>
      <c r="H147" s="30" t="str">
        <f>IF($B147="N/A","N/A",IF(G147&gt;15,"No",IF(G147&lt;-15,"No","Yes")))</f>
        <v>N/A</v>
      </c>
      <c r="I147" s="32">
        <v>-3.82</v>
      </c>
      <c r="J147" s="32">
        <v>-1.77</v>
      </c>
      <c r="K147" s="30" t="str">
        <f t="shared" si="42"/>
        <v>Yes</v>
      </c>
    </row>
    <row r="148" spans="1:11">
      <c r="A148" s="111" t="s">
        <v>805</v>
      </c>
      <c r="B148" s="25" t="s">
        <v>49</v>
      </c>
      <c r="C148" s="116">
        <v>70.589902882999993</v>
      </c>
      <c r="D148" s="30" t="str">
        <f>IF($B148="N/A","N/A",IF(C148&gt;15,"No",IF(C148&lt;-15,"No","Yes")))</f>
        <v>N/A</v>
      </c>
      <c r="E148" s="32">
        <v>68.827775324000001</v>
      </c>
      <c r="F148" s="30" t="str">
        <f>IF($B148="N/A","N/A",IF(E148&gt;15,"No",IF(E148&lt;-15,"No","Yes")))</f>
        <v>N/A</v>
      </c>
      <c r="G148" s="32">
        <v>69.964073107000004</v>
      </c>
      <c r="H148" s="30" t="str">
        <f>IF($B148="N/A","N/A",IF(G148&gt;15,"No",IF(G148&lt;-15,"No","Yes")))</f>
        <v>N/A</v>
      </c>
      <c r="I148" s="32">
        <v>-2.5</v>
      </c>
      <c r="J148" s="32">
        <v>1.651</v>
      </c>
      <c r="K148" s="30" t="str">
        <f t="shared" si="42"/>
        <v>Yes</v>
      </c>
    </row>
    <row r="149" spans="1:11">
      <c r="A149" s="111" t="s">
        <v>250</v>
      </c>
      <c r="B149" s="25" t="s">
        <v>54</v>
      </c>
      <c r="C149" s="116">
        <v>93.469353431000002</v>
      </c>
      <c r="D149" s="30" t="str">
        <f>IF($B149="N/A","N/A",IF(C149&gt;100,"No",IF(C149&lt;98,"No","Yes")))</f>
        <v>No</v>
      </c>
      <c r="E149" s="32">
        <v>92.991614749999997</v>
      </c>
      <c r="F149" s="30" t="str">
        <f>IF($B149="N/A","N/A",IF(E149&gt;100,"No",IF(E149&lt;98,"No","Yes")))</f>
        <v>No</v>
      </c>
      <c r="G149" s="32">
        <v>93.631825019999994</v>
      </c>
      <c r="H149" s="30" t="str">
        <f>IF($B149="N/A","N/A",IF(G149&gt;100,"No",IF(G149&lt;98,"No","Yes")))</f>
        <v>No</v>
      </c>
      <c r="I149" s="32">
        <v>-0.51100000000000001</v>
      </c>
      <c r="J149" s="32">
        <v>0.6885</v>
      </c>
      <c r="K149" s="30" t="str">
        <f t="shared" si="42"/>
        <v>Yes</v>
      </c>
    </row>
    <row r="150" spans="1:11">
      <c r="A150" s="111" t="s">
        <v>251</v>
      </c>
      <c r="B150" s="25" t="s">
        <v>49</v>
      </c>
      <c r="C150" s="116">
        <v>53.182999295000002</v>
      </c>
      <c r="D150" s="30" t="str">
        <f>IF($B150="N/A","N/A",IF(C150&gt;15,"No",IF(C150&lt;-15,"No","Yes")))</f>
        <v>N/A</v>
      </c>
      <c r="E150" s="32">
        <v>54.959161825999999</v>
      </c>
      <c r="F150" s="30" t="str">
        <f>IF($B150="N/A","N/A",IF(E150&gt;15,"No",IF(E150&lt;-15,"No","Yes")))</f>
        <v>N/A</v>
      </c>
      <c r="G150" s="32">
        <v>56.149689193</v>
      </c>
      <c r="H150" s="30" t="str">
        <f>IF($B150="N/A","N/A",IF(G150&gt;15,"No",IF(G150&lt;-15,"No","Yes")))</f>
        <v>N/A</v>
      </c>
      <c r="I150" s="32">
        <v>3.34</v>
      </c>
      <c r="J150" s="32">
        <v>2.1659999999999999</v>
      </c>
      <c r="K150" s="30" t="str">
        <f t="shared" si="42"/>
        <v>Yes</v>
      </c>
    </row>
    <row r="151" spans="1:11">
      <c r="A151" s="111" t="s">
        <v>252</v>
      </c>
      <c r="B151" s="25" t="s">
        <v>49</v>
      </c>
      <c r="C151" s="116">
        <v>46.815885023</v>
      </c>
      <c r="D151" s="30" t="str">
        <f>IF($B151="N/A","N/A",IF(C151&gt;15,"No",IF(C151&lt;-15,"No","Yes")))</f>
        <v>N/A</v>
      </c>
      <c r="E151" s="32">
        <v>45.039543971999997</v>
      </c>
      <c r="F151" s="30" t="str">
        <f>IF($B151="N/A","N/A",IF(E151&gt;15,"No",IF(E151&lt;-15,"No","Yes")))</f>
        <v>N/A</v>
      </c>
      <c r="G151" s="32">
        <v>43.848990891</v>
      </c>
      <c r="H151" s="30" t="str">
        <f>IF($B151="N/A","N/A",IF(G151&gt;15,"No",IF(G151&lt;-15,"No","Yes")))</f>
        <v>N/A</v>
      </c>
      <c r="I151" s="32">
        <v>-3.79</v>
      </c>
      <c r="J151" s="32">
        <v>-2.64</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1.08847E-3</v>
      </c>
      <c r="D153" s="30" t="str">
        <f>IF($B153="N/A","N/A",IF(C153&gt;15,"No",IF(C153&lt;-15,"No","Yes")))</f>
        <v>N/A</v>
      </c>
      <c r="E153" s="32">
        <v>1.2942018999999999E-3</v>
      </c>
      <c r="F153" s="30" t="str">
        <f>IF($B153="N/A","N/A",IF(E153&gt;15,"No",IF(E153&lt;-15,"No","Yes")))</f>
        <v>N/A</v>
      </c>
      <c r="G153" s="32">
        <v>1.3199157999999999E-3</v>
      </c>
      <c r="H153" s="30" t="str">
        <f>IF($B153="N/A","N/A",IF(G153&gt;15,"No",IF(G153&lt;-15,"No","Yes")))</f>
        <v>N/A</v>
      </c>
      <c r="I153" s="32">
        <v>18.899999999999999</v>
      </c>
      <c r="J153" s="32">
        <v>1.9870000000000001</v>
      </c>
      <c r="K153" s="30" t="str">
        <f t="shared" si="42"/>
        <v>Yes</v>
      </c>
    </row>
    <row r="154" spans="1:11">
      <c r="A154" s="111" t="s">
        <v>189</v>
      </c>
      <c r="B154" s="25" t="s">
        <v>54</v>
      </c>
      <c r="C154" s="116">
        <v>99.974007541000006</v>
      </c>
      <c r="D154" s="30" t="str">
        <f>IF($B154="N/A","N/A",IF(C154&gt;100,"No",IF(C154&lt;98,"No","Yes")))</f>
        <v>Yes</v>
      </c>
      <c r="E154" s="32">
        <v>99.977651209000001</v>
      </c>
      <c r="F154" s="30" t="str">
        <f>IF($B154="N/A","N/A",IF(E154&gt;100,"No",IF(E154&lt;98,"No","Yes")))</f>
        <v>Yes</v>
      </c>
      <c r="G154" s="32">
        <v>99.974182042999999</v>
      </c>
      <c r="H154" s="30" t="str">
        <f>IF($B154="N/A","N/A",IF(G154&gt;100,"No",IF(G154&lt;98,"No","Yes")))</f>
        <v>Yes</v>
      </c>
      <c r="I154" s="32">
        <v>3.5999999999999999E-3</v>
      </c>
      <c r="J154" s="32">
        <v>-3.0000000000000001E-3</v>
      </c>
      <c r="K154" s="30" t="str">
        <f t="shared" si="42"/>
        <v>Yes</v>
      </c>
    </row>
    <row r="155" spans="1:11" ht="25.5">
      <c r="A155" s="111" t="s">
        <v>255</v>
      </c>
      <c r="B155" s="80" t="s">
        <v>54</v>
      </c>
      <c r="C155" s="116">
        <v>99.999825625</v>
      </c>
      <c r="D155" s="30" t="str">
        <f>IF($B155="N/A","N/A",IF(C155&gt;100,"No",IF(C155&lt;98,"No","Yes")))</f>
        <v>Yes</v>
      </c>
      <c r="E155" s="32">
        <v>100</v>
      </c>
      <c r="F155" s="30" t="str">
        <f>IF($B155="N/A","N/A",IF(E155&gt;100,"No",IF(E155&lt;98,"No","Yes")))</f>
        <v>Yes</v>
      </c>
      <c r="G155" s="32">
        <v>100</v>
      </c>
      <c r="H155" s="30" t="str">
        <f>IF($B155="N/A","N/A",IF(G155&gt;100,"No",IF(G155&lt;98,"No","Yes")))</f>
        <v>Yes</v>
      </c>
      <c r="I155" s="32">
        <v>2.0000000000000001E-4</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0</v>
      </c>
      <c r="D157" s="30" t="str">
        <f>IF($B157="N/A","N/A",IF(C157&gt;15,"No",IF(C157&lt;-15,"No","Yes")))</f>
        <v>N/A</v>
      </c>
      <c r="E157" s="32">
        <v>0</v>
      </c>
      <c r="F157" s="30" t="str">
        <f>IF($B157="N/A","N/A",IF(E157&gt;15,"No",IF(E157&lt;-15,"No","Yes")))</f>
        <v>N/A</v>
      </c>
      <c r="G157" s="32">
        <v>0</v>
      </c>
      <c r="H157" s="30" t="str">
        <f>IF($B157="N/A","N/A",IF(G157&gt;15,"No",IF(G157&lt;-15,"No","Yes")))</f>
        <v>N/A</v>
      </c>
      <c r="I157" s="32" t="s">
        <v>1207</v>
      </c>
      <c r="J157" s="32" t="s">
        <v>1207</v>
      </c>
      <c r="K157" s="30" t="str">
        <f>IF(J157="Div by 0", "N/A", IF(J157="N/A","N/A", IF(J157&gt;30, "No", IF(J157&lt;-30, "No", "Yes"))))</f>
        <v>N/A</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82.025586215999994</v>
      </c>
      <c r="D159" s="30" t="str">
        <f t="shared" ref="D159:D182" si="43">IF($B159="N/A","N/A",IF(C159&gt;15,"No",IF(C159&lt;-15,"No","Yes")))</f>
        <v>N/A</v>
      </c>
      <c r="E159" s="30">
        <v>81.861393340999996</v>
      </c>
      <c r="F159" s="30" t="str">
        <f t="shared" ref="F159:F182" si="44">IF($B159="N/A","N/A",IF(E159&gt;15,"No",IF(E159&lt;-15,"No","Yes")))</f>
        <v>N/A</v>
      </c>
      <c r="G159" s="32">
        <v>83.165880706999999</v>
      </c>
      <c r="H159" s="30" t="str">
        <f t="shared" ref="H159:H182" si="45">IF($B159="N/A","N/A",IF(G159&gt;15,"No",IF(G159&lt;-15,"No","Yes")))</f>
        <v>N/A</v>
      </c>
      <c r="I159" s="32">
        <v>-0.2</v>
      </c>
      <c r="J159" s="32">
        <v>1.5940000000000001</v>
      </c>
      <c r="K159" s="30" t="str">
        <f t="shared" ref="K159:K182" si="46">IF(J159="Div by 0", "N/A", IF(J159="N/A","N/A", IF(J159&gt;30, "No", IF(J159&lt;-30, "No", "Yes"))))</f>
        <v>Yes</v>
      </c>
    </row>
    <row r="160" spans="1:11" ht="12.75" customHeight="1">
      <c r="A160" s="111" t="s">
        <v>257</v>
      </c>
      <c r="B160" s="25" t="s">
        <v>49</v>
      </c>
      <c r="C160" s="114">
        <v>9.9412673388999995</v>
      </c>
      <c r="D160" s="25" t="s">
        <v>49</v>
      </c>
      <c r="E160" s="30">
        <v>10.076283755</v>
      </c>
      <c r="F160" s="25" t="s">
        <v>49</v>
      </c>
      <c r="G160" s="32">
        <v>9.4804541378000007</v>
      </c>
      <c r="H160" s="25" t="s">
        <v>49</v>
      </c>
      <c r="I160" s="32">
        <v>1.3580000000000001</v>
      </c>
      <c r="J160" s="32">
        <v>-5.91</v>
      </c>
      <c r="K160" s="30" t="str">
        <f t="shared" si="46"/>
        <v>Yes</v>
      </c>
    </row>
    <row r="161" spans="1:11">
      <c r="A161" s="113" t="s">
        <v>258</v>
      </c>
      <c r="B161" s="25" t="s">
        <v>49</v>
      </c>
      <c r="C161" s="114">
        <v>1.4838458159000001</v>
      </c>
      <c r="D161" s="30" t="str">
        <f t="shared" si="43"/>
        <v>N/A</v>
      </c>
      <c r="E161" s="30">
        <v>1.4293540749</v>
      </c>
      <c r="F161" s="30" t="str">
        <f t="shared" si="44"/>
        <v>N/A</v>
      </c>
      <c r="G161" s="32">
        <v>1.5011880542</v>
      </c>
      <c r="H161" s="30" t="str">
        <f t="shared" si="45"/>
        <v>N/A</v>
      </c>
      <c r="I161" s="32">
        <v>-3.67</v>
      </c>
      <c r="J161" s="32">
        <v>5.0259999999999998</v>
      </c>
      <c r="K161" s="30" t="str">
        <f t="shared" si="46"/>
        <v>Yes</v>
      </c>
    </row>
    <row r="162" spans="1:11">
      <c r="A162" s="113" t="s">
        <v>756</v>
      </c>
      <c r="B162" s="25" t="s">
        <v>49</v>
      </c>
      <c r="C162" s="114">
        <v>0</v>
      </c>
      <c r="D162" s="30" t="str">
        <f t="shared" si="43"/>
        <v>N/A</v>
      </c>
      <c r="E162" s="30">
        <v>0</v>
      </c>
      <c r="F162" s="30" t="str">
        <f t="shared" si="44"/>
        <v>N/A</v>
      </c>
      <c r="G162" s="32">
        <v>0</v>
      </c>
      <c r="H162" s="30" t="str">
        <f t="shared" si="45"/>
        <v>N/A</v>
      </c>
      <c r="I162" s="32" t="s">
        <v>1207</v>
      </c>
      <c r="J162" s="32" t="s">
        <v>1207</v>
      </c>
      <c r="K162" s="30" t="str">
        <f t="shared" si="46"/>
        <v>N/A</v>
      </c>
    </row>
    <row r="163" spans="1:11">
      <c r="A163" s="113" t="s">
        <v>259</v>
      </c>
      <c r="B163" s="25" t="s">
        <v>49</v>
      </c>
      <c r="C163" s="114">
        <v>0</v>
      </c>
      <c r="D163" s="30" t="str">
        <f t="shared" si="43"/>
        <v>N/A</v>
      </c>
      <c r="E163" s="30">
        <v>0</v>
      </c>
      <c r="F163" s="30" t="str">
        <f t="shared" si="44"/>
        <v>N/A</v>
      </c>
      <c r="G163" s="32">
        <v>0</v>
      </c>
      <c r="H163" s="30" t="str">
        <f t="shared" si="45"/>
        <v>N/A</v>
      </c>
      <c r="I163" s="32" t="s">
        <v>1207</v>
      </c>
      <c r="J163" s="32" t="s">
        <v>1207</v>
      </c>
      <c r="K163" s="30" t="str">
        <f t="shared" si="46"/>
        <v>N/A</v>
      </c>
    </row>
    <row r="164" spans="1:11">
      <c r="A164" s="113" t="s">
        <v>260</v>
      </c>
      <c r="B164" s="25" t="s">
        <v>49</v>
      </c>
      <c r="C164" s="114">
        <v>1.3286490046999999</v>
      </c>
      <c r="D164" s="30" t="str">
        <f t="shared" si="43"/>
        <v>N/A</v>
      </c>
      <c r="E164" s="30">
        <v>1.2309474942</v>
      </c>
      <c r="F164" s="30" t="str">
        <f t="shared" si="44"/>
        <v>N/A</v>
      </c>
      <c r="G164" s="32">
        <v>1.1193856494000001</v>
      </c>
      <c r="H164" s="30" t="str">
        <f t="shared" si="45"/>
        <v>N/A</v>
      </c>
      <c r="I164" s="32">
        <v>-7.35</v>
      </c>
      <c r="J164" s="32">
        <v>-9.06</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1207</v>
      </c>
      <c r="J165" s="32" t="s">
        <v>1207</v>
      </c>
      <c r="K165" s="30" t="str">
        <f t="shared" si="46"/>
        <v>N/A</v>
      </c>
    </row>
    <row r="166" spans="1:11">
      <c r="A166" s="113" t="s">
        <v>262</v>
      </c>
      <c r="B166" s="25" t="s">
        <v>49</v>
      </c>
      <c r="C166" s="114">
        <v>2.4020599999999998E-5</v>
      </c>
      <c r="D166" s="30" t="str">
        <f t="shared" si="43"/>
        <v>N/A</v>
      </c>
      <c r="E166" s="30">
        <v>0</v>
      </c>
      <c r="F166" s="30" t="str">
        <f t="shared" si="44"/>
        <v>N/A</v>
      </c>
      <c r="G166" s="32">
        <v>0</v>
      </c>
      <c r="H166" s="30" t="str">
        <f t="shared" si="45"/>
        <v>N/A</v>
      </c>
      <c r="I166" s="32">
        <v>-100</v>
      </c>
      <c r="J166" s="32" t="s">
        <v>1207</v>
      </c>
      <c r="K166" s="30" t="str">
        <f t="shared" si="46"/>
        <v>N/A</v>
      </c>
    </row>
    <row r="167" spans="1:11">
      <c r="A167" s="113" t="s">
        <v>263</v>
      </c>
      <c r="B167" s="25" t="s">
        <v>49</v>
      </c>
      <c r="C167" s="114">
        <v>0.82419331169999999</v>
      </c>
      <c r="D167" s="30" t="str">
        <f t="shared" si="43"/>
        <v>N/A</v>
      </c>
      <c r="E167" s="30">
        <v>0.83820077410000005</v>
      </c>
      <c r="F167" s="30" t="str">
        <f t="shared" si="44"/>
        <v>N/A</v>
      </c>
      <c r="G167" s="32">
        <v>0.82568988919999997</v>
      </c>
      <c r="H167" s="30" t="str">
        <f t="shared" si="45"/>
        <v>N/A</v>
      </c>
      <c r="I167" s="32">
        <v>1.7</v>
      </c>
      <c r="J167" s="32">
        <v>-1.49</v>
      </c>
      <c r="K167" s="30" t="str">
        <f t="shared" si="46"/>
        <v>Yes</v>
      </c>
    </row>
    <row r="168" spans="1:11">
      <c r="A168" s="113" t="s">
        <v>264</v>
      </c>
      <c r="B168" s="25" t="s">
        <v>49</v>
      </c>
      <c r="C168" s="114">
        <v>5.0165489618999999</v>
      </c>
      <c r="D168" s="30" t="str">
        <f t="shared" si="43"/>
        <v>N/A</v>
      </c>
      <c r="E168" s="30">
        <v>5.3400192775999997</v>
      </c>
      <c r="F168" s="30" t="str">
        <f t="shared" si="44"/>
        <v>N/A</v>
      </c>
      <c r="G168" s="32">
        <v>4.9253885265999999</v>
      </c>
      <c r="H168" s="30" t="str">
        <f t="shared" si="45"/>
        <v>N/A</v>
      </c>
      <c r="I168" s="32">
        <v>6.4480000000000004</v>
      </c>
      <c r="J168" s="32">
        <v>-7.76</v>
      </c>
      <c r="K168" s="30" t="str">
        <f t="shared" si="46"/>
        <v>Yes</v>
      </c>
    </row>
    <row r="169" spans="1:11">
      <c r="A169" s="113" t="s">
        <v>265</v>
      </c>
      <c r="B169" s="25" t="s">
        <v>49</v>
      </c>
      <c r="C169" s="114">
        <v>7.6145162000000001E-3</v>
      </c>
      <c r="D169" s="30" t="str">
        <f t="shared" si="43"/>
        <v>N/A</v>
      </c>
      <c r="E169" s="30">
        <v>8.5797440000000003E-3</v>
      </c>
      <c r="F169" s="30" t="str">
        <f t="shared" si="44"/>
        <v>N/A</v>
      </c>
      <c r="G169" s="32">
        <v>1.0729468400000001E-2</v>
      </c>
      <c r="H169" s="30" t="str">
        <f t="shared" si="45"/>
        <v>N/A</v>
      </c>
      <c r="I169" s="32">
        <v>12.68</v>
      </c>
      <c r="J169" s="32">
        <v>25.06</v>
      </c>
      <c r="K169" s="30" t="str">
        <f t="shared" si="46"/>
        <v>Yes</v>
      </c>
    </row>
    <row r="170" spans="1:11">
      <c r="A170" s="113" t="s">
        <v>266</v>
      </c>
      <c r="B170" s="25" t="s">
        <v>49</v>
      </c>
      <c r="C170" s="114">
        <v>1.280391708</v>
      </c>
      <c r="D170" s="30" t="str">
        <f t="shared" si="43"/>
        <v>N/A</v>
      </c>
      <c r="E170" s="30">
        <v>1.2291823905999999</v>
      </c>
      <c r="F170" s="30" t="str">
        <f t="shared" si="44"/>
        <v>N/A</v>
      </c>
      <c r="G170" s="32">
        <v>1.0980725499999999</v>
      </c>
      <c r="H170" s="30" t="str">
        <f t="shared" si="45"/>
        <v>N/A</v>
      </c>
      <c r="I170" s="32">
        <v>-4</v>
      </c>
      <c r="J170" s="32">
        <v>-10.7</v>
      </c>
      <c r="K170" s="30" t="str">
        <f t="shared" si="46"/>
        <v>Yes</v>
      </c>
    </row>
    <row r="171" spans="1:11">
      <c r="A171" s="111" t="s">
        <v>267</v>
      </c>
      <c r="B171" s="25" t="s">
        <v>49</v>
      </c>
      <c r="C171" s="114">
        <v>8.0331464453999999</v>
      </c>
      <c r="D171" s="30" t="str">
        <f t="shared" si="43"/>
        <v>N/A</v>
      </c>
      <c r="E171" s="30">
        <v>8.0623229031000001</v>
      </c>
      <c r="F171" s="30" t="str">
        <f t="shared" si="44"/>
        <v>N/A</v>
      </c>
      <c r="G171" s="32">
        <v>7.3536651551999999</v>
      </c>
      <c r="H171" s="30" t="str">
        <f t="shared" si="45"/>
        <v>N/A</v>
      </c>
      <c r="I171" s="32">
        <v>0.36320000000000002</v>
      </c>
      <c r="J171" s="32">
        <v>-8.7899999999999991</v>
      </c>
      <c r="K171" s="30" t="str">
        <f t="shared" si="46"/>
        <v>Yes</v>
      </c>
    </row>
    <row r="172" spans="1:11">
      <c r="A172" s="113" t="s">
        <v>268</v>
      </c>
      <c r="B172" s="25" t="s">
        <v>49</v>
      </c>
      <c r="C172" s="114">
        <v>7.8201081357</v>
      </c>
      <c r="D172" s="30" t="str">
        <f t="shared" si="43"/>
        <v>N/A</v>
      </c>
      <c r="E172" s="30">
        <v>7.8479186747999998</v>
      </c>
      <c r="F172" s="30" t="str">
        <f t="shared" si="44"/>
        <v>N/A</v>
      </c>
      <c r="G172" s="32">
        <v>7.1456801389000004</v>
      </c>
      <c r="H172" s="30" t="str">
        <f t="shared" si="45"/>
        <v>N/A</v>
      </c>
      <c r="I172" s="32">
        <v>0.35560000000000003</v>
      </c>
      <c r="J172" s="32">
        <v>-8.9499999999999993</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v>
      </c>
      <c r="D175" s="30" t="str">
        <f t="shared" si="43"/>
        <v>N/A</v>
      </c>
      <c r="E175" s="30">
        <v>0</v>
      </c>
      <c r="F175" s="30" t="str">
        <f t="shared" si="44"/>
        <v>N/A</v>
      </c>
      <c r="G175" s="32">
        <v>0</v>
      </c>
      <c r="H175" s="30" t="str">
        <f t="shared" si="45"/>
        <v>N/A</v>
      </c>
      <c r="I175" s="32" t="s">
        <v>1207</v>
      </c>
      <c r="J175" s="32" t="s">
        <v>1207</v>
      </c>
      <c r="K175" s="30" t="str">
        <f t="shared" si="46"/>
        <v>N/A</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6.8482604700000005E-2</v>
      </c>
      <c r="D177" s="30" t="str">
        <f t="shared" si="43"/>
        <v>N/A</v>
      </c>
      <c r="E177" s="30">
        <v>6.90848139E-2</v>
      </c>
      <c r="F177" s="30" t="str">
        <f t="shared" si="44"/>
        <v>N/A</v>
      </c>
      <c r="G177" s="32">
        <v>7.2397869500000003E-2</v>
      </c>
      <c r="H177" s="30" t="str">
        <f t="shared" si="45"/>
        <v>N/A</v>
      </c>
      <c r="I177" s="32">
        <v>0.87939999999999996</v>
      </c>
      <c r="J177" s="32">
        <v>4.7960000000000003</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0.14455570500000001</v>
      </c>
      <c r="D182" s="30" t="str">
        <f t="shared" si="43"/>
        <v>N/A</v>
      </c>
      <c r="E182" s="30">
        <v>0.14531941449999999</v>
      </c>
      <c r="F182" s="30" t="str">
        <f t="shared" si="44"/>
        <v>N/A</v>
      </c>
      <c r="G182" s="32">
        <v>0.13558714669999999</v>
      </c>
      <c r="H182" s="30" t="str">
        <f t="shared" si="45"/>
        <v>N/A</v>
      </c>
      <c r="I182" s="32">
        <v>0.52829999999999999</v>
      </c>
      <c r="J182" s="32">
        <v>-6.7</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395063</v>
      </c>
      <c r="D184" s="30" t="str">
        <f>IF($B184="N/A","N/A",IF(C184&gt;15,"No",IF(C184&lt;-15,"No","Yes")))</f>
        <v>N/A</v>
      </c>
      <c r="E184" s="26">
        <v>422711</v>
      </c>
      <c r="F184" s="30" t="str">
        <f>IF($B184="N/A","N/A",IF(E184&gt;15,"No",IF(E184&lt;-15,"No","Yes")))</f>
        <v>N/A</v>
      </c>
      <c r="G184" s="26">
        <v>443629</v>
      </c>
      <c r="H184" s="30" t="str">
        <f>IF($B184="N/A","N/A",IF(G184&gt;15,"No",IF(G184&lt;-15,"No","Yes")))</f>
        <v>N/A</v>
      </c>
      <c r="I184" s="32">
        <v>6.9980000000000002</v>
      </c>
      <c r="J184" s="32">
        <v>4.9489999999999998</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47.185415997</v>
      </c>
      <c r="D187" s="30" t="str">
        <f>IF($B187="N/A","N/A",IF(C187&gt;15,"No",IF(C187&lt;-15,"No","Yes")))</f>
        <v>N/A</v>
      </c>
      <c r="E187" s="78">
        <v>47.838892293000001</v>
      </c>
      <c r="F187" s="30" t="str">
        <f>IF($B187="N/A","N/A",IF(E187&gt;15,"No",IF(E187&lt;-15,"No","Yes")))</f>
        <v>N/A</v>
      </c>
      <c r="G187" s="78">
        <v>49.517101001</v>
      </c>
      <c r="H187" s="30" t="str">
        <f>IF($B187="N/A","N/A",IF(G187&gt;15,"No",IF(G187&lt;-15,"No","Yes")))</f>
        <v>N/A</v>
      </c>
      <c r="I187" s="32">
        <v>1.385</v>
      </c>
      <c r="J187" s="32">
        <v>3.508</v>
      </c>
      <c r="K187" s="30" t="str">
        <f t="shared" si="47"/>
        <v>Yes</v>
      </c>
    </row>
    <row r="188" spans="1:11">
      <c r="A188" s="111" t="s">
        <v>87</v>
      </c>
      <c r="B188" s="25" t="s">
        <v>49</v>
      </c>
      <c r="C188" s="116">
        <v>6.2420424083999997</v>
      </c>
      <c r="D188" s="30" t="str">
        <f>IF($B188="N/A","N/A",IF(C188&gt;15,"No",IF(C188&lt;-15,"No","Yes")))</f>
        <v>N/A</v>
      </c>
      <c r="E188" s="32">
        <v>6.0395873303999998</v>
      </c>
      <c r="F188" s="30" t="str">
        <f>IF($B188="N/A","N/A",IF(E188&gt;15,"No",IF(E188&lt;-15,"No","Yes")))</f>
        <v>N/A</v>
      </c>
      <c r="G188" s="32">
        <v>6.1743033030000003</v>
      </c>
      <c r="H188" s="30" t="str">
        <f>IF($B188="N/A","N/A",IF(G188&gt;15,"No",IF(G188&lt;-15,"No","Yes")))</f>
        <v>N/A</v>
      </c>
      <c r="I188" s="32">
        <v>-3.24</v>
      </c>
      <c r="J188" s="32">
        <v>2.2309999999999999</v>
      </c>
      <c r="K188" s="30" t="str">
        <f t="shared" si="47"/>
        <v>Yes</v>
      </c>
    </row>
    <row r="189" spans="1:11">
      <c r="A189" s="111" t="s">
        <v>204</v>
      </c>
      <c r="B189" s="25" t="s">
        <v>49</v>
      </c>
      <c r="C189" s="116">
        <v>10.226153598</v>
      </c>
      <c r="D189" s="30" t="str">
        <f>IF($B189="N/A","N/A",IF(C189&gt;15,"No",IF(C189&lt;-15,"No","Yes")))</f>
        <v>N/A</v>
      </c>
      <c r="E189" s="32">
        <v>9.5748952092999993</v>
      </c>
      <c r="F189" s="30" t="str">
        <f>IF($B189="N/A","N/A",IF(E189&gt;15,"No",IF(E189&lt;-15,"No","Yes")))</f>
        <v>N/A</v>
      </c>
      <c r="G189" s="32">
        <v>9.4107898552999991</v>
      </c>
      <c r="H189" s="30" t="str">
        <f>IF($B189="N/A","N/A",IF(G189&gt;15,"No",IF(G189&lt;-15,"No","Yes")))</f>
        <v>N/A</v>
      </c>
      <c r="I189" s="32">
        <v>-6.37</v>
      </c>
      <c r="J189" s="32">
        <v>-1.71</v>
      </c>
      <c r="K189" s="30" t="str">
        <f t="shared" si="47"/>
        <v>Yes</v>
      </c>
    </row>
    <row r="190" spans="1:11" ht="12.75" customHeight="1">
      <c r="A190" s="111" t="s">
        <v>205</v>
      </c>
      <c r="B190" s="25" t="s">
        <v>49</v>
      </c>
      <c r="C190" s="116" t="s">
        <v>1207</v>
      </c>
      <c r="D190" s="30" t="str">
        <f>IF($B190="N/A","N/A",IF(C190&gt;15,"No",IF(C190&lt;-15,"No","Yes")))</f>
        <v>N/A</v>
      </c>
      <c r="E190" s="32" t="s">
        <v>1207</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5.5861162209000002</v>
      </c>
      <c r="D191" s="30" t="str">
        <f>IF($B191="N/A","N/A",IF(C191&gt;15,"No",IF(C191&lt;-15,"No","Yes")))</f>
        <v>N/A</v>
      </c>
      <c r="E191" s="32">
        <v>5.4288599615999997</v>
      </c>
      <c r="F191" s="30" t="str">
        <f>IF($B191="N/A","N/A",IF(E191&gt;15,"No",IF(E191&lt;-15,"No","Yes")))</f>
        <v>N/A</v>
      </c>
      <c r="G191" s="32">
        <v>5.5926519822999996</v>
      </c>
      <c r="H191" s="30" t="str">
        <f>IF($B191="N/A","N/A",IF(G191&gt;15,"No",IF(G191&lt;-15,"No","Yes")))</f>
        <v>N/A</v>
      </c>
      <c r="I191" s="32">
        <v>-2.82</v>
      </c>
      <c r="J191" s="32">
        <v>3.0169999999999999</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41.600453598999998</v>
      </c>
      <c r="D193" s="30" t="str">
        <f>IF($B193="N/A","N/A",IF(C193&gt;15,"No",IF(C193&lt;-15,"No","Yes")))</f>
        <v>N/A</v>
      </c>
      <c r="E193" s="32">
        <v>40.876863862</v>
      </c>
      <c r="F193" s="30" t="str">
        <f t="shared" ref="F193:F213" si="48">IF($B193="N/A","N/A",IF(E193&gt;15,"No",IF(E193&lt;-15,"No","Yes")))</f>
        <v>N/A</v>
      </c>
      <c r="G193" s="32">
        <v>40.180195613999999</v>
      </c>
      <c r="H193" s="30" t="str">
        <f t="shared" ref="H193:H213" si="49">IF($B193="N/A","N/A",IF(G193&gt;15,"No",IF(G193&lt;-15,"No","Yes")))</f>
        <v>N/A</v>
      </c>
      <c r="I193" s="32">
        <v>-1.74</v>
      </c>
      <c r="J193" s="32">
        <v>-1.7</v>
      </c>
      <c r="K193" s="30" t="str">
        <f t="shared" ref="K193:K209" si="50">IF(J193="Div by 0", "N/A", IF(J193="N/A","N/A", IF(J193&gt;30, "No", IF(J193&lt;-30, "No", "Yes"))))</f>
        <v>Yes</v>
      </c>
    </row>
    <row r="194" spans="1:11">
      <c r="A194" s="111" t="s">
        <v>216</v>
      </c>
      <c r="B194" s="25" t="s">
        <v>49</v>
      </c>
      <c r="C194" s="116">
        <v>2.4044266358000002</v>
      </c>
      <c r="D194" s="30" t="str">
        <f>IF($B194="N/A","N/A",IF(C194&gt;15,"No",IF(C194&lt;-15,"No","Yes")))</f>
        <v>N/A</v>
      </c>
      <c r="E194" s="32">
        <v>2.7077601482000002</v>
      </c>
      <c r="F194" s="30" t="str">
        <f t="shared" si="48"/>
        <v>N/A</v>
      </c>
      <c r="G194" s="32">
        <v>2.5764771915</v>
      </c>
      <c r="H194" s="30" t="str">
        <f t="shared" si="49"/>
        <v>N/A</v>
      </c>
      <c r="I194" s="32">
        <v>12.62</v>
      </c>
      <c r="J194" s="32">
        <v>-4.8499999999999996</v>
      </c>
      <c r="K194" s="30" t="str">
        <f t="shared" si="50"/>
        <v>Yes</v>
      </c>
    </row>
    <row r="195" spans="1:11">
      <c r="A195" s="111" t="s">
        <v>217</v>
      </c>
      <c r="B195" s="25" t="s">
        <v>49</v>
      </c>
      <c r="C195" s="116">
        <v>14.136226374</v>
      </c>
      <c r="D195" s="30" t="str">
        <f>IF($B195="N/A","N/A",IF(C195&gt;15,"No",IF(C195&lt;-15,"No","Yes")))</f>
        <v>N/A</v>
      </c>
      <c r="E195" s="32">
        <v>14.730394998</v>
      </c>
      <c r="F195" s="30" t="str">
        <f t="shared" si="48"/>
        <v>N/A</v>
      </c>
      <c r="G195" s="32">
        <v>15.233900398999999</v>
      </c>
      <c r="H195" s="30" t="str">
        <f t="shared" si="49"/>
        <v>N/A</v>
      </c>
      <c r="I195" s="32">
        <v>4.2030000000000003</v>
      </c>
      <c r="J195" s="32">
        <v>3.4180000000000001</v>
      </c>
      <c r="K195" s="30" t="str">
        <f t="shared" si="50"/>
        <v>Yes</v>
      </c>
    </row>
    <row r="196" spans="1:11">
      <c r="A196" s="111" t="s">
        <v>218</v>
      </c>
      <c r="B196" s="25" t="s">
        <v>49</v>
      </c>
      <c r="C196" s="116">
        <v>6.7736031975</v>
      </c>
      <c r="D196" s="30" t="str">
        <f>IF($B196="N/A","N/A",IF(C196&gt;15,"No",IF(C196&lt;-15,"No","Yes")))</f>
        <v>N/A</v>
      </c>
      <c r="E196" s="32">
        <v>6.7445607045999996</v>
      </c>
      <c r="F196" s="30" t="str">
        <f t="shared" si="48"/>
        <v>N/A</v>
      </c>
      <c r="G196" s="32">
        <v>6.5484898417000004</v>
      </c>
      <c r="H196" s="30" t="str">
        <f t="shared" si="49"/>
        <v>N/A</v>
      </c>
      <c r="I196" s="32">
        <v>-0.42899999999999999</v>
      </c>
      <c r="J196" s="32">
        <v>-2.91</v>
      </c>
      <c r="K196" s="30" t="str">
        <f t="shared" si="50"/>
        <v>Yes</v>
      </c>
    </row>
    <row r="197" spans="1:11">
      <c r="A197" s="111" t="s">
        <v>219</v>
      </c>
      <c r="B197" s="25" t="s">
        <v>49</v>
      </c>
      <c r="C197" s="116">
        <v>0</v>
      </c>
      <c r="D197" s="30" t="str">
        <f t="shared" ref="D197:D213" si="51">IF($B197="N/A","N/A",IF(C197&gt;15,"No",IF(C197&lt;-15,"No","Yes")))</f>
        <v>N/A</v>
      </c>
      <c r="E197" s="32">
        <v>0</v>
      </c>
      <c r="F197" s="30" t="str">
        <f t="shared" si="48"/>
        <v>N/A</v>
      </c>
      <c r="G197" s="32">
        <v>0</v>
      </c>
      <c r="H197" s="30" t="str">
        <f t="shared" si="49"/>
        <v>N/A</v>
      </c>
      <c r="I197" s="32" t="s">
        <v>1207</v>
      </c>
      <c r="J197" s="32" t="s">
        <v>1207</v>
      </c>
      <c r="K197" s="30" t="str">
        <f t="shared" si="50"/>
        <v>N/A</v>
      </c>
    </row>
    <row r="198" spans="1:11">
      <c r="A198" s="111" t="s">
        <v>220</v>
      </c>
      <c r="B198" s="25" t="s">
        <v>49</v>
      </c>
      <c r="C198" s="116">
        <v>16.812508385000001</v>
      </c>
      <c r="D198" s="30" t="str">
        <f t="shared" si="51"/>
        <v>N/A</v>
      </c>
      <c r="E198" s="32">
        <v>16.472956701000001</v>
      </c>
      <c r="F198" s="30" t="str">
        <f t="shared" si="48"/>
        <v>N/A</v>
      </c>
      <c r="G198" s="32">
        <v>16.053278753000001</v>
      </c>
      <c r="H198" s="30" t="str">
        <f t="shared" si="49"/>
        <v>N/A</v>
      </c>
      <c r="I198" s="32">
        <v>-2.02</v>
      </c>
      <c r="J198" s="32">
        <v>-2.5499999999999998</v>
      </c>
      <c r="K198" s="30" t="str">
        <f t="shared" si="50"/>
        <v>Yes</v>
      </c>
    </row>
    <row r="199" spans="1:11">
      <c r="A199" s="111" t="s">
        <v>222</v>
      </c>
      <c r="B199" s="25" t="s">
        <v>49</v>
      </c>
      <c r="C199" s="116">
        <v>0.48346719379999997</v>
      </c>
      <c r="D199" s="30" t="str">
        <f t="shared" si="51"/>
        <v>N/A</v>
      </c>
      <c r="E199" s="32">
        <v>0.76056691210000005</v>
      </c>
      <c r="F199" s="30" t="str">
        <f t="shared" si="48"/>
        <v>N/A</v>
      </c>
      <c r="G199" s="32">
        <v>0.50222145080000002</v>
      </c>
      <c r="H199" s="30" t="str">
        <f t="shared" si="49"/>
        <v>N/A</v>
      </c>
      <c r="I199" s="32">
        <v>57.32</v>
      </c>
      <c r="J199" s="32">
        <v>-34</v>
      </c>
      <c r="K199" s="30" t="str">
        <f t="shared" si="50"/>
        <v>No</v>
      </c>
    </row>
    <row r="200" spans="1:11">
      <c r="A200" s="111" t="s">
        <v>223</v>
      </c>
      <c r="B200" s="25" t="s">
        <v>49</v>
      </c>
      <c r="C200" s="116">
        <v>6.1250990347999998</v>
      </c>
      <c r="D200" s="30" t="str">
        <f t="shared" si="51"/>
        <v>N/A</v>
      </c>
      <c r="E200" s="32">
        <v>6.0433724223</v>
      </c>
      <c r="F200" s="30" t="str">
        <f t="shared" si="48"/>
        <v>N/A</v>
      </c>
      <c r="G200" s="32">
        <v>6.1382371306000003</v>
      </c>
      <c r="H200" s="30" t="str">
        <f t="shared" si="49"/>
        <v>N/A</v>
      </c>
      <c r="I200" s="32">
        <v>-1.33</v>
      </c>
      <c r="J200" s="32">
        <v>1.57</v>
      </c>
      <c r="K200" s="30" t="str">
        <f t="shared" si="50"/>
        <v>Yes</v>
      </c>
    </row>
    <row r="201" spans="1:11">
      <c r="A201" s="111" t="s">
        <v>224</v>
      </c>
      <c r="B201" s="25" t="s">
        <v>49</v>
      </c>
      <c r="C201" s="116">
        <v>2.8954875550999999</v>
      </c>
      <c r="D201" s="30" t="str">
        <f t="shared" si="51"/>
        <v>N/A</v>
      </c>
      <c r="E201" s="32">
        <v>2.8012046055000002</v>
      </c>
      <c r="F201" s="30" t="str">
        <f t="shared" si="48"/>
        <v>N/A</v>
      </c>
      <c r="G201" s="32">
        <v>2.8519325833</v>
      </c>
      <c r="H201" s="30" t="str">
        <f t="shared" si="49"/>
        <v>N/A</v>
      </c>
      <c r="I201" s="32">
        <v>-3.26</v>
      </c>
      <c r="J201" s="32">
        <v>1.8109999999999999</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2.0249934999999998E-3</v>
      </c>
      <c r="D204" s="30" t="str">
        <f t="shared" si="51"/>
        <v>N/A</v>
      </c>
      <c r="E204" s="32">
        <v>4.0216601999999999E-3</v>
      </c>
      <c r="F204" s="30" t="str">
        <f t="shared" si="48"/>
        <v>N/A</v>
      </c>
      <c r="G204" s="32">
        <v>2.4795493999999999E-3</v>
      </c>
      <c r="H204" s="30" t="str">
        <f t="shared" si="49"/>
        <v>N/A</v>
      </c>
      <c r="I204" s="32">
        <v>98.6</v>
      </c>
      <c r="J204" s="32">
        <v>-38.299999999999997</v>
      </c>
      <c r="K204" s="30" t="str">
        <f t="shared" si="50"/>
        <v>No</v>
      </c>
    </row>
    <row r="205" spans="1:11">
      <c r="A205" s="111" t="s">
        <v>230</v>
      </c>
      <c r="B205" s="25" t="s">
        <v>49</v>
      </c>
      <c r="C205" s="116">
        <v>1.4541984443</v>
      </c>
      <c r="D205" s="30" t="str">
        <f t="shared" si="51"/>
        <v>N/A</v>
      </c>
      <c r="E205" s="32">
        <v>1.6744300480000001</v>
      </c>
      <c r="F205" s="30" t="str">
        <f t="shared" si="48"/>
        <v>N/A</v>
      </c>
      <c r="G205" s="32">
        <v>1.8781459281999999</v>
      </c>
      <c r="H205" s="30" t="str">
        <f t="shared" si="49"/>
        <v>N/A</v>
      </c>
      <c r="I205" s="32">
        <v>15.14</v>
      </c>
      <c r="J205" s="32">
        <v>12.17</v>
      </c>
      <c r="K205" s="30" t="str">
        <f t="shared" si="50"/>
        <v>Yes</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7.1335457889000002</v>
      </c>
      <c r="D208" s="30" t="str">
        <f t="shared" si="51"/>
        <v>N/A</v>
      </c>
      <c r="E208" s="32">
        <v>6.9801826780000003</v>
      </c>
      <c r="F208" s="30" t="str">
        <f t="shared" si="48"/>
        <v>N/A</v>
      </c>
      <c r="G208" s="32">
        <v>7.7598624076</v>
      </c>
      <c r="H208" s="30" t="str">
        <f t="shared" si="49"/>
        <v>N/A</v>
      </c>
      <c r="I208" s="32">
        <v>-2.15</v>
      </c>
      <c r="J208" s="32">
        <v>11.17</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100</v>
      </c>
      <c r="D211" s="30" t="str">
        <f t="shared" si="51"/>
        <v>N/A</v>
      </c>
      <c r="E211" s="32">
        <v>100</v>
      </c>
      <c r="F211" s="30" t="str">
        <f t="shared" si="48"/>
        <v>N/A</v>
      </c>
      <c r="G211" s="32">
        <v>100</v>
      </c>
      <c r="H211" s="30" t="str">
        <f t="shared" si="49"/>
        <v>N/A</v>
      </c>
      <c r="I211" s="32">
        <v>0</v>
      </c>
      <c r="J211" s="32">
        <v>0</v>
      </c>
      <c r="K211" s="30" t="str">
        <f t="shared" ref="K211:K223" si="52">IF(J211="Div by 0", "N/A", IF(J211="N/A","N/A", IF(J211&gt;30, "No", IF(J211&lt;-30, "No", "Yes"))))</f>
        <v>Yes</v>
      </c>
    </row>
    <row r="212" spans="1:11">
      <c r="A212" s="111" t="s">
        <v>246</v>
      </c>
      <c r="B212" s="25" t="s">
        <v>83</v>
      </c>
      <c r="C212" s="116">
        <v>100</v>
      </c>
      <c r="D212" s="30" t="str">
        <f>IF($B212="N/A","N/A",IF(C212&gt;100,"No",IF(C212&lt;85,"No","Yes")))</f>
        <v>Yes</v>
      </c>
      <c r="E212" s="32">
        <v>100</v>
      </c>
      <c r="F212" s="30" t="str">
        <f>IF($B212="N/A","N/A",IF(E212&gt;100,"No",IF(E212&lt;85,"No","Yes")))</f>
        <v>Yes</v>
      </c>
      <c r="G212" s="32">
        <v>100</v>
      </c>
      <c r="H212" s="30" t="str">
        <f>IF($B212="N/A","N/A",IF(G212&gt;100,"No",IF(G212&lt;85,"No","Yes")))</f>
        <v>Yes</v>
      </c>
      <c r="I212" s="32">
        <v>0</v>
      </c>
      <c r="J212" s="32">
        <v>0</v>
      </c>
      <c r="K212" s="30" t="str">
        <f t="shared" si="52"/>
        <v>Yes</v>
      </c>
    </row>
    <row r="213" spans="1:11">
      <c r="A213" s="111" t="s">
        <v>247</v>
      </c>
      <c r="B213" s="25" t="s">
        <v>49</v>
      </c>
      <c r="C213" s="116">
        <v>0</v>
      </c>
      <c r="D213" s="30" t="str">
        <f t="shared" si="51"/>
        <v>N/A</v>
      </c>
      <c r="E213" s="32">
        <v>0</v>
      </c>
      <c r="F213" s="30" t="str">
        <f t="shared" si="48"/>
        <v>N/A</v>
      </c>
      <c r="G213" s="32">
        <v>0</v>
      </c>
      <c r="H213" s="30" t="str">
        <f t="shared" si="49"/>
        <v>N/A</v>
      </c>
      <c r="I213" s="32" t="s">
        <v>1207</v>
      </c>
      <c r="J213" s="32" t="s">
        <v>1207</v>
      </c>
      <c r="K213" s="30" t="str">
        <f t="shared" si="52"/>
        <v>N/A</v>
      </c>
    </row>
    <row r="214" spans="1:11">
      <c r="A214" s="111" t="s">
        <v>185</v>
      </c>
      <c r="B214" s="25" t="s">
        <v>11</v>
      </c>
      <c r="C214" s="116">
        <v>1.4622984182000001</v>
      </c>
      <c r="D214" s="30" t="str">
        <f>IF($B214="N/A","N/A",IF(C214&gt;25,"No",IF(C214&lt;5,"No","Yes")))</f>
        <v>No</v>
      </c>
      <c r="E214" s="32">
        <v>1.5225532338000001</v>
      </c>
      <c r="F214" s="30" t="str">
        <f>IF($B214="N/A","N/A",IF(E214&gt;25,"No",IF(E214&lt;5,"No","Yes")))</f>
        <v>No</v>
      </c>
      <c r="G214" s="32">
        <v>1.4669915628000001</v>
      </c>
      <c r="H214" s="30" t="str">
        <f>IF($B214="N/A","N/A",IF(G214&gt;25,"No",IF(G214&lt;5,"No","Yes")))</f>
        <v>No</v>
      </c>
      <c r="I214" s="32">
        <v>4.1210000000000004</v>
      </c>
      <c r="J214" s="32">
        <v>-3.65</v>
      </c>
      <c r="K214" s="30" t="str">
        <f t="shared" si="52"/>
        <v>Yes</v>
      </c>
    </row>
    <row r="215" spans="1:11">
      <c r="A215" s="111" t="s">
        <v>186</v>
      </c>
      <c r="B215" s="25" t="s">
        <v>12</v>
      </c>
      <c r="C215" s="116">
        <v>12.478769208999999</v>
      </c>
      <c r="D215" s="30" t="str">
        <f>IF($B215="N/A","N/A",IF(C215&gt;70,"No",IF(C215&lt;40,"No","Yes")))</f>
        <v>No</v>
      </c>
      <c r="E215" s="32">
        <v>12.410843342</v>
      </c>
      <c r="F215" s="30" t="str">
        <f>IF($B215="N/A","N/A",IF(E215&gt;70,"No",IF(E215&lt;40,"No","Yes")))</f>
        <v>No</v>
      </c>
      <c r="G215" s="32">
        <v>12.313667500999999</v>
      </c>
      <c r="H215" s="30" t="str">
        <f>IF($B215="N/A","N/A",IF(G215&gt;70,"No",IF(G215&lt;40,"No","Yes")))</f>
        <v>No</v>
      </c>
      <c r="I215" s="32">
        <v>-0.54400000000000004</v>
      </c>
      <c r="J215" s="32">
        <v>-0.78300000000000003</v>
      </c>
      <c r="K215" s="30" t="str">
        <f t="shared" si="52"/>
        <v>Yes</v>
      </c>
    </row>
    <row r="216" spans="1:11">
      <c r="A216" s="111" t="s">
        <v>187</v>
      </c>
      <c r="B216" s="25" t="s">
        <v>13</v>
      </c>
      <c r="C216" s="116">
        <v>86.058932373000005</v>
      </c>
      <c r="D216" s="30" t="str">
        <f>IF($B216="N/A","N/A",IF(C216&gt;55,"No",IF(C216&lt;20,"No","Yes")))</f>
        <v>No</v>
      </c>
      <c r="E216" s="32">
        <v>86.066603423999993</v>
      </c>
      <c r="F216" s="30" t="str">
        <f>IF($B216="N/A","N/A",IF(E216&gt;55,"No",IF(E216&lt;20,"No","Yes")))</f>
        <v>No</v>
      </c>
      <c r="G216" s="32">
        <v>86.219340935999995</v>
      </c>
      <c r="H216" s="30" t="str">
        <f>IF($B216="N/A","N/A",IF(G216&gt;55,"No",IF(G216&lt;20,"No","Yes")))</f>
        <v>No</v>
      </c>
      <c r="I216" s="32">
        <v>8.8999999999999999E-3</v>
      </c>
      <c r="J216" s="32">
        <v>0.17749999999999999</v>
      </c>
      <c r="K216" s="30" t="str">
        <f t="shared" si="52"/>
        <v>Yes</v>
      </c>
    </row>
    <row r="217" spans="1:11">
      <c r="A217" s="111" t="s">
        <v>870</v>
      </c>
      <c r="B217" s="25" t="s">
        <v>876</v>
      </c>
      <c r="C217" s="116">
        <v>94.489992735000001</v>
      </c>
      <c r="D217" s="30" t="str">
        <f>IF($B217="N/A","N/A",IF(C217&gt;95,"Yes","No"))</f>
        <v>No</v>
      </c>
      <c r="E217" s="32">
        <v>93.974843332999995</v>
      </c>
      <c r="F217" s="30" t="str">
        <f>IF($B217="N/A","N/A",IF(E217&gt;95,"Yes","No"))</f>
        <v>No</v>
      </c>
      <c r="G217" s="32">
        <v>94.061930125999993</v>
      </c>
      <c r="H217" s="30" t="str">
        <f>IF($B217="N/A","N/A",IF(G217&gt;95,"Yes","No"))</f>
        <v>No</v>
      </c>
      <c r="I217" s="32">
        <v>-0.54500000000000004</v>
      </c>
      <c r="J217" s="32">
        <v>9.2700000000000005E-2</v>
      </c>
      <c r="K217" s="30" t="str">
        <f t="shared" si="52"/>
        <v>Yes</v>
      </c>
    </row>
    <row r="218" spans="1:11">
      <c r="A218" s="111" t="s">
        <v>248</v>
      </c>
      <c r="B218" s="25" t="s">
        <v>49</v>
      </c>
      <c r="C218" s="116">
        <v>73.362938026999998</v>
      </c>
      <c r="D218" s="30" t="str">
        <f t="shared" ref="D218:D228" si="53">IF($B218="N/A","N/A",IF(C218&gt;15,"No",IF(C218&lt;-15,"No","Yes")))</f>
        <v>N/A</v>
      </c>
      <c r="E218" s="32">
        <v>75.792956140000001</v>
      </c>
      <c r="F218" s="30" t="str">
        <f>IF($B218="N/A","N/A",IF(E218&gt;15,"No",IF(E218&lt;-15,"No","Yes")))</f>
        <v>N/A</v>
      </c>
      <c r="G218" s="32">
        <v>75.992128081000004</v>
      </c>
      <c r="H218" s="30" t="str">
        <f>IF($B218="N/A","N/A",IF(G218&gt;15,"No",IF(G218&lt;-15,"No","Yes")))</f>
        <v>N/A</v>
      </c>
      <c r="I218" s="32">
        <v>3.3119999999999998</v>
      </c>
      <c r="J218" s="32">
        <v>0.26279999999999998</v>
      </c>
      <c r="K218" s="30" t="str">
        <f t="shared" si="52"/>
        <v>Yes</v>
      </c>
    </row>
    <row r="219" spans="1:11">
      <c r="A219" s="111" t="s">
        <v>249</v>
      </c>
      <c r="B219" s="25" t="s">
        <v>49</v>
      </c>
      <c r="C219" s="116" t="s">
        <v>1207</v>
      </c>
      <c r="D219" s="30" t="str">
        <f t="shared" si="53"/>
        <v>N/A</v>
      </c>
      <c r="E219" s="32" t="s">
        <v>1207</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97.968256213999993</v>
      </c>
      <c r="D220" s="30" t="str">
        <f>IF($B220="N/A","N/A",IF(C220&gt;100,"No",IF(C220&lt;98,"No","Yes")))</f>
        <v>No</v>
      </c>
      <c r="E220" s="32">
        <v>97.115779427999996</v>
      </c>
      <c r="F220" s="30" t="str">
        <f>IF($B220="N/A","N/A",IF(E220&gt;100,"No",IF(E220&lt;98,"No","Yes")))</f>
        <v>No</v>
      </c>
      <c r="G220" s="32">
        <v>97.309378881000001</v>
      </c>
      <c r="H220" s="30" t="str">
        <f>IF($B220="N/A","N/A",IF(G220&gt;100,"No",IF(G220&lt;98,"No","Yes")))</f>
        <v>No</v>
      </c>
      <c r="I220" s="32">
        <v>-0.87</v>
      </c>
      <c r="J220" s="32">
        <v>0.1993</v>
      </c>
      <c r="K220" s="30" t="str">
        <f t="shared" si="52"/>
        <v>Yes</v>
      </c>
    </row>
    <row r="221" spans="1:11">
      <c r="A221" s="111" t="s">
        <v>251</v>
      </c>
      <c r="B221" s="25" t="s">
        <v>49</v>
      </c>
      <c r="C221" s="116">
        <v>86.801323350000004</v>
      </c>
      <c r="D221" s="30" t="str">
        <f t="shared" si="53"/>
        <v>N/A</v>
      </c>
      <c r="E221" s="32">
        <v>86.533649513</v>
      </c>
      <c r="F221" s="30" t="str">
        <f>IF($B221="N/A","N/A",IF(E221&gt;15,"No",IF(E221&lt;-15,"No","Yes")))</f>
        <v>N/A</v>
      </c>
      <c r="G221" s="32">
        <v>86.519078042000004</v>
      </c>
      <c r="H221" s="30" t="str">
        <f>IF($B221="N/A","N/A",IF(G221&gt;15,"No",IF(G221&lt;-15,"No","Yes")))</f>
        <v>N/A</v>
      </c>
      <c r="I221" s="32">
        <v>-0.308</v>
      </c>
      <c r="J221" s="32">
        <v>-1.7000000000000001E-2</v>
      </c>
      <c r="K221" s="30" t="str">
        <f t="shared" si="52"/>
        <v>Yes</v>
      </c>
    </row>
    <row r="222" spans="1:11">
      <c r="A222" s="111" t="s">
        <v>252</v>
      </c>
      <c r="B222" s="25" t="s">
        <v>49</v>
      </c>
      <c r="C222" s="116">
        <v>13.198676649999999</v>
      </c>
      <c r="D222" s="30" t="str">
        <f t="shared" si="53"/>
        <v>N/A</v>
      </c>
      <c r="E222" s="32">
        <v>13.466350487</v>
      </c>
      <c r="F222" s="30" t="str">
        <f>IF($B222="N/A","N/A",IF(E222&gt;15,"No",IF(E222&lt;-15,"No","Yes")))</f>
        <v>N/A</v>
      </c>
      <c r="G222" s="32">
        <v>13.480921958</v>
      </c>
      <c r="H222" s="30" t="str">
        <f>IF($B222="N/A","N/A",IF(G222&gt;15,"No",IF(G222&lt;-15,"No","Yes")))</f>
        <v>N/A</v>
      </c>
      <c r="I222" s="32">
        <v>2.028</v>
      </c>
      <c r="J222" s="32">
        <v>0.1082</v>
      </c>
      <c r="K222" s="30" t="str">
        <f t="shared" si="52"/>
        <v>Yes</v>
      </c>
    </row>
    <row r="223" spans="1:11">
      <c r="A223" s="111" t="s">
        <v>278</v>
      </c>
      <c r="B223" s="25" t="s">
        <v>49</v>
      </c>
      <c r="C223" s="116">
        <v>0</v>
      </c>
      <c r="D223" s="30" t="str">
        <f t="shared" si="53"/>
        <v>N/A</v>
      </c>
      <c r="E223" s="32">
        <v>0</v>
      </c>
      <c r="F223" s="30" t="str">
        <f>IF($B223="N/A","N/A",IF(E223&gt;15,"No",IF(E223&lt;-15,"No","Yes")))</f>
        <v>N/A</v>
      </c>
      <c r="G223" s="32">
        <v>0</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91.016116417000006</v>
      </c>
      <c r="D225" s="30" t="str">
        <f t="shared" si="53"/>
        <v>N/A</v>
      </c>
      <c r="E225" s="32">
        <v>91.211016509999993</v>
      </c>
      <c r="F225" s="30" t="str">
        <f>IF($B225="N/A","N/A",IF(E225&gt;15,"No",IF(E225&lt;-15,"No","Yes")))</f>
        <v>N/A</v>
      </c>
      <c r="G225" s="32">
        <v>91.050630143999996</v>
      </c>
      <c r="H225" s="30" t="str">
        <f>IF($B225="N/A","N/A",IF(G225&gt;15,"No",IF(G225&lt;-15,"No","Yes")))</f>
        <v>N/A</v>
      </c>
      <c r="I225" s="32">
        <v>0.21410000000000001</v>
      </c>
      <c r="J225" s="32">
        <v>-0.17599999999999999</v>
      </c>
      <c r="K225" s="30" t="str">
        <f>IF(J225="Div by 0", "N/A", IF(J225="N/A","N/A", IF(J225&gt;30, "No", IF(J225&lt;-30, "No", "Yes"))))</f>
        <v>Yes</v>
      </c>
    </row>
    <row r="226" spans="1:11">
      <c r="A226" s="111" t="s">
        <v>257</v>
      </c>
      <c r="B226" s="25" t="s">
        <v>49</v>
      </c>
      <c r="C226" s="116">
        <v>8.9838835831000008</v>
      </c>
      <c r="D226" s="30" t="str">
        <f t="shared" ref="D226" si="54">IF($B226="N/A","N/A",IF(C226&gt;15,"No",IF(C226&lt;-15,"No","Yes")))</f>
        <v>N/A</v>
      </c>
      <c r="E226" s="32">
        <v>8.7889834898999997</v>
      </c>
      <c r="F226" s="30" t="str">
        <f>IF($B226="N/A","N/A",IF(E226&gt;15,"No",IF(E226&lt;-15,"No","Yes")))</f>
        <v>N/A</v>
      </c>
      <c r="G226" s="32">
        <v>8.9493698563000006</v>
      </c>
      <c r="H226" s="30" t="str">
        <f>IF($B226="N/A","N/A",IF(G226&gt;15,"No",IF(G226&lt;-15,"No","Yes")))</f>
        <v>N/A</v>
      </c>
      <c r="I226" s="32">
        <v>-2.17</v>
      </c>
      <c r="J226" s="32">
        <v>1.825</v>
      </c>
      <c r="K226" s="30" t="str">
        <f>IF(J226="Div by 0", "N/A", IF(J226="N/A","N/A", IF(J226&gt;30, "No", IF(J226&lt;-30, "No", "Yes"))))</f>
        <v>Yes</v>
      </c>
    </row>
    <row r="227" spans="1:11">
      <c r="A227" s="111" t="s">
        <v>806</v>
      </c>
      <c r="B227" s="25" t="s">
        <v>49</v>
      </c>
      <c r="C227" s="116">
        <v>0</v>
      </c>
      <c r="D227" s="30" t="str">
        <f t="shared" ref="D227" si="55">IF($B227="N/A","N/A",IF(C227&gt;15,"No",IF(C227&lt;-15,"No","Yes")))</f>
        <v>N/A</v>
      </c>
      <c r="E227" s="32">
        <v>0</v>
      </c>
      <c r="F227" s="30" t="str">
        <f>IF($B227="N/A","N/A",IF(E227&gt;15,"No",IF(E227&lt;-15,"No","Yes")))</f>
        <v>N/A</v>
      </c>
      <c r="G227" s="32">
        <v>0</v>
      </c>
      <c r="H227" s="30" t="str">
        <f>IF($B227="N/A","N/A",IF(G227&gt;15,"No",IF(G227&lt;-15,"No","Yes")))</f>
        <v>N/A</v>
      </c>
      <c r="I227" s="32" t="s">
        <v>1207</v>
      </c>
      <c r="J227" s="32" t="s">
        <v>1207</v>
      </c>
      <c r="K227" s="30" t="str">
        <f>IF(J227="Div by 0", "N/A", IF(J227="N/A","N/A", IF(J227&gt;30, "No", IF(J227&lt;-30, "No", "Yes"))))</f>
        <v>N/A</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t="s">
        <v>1207</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t="s">
        <v>1207</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t="s">
        <v>1207</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t="s">
        <v>1207</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t="s">
        <v>1207</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t="s">
        <v>1207</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t="s">
        <v>1207</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1207</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t="s">
        <v>1207</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t="s">
        <v>1207</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t="s">
        <v>1207</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t="s">
        <v>1207</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t="s">
        <v>1207</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t="s">
        <v>1207</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t="s">
        <v>1207</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t="s">
        <v>1207</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t="s">
        <v>1207</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t="s">
        <v>1207</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t="s">
        <v>1207</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t="s">
        <v>1207</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t="s">
        <v>1207</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t="s">
        <v>1207</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t="s">
        <v>1207</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t="s">
        <v>1207</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t="s">
        <v>1207</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t="s">
        <v>1207</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t="s">
        <v>1207</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t="s">
        <v>1207</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t="s">
        <v>1207</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t="s">
        <v>1207</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t="s">
        <v>1207</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t="s">
        <v>1207</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t="s">
        <v>1207</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t="s">
        <v>1207</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t="s">
        <v>1207</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t="s">
        <v>1207</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t="s">
        <v>1207</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t="s">
        <v>1207</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t="s">
        <v>1207</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t="s">
        <v>1207</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1207</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t="s">
        <v>1207</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t="s">
        <v>1207</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t="s">
        <v>1207</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t="s">
        <v>1207</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2130912</v>
      </c>
      <c r="D7" s="154" t="str">
        <f>IF($B7="N/A","N/A",IF(C7&gt;15,"No",IF(C7&lt;-15,"No","Yes")))</f>
        <v>N/A</v>
      </c>
      <c r="E7" s="150">
        <v>2178065</v>
      </c>
      <c r="F7" s="154" t="str">
        <f>IF($B7="N/A","N/A",IF(E7&gt;15,"No",IF(E7&lt;-15,"No","Yes")))</f>
        <v>N/A</v>
      </c>
      <c r="G7" s="150">
        <v>2135282</v>
      </c>
      <c r="H7" s="154" t="str">
        <f>IF($B7="N/A","N/A",IF(G7&gt;15,"No",IF(G7&lt;-15,"No","Yes")))</f>
        <v>N/A</v>
      </c>
      <c r="I7" s="155">
        <v>2.2130000000000001</v>
      </c>
      <c r="J7" s="155">
        <v>-1.96</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1.0771411E-3</v>
      </c>
      <c r="H12" s="30" t="str">
        <f t="shared" si="3"/>
        <v>No</v>
      </c>
      <c r="I12" s="32" t="s">
        <v>49</v>
      </c>
      <c r="J12" s="32" t="s">
        <v>49</v>
      </c>
      <c r="K12" s="30" t="str">
        <f t="shared" si="0"/>
        <v>N/A</v>
      </c>
    </row>
    <row r="13" spans="1:12">
      <c r="A13" s="51" t="s">
        <v>46</v>
      </c>
      <c r="B13" s="25" t="s">
        <v>49</v>
      </c>
      <c r="C13" s="26">
        <v>2130912</v>
      </c>
      <c r="D13" s="30" t="str">
        <f>IF($B13="N/A","N/A",IF(C13&gt;15,"No",IF(C13&lt;-15,"No","Yes")))</f>
        <v>N/A</v>
      </c>
      <c r="E13" s="26">
        <v>2178065</v>
      </c>
      <c r="F13" s="30" t="str">
        <f>IF($B13="N/A","N/A",IF(E13&gt;15,"No",IF(E13&lt;-15,"No","Yes")))</f>
        <v>N/A</v>
      </c>
      <c r="G13" s="26">
        <v>2135282</v>
      </c>
      <c r="H13" s="30" t="str">
        <f>IF($B13="N/A","N/A",IF(G13&gt;15,"No",IF(G13&lt;-15,"No","Yes")))</f>
        <v>N/A</v>
      </c>
      <c r="I13" s="32">
        <v>2.2130000000000001</v>
      </c>
      <c r="J13" s="32">
        <v>-1.96</v>
      </c>
      <c r="K13" s="30" t="str">
        <f t="shared" si="0"/>
        <v>Yes</v>
      </c>
    </row>
    <row r="14" spans="1:12" ht="14.25" customHeight="1">
      <c r="A14" s="48" t="s">
        <v>634</v>
      </c>
      <c r="B14" s="25" t="s">
        <v>49</v>
      </c>
      <c r="C14" s="30">
        <v>0.81439308619999995</v>
      </c>
      <c r="D14" s="30" t="str">
        <f>IF($B14="N/A","N/A",IF(C14&gt;15,"No",IF(C14&lt;-15,"No","Yes")))</f>
        <v>N/A</v>
      </c>
      <c r="E14" s="30">
        <v>0.45269539710000001</v>
      </c>
      <c r="F14" s="30" t="str">
        <f>IF($B14="N/A","N/A",IF(E14&gt;15,"No",IF(E14&lt;-15,"No","Yes")))</f>
        <v>N/A</v>
      </c>
      <c r="G14" s="30">
        <v>2.0137854999999999E-3</v>
      </c>
      <c r="H14" s="30" t="str">
        <f>IF($B14="N/A","N/A",IF(G14&gt;15,"No",IF(G14&lt;-15,"No","Yes")))</f>
        <v>N/A</v>
      </c>
      <c r="I14" s="32">
        <v>-44.4</v>
      </c>
      <c r="J14" s="32">
        <v>-99.6</v>
      </c>
      <c r="K14" s="30" t="str">
        <f t="shared" si="0"/>
        <v>No</v>
      </c>
    </row>
    <row r="15" spans="1:12" ht="12.75" customHeight="1">
      <c r="A15" s="48" t="s">
        <v>635</v>
      </c>
      <c r="B15" s="25" t="s">
        <v>49</v>
      </c>
      <c r="C15" s="78">
        <v>85.315431601</v>
      </c>
      <c r="D15" s="30" t="str">
        <f>IF($B15="N/A","N/A",IF(C15&gt;15,"No",IF(C15&lt;-15,"No","Yes")))</f>
        <v>N/A</v>
      </c>
      <c r="E15" s="78">
        <v>106.80780933</v>
      </c>
      <c r="F15" s="30" t="str">
        <f>IF($B15="N/A","N/A",IF(E15&gt;15,"No",IF(E15&lt;-15,"No","Yes")))</f>
        <v>N/A</v>
      </c>
      <c r="G15" s="78">
        <v>453.81395349000002</v>
      </c>
      <c r="H15" s="30" t="str">
        <f>IF($B15="N/A","N/A",IF(G15&gt;15,"No",IF(G15&lt;-15,"No","Yes")))</f>
        <v>N/A</v>
      </c>
      <c r="I15" s="32">
        <v>25.19</v>
      </c>
      <c r="J15" s="32">
        <v>324.89999999999998</v>
      </c>
      <c r="K15" s="30" t="str">
        <f t="shared" si="0"/>
        <v>No</v>
      </c>
    </row>
    <row r="16" spans="1:12" ht="12.75" customHeight="1">
      <c r="A16" s="51" t="s">
        <v>770</v>
      </c>
      <c r="B16" s="25" t="s">
        <v>49</v>
      </c>
      <c r="C16" s="26">
        <v>105322</v>
      </c>
      <c r="D16" s="30" t="str">
        <f>IF($B16="N/A","N/A",IF(C16&gt;15,"No",IF(C16&lt;-15,"No","Yes")))</f>
        <v>N/A</v>
      </c>
      <c r="E16" s="26">
        <v>76279</v>
      </c>
      <c r="F16" s="30" t="str">
        <f>IF($B16="N/A","N/A",IF(E16&gt;15,"No",IF(E16&lt;-15,"No","Yes")))</f>
        <v>N/A</v>
      </c>
      <c r="G16" s="26">
        <v>511</v>
      </c>
      <c r="H16" s="30" t="str">
        <f>IF($B16="N/A","N/A",IF(G16&gt;15,"No",IF(G16&lt;-15,"No","Yes")))</f>
        <v>N/A</v>
      </c>
      <c r="I16" s="25" t="s">
        <v>1210</v>
      </c>
      <c r="J16" s="32">
        <v>-99.3</v>
      </c>
      <c r="K16" s="30" t="str">
        <f t="shared" si="0"/>
        <v>No</v>
      </c>
    </row>
    <row r="17" spans="1:11" ht="27.75" customHeight="1">
      <c r="A17" s="51" t="s">
        <v>771</v>
      </c>
      <c r="B17" s="25" t="s">
        <v>49</v>
      </c>
      <c r="C17" s="78">
        <v>39.654089364000001</v>
      </c>
      <c r="D17" s="30" t="str">
        <f>IF($B17="N/A","N/A",IF(C17&gt;60,"No",IF(C17&lt;15,"No","Yes")))</f>
        <v>N/A</v>
      </c>
      <c r="E17" s="78">
        <v>38.933507255999999</v>
      </c>
      <c r="F17" s="30" t="str">
        <f>IF($B17="N/A","N/A",IF(E17&gt;60,"No",IF(E17&lt;15,"No","Yes")))</f>
        <v>N/A</v>
      </c>
      <c r="G17" s="78">
        <v>45.753424658</v>
      </c>
      <c r="H17" s="30" t="str">
        <f>IF($B17="N/A","N/A",IF(G17&gt;60,"No",IF(G17&lt;15,"No","Yes")))</f>
        <v>N/A</v>
      </c>
      <c r="I17" s="32">
        <v>-1.82</v>
      </c>
      <c r="J17" s="32">
        <v>17.52</v>
      </c>
      <c r="K17" s="30" t="str">
        <f t="shared" si="0"/>
        <v>Yes</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2130912</v>
      </c>
      <c r="D22" s="30" t="str">
        <f>IF($B22="N/A","N/A",IF(C22&gt;15,"No",IF(C22&lt;-15,"No","Yes")))</f>
        <v>N/A</v>
      </c>
      <c r="E22" s="26">
        <v>2178065</v>
      </c>
      <c r="F22" s="30" t="str">
        <f>IF($B22="N/A","N/A",IF(E22&gt;15,"No",IF(E22&lt;-15,"No","Yes")))</f>
        <v>N/A</v>
      </c>
      <c r="G22" s="26">
        <v>2135282</v>
      </c>
      <c r="H22" s="30" t="str">
        <f>IF($B22="N/A","N/A",IF(G22&gt;15,"No",IF(G22&lt;-15,"No","Yes")))</f>
        <v>N/A</v>
      </c>
      <c r="I22" s="32">
        <v>2.2130000000000001</v>
      </c>
      <c r="J22" s="32">
        <v>-1.96</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51.407722139999997</v>
      </c>
      <c r="D25" s="30" t="str">
        <f>IF($B25="N/A","N/A",IF(C25&gt;60,"No",IF(C25&lt;15,"No","Yes")))</f>
        <v>Yes</v>
      </c>
      <c r="E25" s="78">
        <v>53.870421223000001</v>
      </c>
      <c r="F25" s="30" t="str">
        <f>IF($B25="N/A","N/A",IF(E25&gt;60,"No",IF(E25&lt;15,"No","Yes")))</f>
        <v>Yes</v>
      </c>
      <c r="G25" s="78">
        <v>59.949137397000001</v>
      </c>
      <c r="H25" s="30" t="str">
        <f>IF($B25="N/A","N/A",IF(G25&gt;60,"No",IF(G25&lt;15,"No","Yes")))</f>
        <v>Yes</v>
      </c>
      <c r="I25" s="32">
        <v>4.7910000000000004</v>
      </c>
      <c r="J25" s="32">
        <v>11.28</v>
      </c>
      <c r="K25" s="30" t="str">
        <f t="shared" si="4"/>
        <v>Yes</v>
      </c>
    </row>
    <row r="26" spans="1:11">
      <c r="A26" s="51" t="s">
        <v>47</v>
      </c>
      <c r="B26" s="25" t="s">
        <v>166</v>
      </c>
      <c r="C26" s="30">
        <v>21.005653917</v>
      </c>
      <c r="D26" s="30" t="str">
        <f>IF($B26="N/A","N/A",IF(C26&gt;15,"No",IF(C26&lt;=0,"No","Yes")))</f>
        <v>No</v>
      </c>
      <c r="E26" s="30">
        <v>20.5496622</v>
      </c>
      <c r="F26" s="30" t="str">
        <f>IF($B26="N/A","N/A",IF(E26&gt;15,"No",IF(E26&lt;=0,"No","Yes")))</f>
        <v>No</v>
      </c>
      <c r="G26" s="30">
        <v>17.466264409000001</v>
      </c>
      <c r="H26" s="30" t="str">
        <f>IF($B26="N/A","N/A",IF(G26&gt;15,"No",IF(G26&lt;=0,"No","Yes")))</f>
        <v>No</v>
      </c>
      <c r="I26" s="32">
        <v>-2.17</v>
      </c>
      <c r="J26" s="32">
        <v>-15</v>
      </c>
      <c r="K26" s="30" t="str">
        <f t="shared" si="4"/>
        <v>Yes</v>
      </c>
    </row>
    <row r="27" spans="1:11">
      <c r="A27" s="51" t="s">
        <v>177</v>
      </c>
      <c r="B27" s="25" t="s">
        <v>49</v>
      </c>
      <c r="C27" s="78">
        <v>59.177126618999999</v>
      </c>
      <c r="D27" s="30" t="str">
        <f>IF($B27="N/A","N/A",IF(C27&gt;15,"No",IF(C27&lt;-15,"No","Yes")))</f>
        <v>N/A</v>
      </c>
      <c r="E27" s="78">
        <v>61.996863165999997</v>
      </c>
      <c r="F27" s="30" t="str">
        <f>IF($B27="N/A","N/A",IF(E27&gt;15,"No",IF(E27&lt;-15,"No","Yes")))</f>
        <v>N/A</v>
      </c>
      <c r="G27" s="78">
        <v>65.979689183999994</v>
      </c>
      <c r="H27" s="30" t="str">
        <f>IF($B27="N/A","N/A",IF(G27&gt;15,"No",IF(G27&lt;-15,"No","Yes")))</f>
        <v>N/A</v>
      </c>
      <c r="I27" s="32">
        <v>4.7649999999999997</v>
      </c>
      <c r="J27" s="32">
        <v>6.4240000000000004</v>
      </c>
      <c r="K27" s="30" t="str">
        <f t="shared" si="4"/>
        <v>Yes</v>
      </c>
    </row>
    <row r="28" spans="1:11">
      <c r="A28" s="51" t="s">
        <v>182</v>
      </c>
      <c r="B28" s="25" t="s">
        <v>49</v>
      </c>
      <c r="C28" s="30">
        <v>0.51916737999999996</v>
      </c>
      <c r="D28" s="30" t="str">
        <f>IF($B28="N/A","N/A",IF(C28&gt;15,"No",IF(C28&lt;-15,"No","Yes")))</f>
        <v>N/A</v>
      </c>
      <c r="E28" s="30">
        <v>1.2252159600000001</v>
      </c>
      <c r="F28" s="30" t="str">
        <f>IF($B28="N/A","N/A",IF(E28&gt;15,"No",IF(E28&lt;-15,"No","Yes")))</f>
        <v>N/A</v>
      </c>
      <c r="G28" s="30">
        <v>1.7000564797</v>
      </c>
      <c r="H28" s="30" t="str">
        <f>IF($B28="N/A","N/A",IF(G28&gt;15,"No",IF(G28&lt;-15,"No","Yes")))</f>
        <v>N/A</v>
      </c>
      <c r="I28" s="32">
        <v>136</v>
      </c>
      <c r="J28" s="32">
        <v>38.76</v>
      </c>
      <c r="K28" s="30" t="str">
        <f t="shared" si="4"/>
        <v>No</v>
      </c>
    </row>
    <row r="29" spans="1:11">
      <c r="A29" s="51" t="s">
        <v>279</v>
      </c>
      <c r="B29" s="25" t="s">
        <v>127</v>
      </c>
      <c r="C29" s="30">
        <v>100</v>
      </c>
      <c r="D29" s="30" t="str">
        <f>IF($B29="N/A","N/A",IF(C29&gt;99,"No",IF(C29&lt;95,"No","Yes")))</f>
        <v>No</v>
      </c>
      <c r="E29" s="30">
        <v>99.998071683000006</v>
      </c>
      <c r="F29" s="30" t="str">
        <f>IF($B29="N/A","N/A",IF(E29&gt;99,"No",IF(E29&lt;95,"No","Yes")))</f>
        <v>No</v>
      </c>
      <c r="G29" s="30">
        <v>99.997002738000006</v>
      </c>
      <c r="H29" s="30" t="str">
        <f>IF($B29="N/A","N/A",IF(G29&gt;99,"No",IF(G29&lt;95,"No","Yes")))</f>
        <v>No</v>
      </c>
      <c r="I29" s="32">
        <v>-2E-3</v>
      </c>
      <c r="J29" s="32">
        <v>-1E-3</v>
      </c>
      <c r="K29" s="30" t="str">
        <f t="shared" si="4"/>
        <v>Yes</v>
      </c>
    </row>
    <row r="30" spans="1:11">
      <c r="A30" s="51" t="s">
        <v>280</v>
      </c>
      <c r="B30" s="25" t="s">
        <v>128</v>
      </c>
      <c r="C30" s="30">
        <v>0</v>
      </c>
      <c r="D30" s="30" t="str">
        <f>IF($B30="N/A","N/A",IF(C30&gt;6,"No",IF(C30&lt;=0,"No","Yes")))</f>
        <v>No</v>
      </c>
      <c r="E30" s="30">
        <v>7.3459700000000003E-4</v>
      </c>
      <c r="F30" s="30" t="str">
        <f>IF($B30="N/A","N/A",IF(E30&gt;6,"No",IF(E30&lt;=0,"No","Yes")))</f>
        <v>Yes</v>
      </c>
      <c r="G30" s="30">
        <v>1.0771411E-3</v>
      </c>
      <c r="H30" s="30" t="str">
        <f>IF($B30="N/A","N/A",IF(G30&gt;6,"No",IF(G30&lt;=0,"No","Yes")))</f>
        <v>Yes</v>
      </c>
      <c r="I30" s="32" t="s">
        <v>1207</v>
      </c>
      <c r="J30" s="32">
        <v>46.63</v>
      </c>
      <c r="K30" s="30" t="str">
        <f t="shared" si="4"/>
        <v>No</v>
      </c>
    </row>
    <row r="31" spans="1:11">
      <c r="A31" s="51" t="s">
        <v>871</v>
      </c>
      <c r="B31" s="25" t="s">
        <v>49</v>
      </c>
      <c r="C31" s="30">
        <v>99.998826793000006</v>
      </c>
      <c r="D31" s="30" t="str">
        <f>IF($B31="N/A","N/A",IF(C31&gt;15,"No",IF(C31&lt;-15,"No","Yes")))</f>
        <v>N/A</v>
      </c>
      <c r="E31" s="30">
        <v>99.913820928000007</v>
      </c>
      <c r="F31" s="30" t="str">
        <f>IF($B31="N/A","N/A",IF(E31&gt;15,"No",IF(E31&lt;-15,"No","Yes")))</f>
        <v>N/A</v>
      </c>
      <c r="G31" s="30">
        <v>99.993724294000003</v>
      </c>
      <c r="H31" s="30" t="str">
        <f>IF($B31="N/A","N/A",IF(G31&gt;15,"No",IF(G31&lt;-15,"No","Yes")))</f>
        <v>N/A</v>
      </c>
      <c r="I31" s="32">
        <v>-8.5000000000000006E-2</v>
      </c>
      <c r="J31" s="32">
        <v>0.08</v>
      </c>
      <c r="K31" s="30" t="str">
        <f t="shared" si="4"/>
        <v>Yes</v>
      </c>
    </row>
    <row r="32" spans="1:11">
      <c r="A32" s="51" t="s">
        <v>872</v>
      </c>
      <c r="B32" s="25" t="s">
        <v>130</v>
      </c>
      <c r="C32" s="30">
        <v>0</v>
      </c>
      <c r="D32" s="30" t="str">
        <f>IF($B32="N/A","N/A",IF(C32&gt;98,"Yes","No"))</f>
        <v>No</v>
      </c>
      <c r="E32" s="30">
        <v>0</v>
      </c>
      <c r="F32" s="30" t="str">
        <f>IF($B32="N/A","N/A",IF(E32&gt;98,"Yes","No"))</f>
        <v>No</v>
      </c>
      <c r="G32" s="30">
        <v>0</v>
      </c>
      <c r="H32" s="30" t="str">
        <f>IF($B32="N/A","N/A",IF(G32&gt;98,"Yes","No"))</f>
        <v>No</v>
      </c>
      <c r="I32" s="32" t="s">
        <v>1207</v>
      </c>
      <c r="J32" s="32" t="s">
        <v>1207</v>
      </c>
      <c r="K32" s="30" t="str">
        <f t="shared" si="4"/>
        <v>N/A</v>
      </c>
    </row>
    <row r="33" spans="1:11">
      <c r="A33" s="51" t="s">
        <v>129</v>
      </c>
      <c r="B33" s="25" t="s">
        <v>130</v>
      </c>
      <c r="C33" s="30">
        <v>99.996527307999997</v>
      </c>
      <c r="D33" s="30" t="str">
        <f>IF($B33="N/A","N/A",IF(C33&gt;98,"Yes","No"))</f>
        <v>Yes</v>
      </c>
      <c r="E33" s="30">
        <v>99.996923816000006</v>
      </c>
      <c r="F33" s="30" t="str">
        <f>IF($B33="N/A","N/A",IF(E33&gt;98,"Yes","No"))</f>
        <v>Yes</v>
      </c>
      <c r="G33" s="30">
        <v>100</v>
      </c>
      <c r="H33" s="30" t="str">
        <f>IF($B33="N/A","N/A",IF(G33&gt;98,"Yes","No"))</f>
        <v>Yes</v>
      </c>
      <c r="I33" s="32">
        <v>4.0000000000000002E-4</v>
      </c>
      <c r="J33" s="32">
        <v>3.0999999999999999E-3</v>
      </c>
      <c r="K33" s="30" t="str">
        <f t="shared" si="4"/>
        <v>Yes</v>
      </c>
    </row>
    <row r="34" spans="1:11">
      <c r="A34" s="51" t="s">
        <v>281</v>
      </c>
      <c r="B34" s="25" t="s">
        <v>130</v>
      </c>
      <c r="C34" s="30">
        <v>99.999108363000005</v>
      </c>
      <c r="D34" s="30" t="str">
        <f>IF($B34="N/A","N/A",IF(C34&gt;98,"Yes","No"))</f>
        <v>Yes</v>
      </c>
      <c r="E34" s="30">
        <v>99.998989910000006</v>
      </c>
      <c r="F34" s="30" t="str">
        <f>IF($B34="N/A","N/A",IF(E34&gt;98,"Yes","No"))</f>
        <v>Yes</v>
      </c>
      <c r="G34" s="30">
        <v>99.999531664000003</v>
      </c>
      <c r="H34" s="30" t="str">
        <f>IF($B34="N/A","N/A",IF(G34&gt;98,"Yes","No"))</f>
        <v>Yes</v>
      </c>
      <c r="I34" s="32">
        <v>0</v>
      </c>
      <c r="J34" s="32">
        <v>5.0000000000000001E-4</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99.638089230999995</v>
      </c>
      <c r="D36" s="30" t="str">
        <f>IF($B36="N/A","N/A",IF(C36&gt;100,"No",IF(C36&lt;98,"No","Yes")))</f>
        <v>Yes</v>
      </c>
      <c r="E36" s="30">
        <v>99.773285002999998</v>
      </c>
      <c r="F36" s="30" t="str">
        <f>IF($B36="N/A","N/A",IF(E36&gt;100,"No",IF(E36&lt;98,"No","Yes")))</f>
        <v>Yes</v>
      </c>
      <c r="G36" s="30">
        <v>99.688237900000004</v>
      </c>
      <c r="H36" s="30" t="str">
        <f>IF($B36="N/A","N/A",IF(G36&gt;100,"No",IF(G36&lt;98,"No","Yes")))</f>
        <v>Yes</v>
      </c>
      <c r="I36" s="32">
        <v>0.13569999999999999</v>
      </c>
      <c r="J36" s="32">
        <v>-8.5000000000000006E-2</v>
      </c>
      <c r="K36" s="30" t="str">
        <f>IF(J36="Div by 0", "N/A", IF(J36="N/A","N/A", IF(J36&gt;30, "No", IF(J36&lt;-30, "No", "Yes"))))</f>
        <v>Yes</v>
      </c>
    </row>
    <row r="37" spans="1:11">
      <c r="A37" s="51" t="s">
        <v>282</v>
      </c>
      <c r="B37" s="25" t="s">
        <v>54</v>
      </c>
      <c r="C37" s="30">
        <v>99.889812437000003</v>
      </c>
      <c r="D37" s="30" t="str">
        <f>IF($B37="N/A","N/A",IF(C37&gt;100,"No",IF(C37&lt;98,"No","Yes")))</f>
        <v>Yes</v>
      </c>
      <c r="E37" s="30">
        <v>99.901701739999993</v>
      </c>
      <c r="F37" s="30" t="str">
        <f>IF($B37="N/A","N/A",IF(E37&gt;100,"No",IF(E37&lt;98,"No","Yes")))</f>
        <v>Yes</v>
      </c>
      <c r="G37" s="30">
        <v>99.824660162000001</v>
      </c>
      <c r="H37" s="30" t="str">
        <f>IF($B37="N/A","N/A",IF(G37&gt;100,"No",IF(G37&lt;98,"No","Yes")))</f>
        <v>Yes</v>
      </c>
      <c r="I37" s="32">
        <v>1.1900000000000001E-2</v>
      </c>
      <c r="J37" s="32">
        <v>-7.6999999999999999E-2</v>
      </c>
      <c r="K37" s="30" t="str">
        <f>IF(J37="Div by 0", "N/A", IF(J37="N/A","N/A", IF(J37&gt;30, "No", IF(J37&lt;-30, "No", "Yes"))))</f>
        <v>Yes</v>
      </c>
    </row>
    <row r="38" spans="1:11">
      <c r="A38" s="51" t="s">
        <v>283</v>
      </c>
      <c r="B38" s="25" t="s">
        <v>54</v>
      </c>
      <c r="C38" s="30">
        <v>99.889812437000003</v>
      </c>
      <c r="D38" s="30" t="str">
        <f>IF($B38="N/A","N/A",IF(C38&gt;100,"No",IF(C38&lt;98,"No","Yes")))</f>
        <v>Yes</v>
      </c>
      <c r="E38" s="30">
        <v>99.901701739999993</v>
      </c>
      <c r="F38" s="30" t="str">
        <f>IF($B38="N/A","N/A",IF(E38&gt;100,"No",IF(E38&lt;98,"No","Yes")))</f>
        <v>Yes</v>
      </c>
      <c r="G38" s="30">
        <v>99.824660162000001</v>
      </c>
      <c r="H38" s="30" t="str">
        <f>IF($B38="N/A","N/A",IF(G38&gt;100,"No",IF(G38&lt;98,"No","Yes")))</f>
        <v>Yes</v>
      </c>
      <c r="I38" s="32">
        <v>1.1900000000000001E-2</v>
      </c>
      <c r="J38" s="32">
        <v>-7.6999999999999999E-2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72.650583412000003</v>
      </c>
      <c r="D40" s="30" t="str">
        <f>IF($B40="N/A","N/A",IF(C40&gt;15,"No",IF(C40&lt;-15,"No","Yes")))</f>
        <v>N/A</v>
      </c>
      <c r="E40" s="30">
        <v>68.957721647</v>
      </c>
      <c r="F40" s="30" t="str">
        <f>IF($B40="N/A","N/A",IF(E40&gt;15,"No",IF(E40&lt;-15,"No","Yes")))</f>
        <v>N/A</v>
      </c>
      <c r="G40" s="30">
        <v>66.318500319999998</v>
      </c>
      <c r="H40" s="30" t="str">
        <f>IF($B40="N/A","N/A",IF(G40&gt;15,"No",IF(G40&lt;-15,"No","Yes")))</f>
        <v>N/A</v>
      </c>
      <c r="I40" s="32">
        <v>-5.08</v>
      </c>
      <c r="J40" s="32">
        <v>-3.83</v>
      </c>
      <c r="K40" s="30" t="str">
        <f t="shared" ref="K40:K49" si="5">IF(J40="Div by 0", "N/A", IF(J40="N/A","N/A", IF(J40&gt;30, "No", IF(J40&lt;-30, "No", "Yes"))))</f>
        <v>Yes</v>
      </c>
    </row>
    <row r="41" spans="1:11">
      <c r="A41" s="51" t="s">
        <v>642</v>
      </c>
      <c r="B41" s="25" t="s">
        <v>49</v>
      </c>
      <c r="C41" s="30">
        <v>26.807301287000001</v>
      </c>
      <c r="D41" s="30" t="str">
        <f>IF($B41="N/A","N/A",IF(C41&gt;15,"No",IF(C41&lt;-15,"No","Yes")))</f>
        <v>N/A</v>
      </c>
      <c r="E41" s="30">
        <v>30.244368281</v>
      </c>
      <c r="F41" s="30" t="str">
        <f>IF($B41="N/A","N/A",IF(E41&gt;15,"No",IF(E41&lt;-15,"No","Yes")))</f>
        <v>N/A</v>
      </c>
      <c r="G41" s="30">
        <v>32.607028018000001</v>
      </c>
      <c r="H41" s="30" t="str">
        <f>IF($B41="N/A","N/A",IF(G41&gt;15,"No",IF(G41&lt;-15,"No","Yes")))</f>
        <v>N/A</v>
      </c>
      <c r="I41" s="32">
        <v>12.82</v>
      </c>
      <c r="J41" s="32">
        <v>7.8120000000000003</v>
      </c>
      <c r="K41" s="30" t="str">
        <f t="shared" si="5"/>
        <v>Yes</v>
      </c>
    </row>
    <row r="42" spans="1:11">
      <c r="A42" s="51" t="s">
        <v>643</v>
      </c>
      <c r="B42" s="25" t="s">
        <v>49</v>
      </c>
      <c r="C42" s="30">
        <v>0.20366866389999999</v>
      </c>
      <c r="D42" s="30" t="str">
        <f>IF($B42="N/A","N/A",IF(C42&gt;15,"No",IF(C42&lt;-15,"No","Yes")))</f>
        <v>N/A</v>
      </c>
      <c r="E42" s="30">
        <v>0.34392912980000001</v>
      </c>
      <c r="F42" s="30" t="str">
        <f>IF($B42="N/A","N/A",IF(E42&gt;15,"No",IF(E42&lt;-15,"No","Yes")))</f>
        <v>N/A</v>
      </c>
      <c r="G42" s="30">
        <v>0.51056488089999996</v>
      </c>
      <c r="H42" s="30" t="str">
        <f>IF($B42="N/A","N/A",IF(G42&gt;15,"No",IF(G42&lt;-15,"No","Yes")))</f>
        <v>N/A</v>
      </c>
      <c r="I42" s="32">
        <v>68.87</v>
      </c>
      <c r="J42" s="32">
        <v>48.45</v>
      </c>
      <c r="K42" s="30" t="str">
        <f t="shared" si="5"/>
        <v>No</v>
      </c>
    </row>
    <row r="43" spans="1:11">
      <c r="A43" s="51" t="s">
        <v>873</v>
      </c>
      <c r="B43" s="25" t="s">
        <v>49</v>
      </c>
      <c r="C43" s="30">
        <v>99.889812437000003</v>
      </c>
      <c r="D43" s="30" t="str">
        <f t="shared" ref="D43:D45" si="6">IF($B43="N/A","N/A",IF(C43&gt;15,"No",IF(C43&lt;-15,"No","Yes")))</f>
        <v>N/A</v>
      </c>
      <c r="E43" s="30">
        <v>99.901701739999993</v>
      </c>
      <c r="F43" s="30" t="str">
        <f t="shared" ref="F43:F45" si="7">IF($B43="N/A","N/A",IF(E43&gt;15,"No",IF(E43&lt;-15,"No","Yes")))</f>
        <v>N/A</v>
      </c>
      <c r="G43" s="30">
        <v>99.824660162000001</v>
      </c>
      <c r="H43" s="30" t="str">
        <f t="shared" ref="H43:H45" si="8">IF($B43="N/A","N/A",IF(G43&gt;15,"No",IF(G43&lt;-15,"No","Yes")))</f>
        <v>N/A</v>
      </c>
      <c r="I43" s="32">
        <v>1.1900000000000001E-2</v>
      </c>
      <c r="J43" s="32">
        <v>-7.6999999999999999E-2</v>
      </c>
      <c r="K43" s="30" t="str">
        <f t="shared" si="5"/>
        <v>Yes</v>
      </c>
    </row>
    <row r="44" spans="1:11">
      <c r="A44" s="51" t="s">
        <v>874</v>
      </c>
      <c r="B44" s="25" t="s">
        <v>49</v>
      </c>
      <c r="C44" s="30">
        <v>99.889812437000003</v>
      </c>
      <c r="D44" s="30" t="str">
        <f t="shared" si="6"/>
        <v>N/A</v>
      </c>
      <c r="E44" s="30">
        <v>99.901701739999993</v>
      </c>
      <c r="F44" s="30" t="str">
        <f t="shared" si="7"/>
        <v>N/A</v>
      </c>
      <c r="G44" s="30">
        <v>99.824660162000001</v>
      </c>
      <c r="H44" s="30" t="str">
        <f t="shared" si="8"/>
        <v>N/A</v>
      </c>
      <c r="I44" s="32">
        <v>1.1900000000000001E-2</v>
      </c>
      <c r="J44" s="32">
        <v>-7.6999999999999999E-2</v>
      </c>
      <c r="K44" s="30" t="str">
        <f t="shared" si="5"/>
        <v>Yes</v>
      </c>
    </row>
    <row r="45" spans="1:11">
      <c r="A45" s="51" t="s">
        <v>875</v>
      </c>
      <c r="B45" s="25" t="s">
        <v>49</v>
      </c>
      <c r="C45" s="30">
        <v>99.889812437000003</v>
      </c>
      <c r="D45" s="30" t="str">
        <f t="shared" si="6"/>
        <v>N/A</v>
      </c>
      <c r="E45" s="30">
        <v>99.901701739999993</v>
      </c>
      <c r="F45" s="30" t="str">
        <f t="shared" si="7"/>
        <v>N/A</v>
      </c>
      <c r="G45" s="30">
        <v>99.824660162000001</v>
      </c>
      <c r="H45" s="30" t="str">
        <f t="shared" si="8"/>
        <v>N/A</v>
      </c>
      <c r="I45" s="32">
        <v>1.1900000000000001E-2</v>
      </c>
      <c r="J45" s="32">
        <v>-7.6999999999999999E-2</v>
      </c>
      <c r="K45" s="30" t="str">
        <f t="shared" si="5"/>
        <v>Yes</v>
      </c>
    </row>
    <row r="46" spans="1:11">
      <c r="A46" s="51" t="s">
        <v>284</v>
      </c>
      <c r="B46" s="25" t="s">
        <v>49</v>
      </c>
      <c r="C46" s="30">
        <v>9.4191594960000007</v>
      </c>
      <c r="D46" s="30" t="str">
        <f>IF($B46="N/A","N/A",IF(C46&gt;15,"No",IF(C46&lt;-15,"No","Yes")))</f>
        <v>N/A</v>
      </c>
      <c r="E46" s="30">
        <v>10.843891252000001</v>
      </c>
      <c r="F46" s="30" t="str">
        <f>IF($B46="N/A","N/A",IF(E46&gt;15,"No",IF(E46&lt;-15,"No","Yes")))</f>
        <v>N/A</v>
      </c>
      <c r="G46" s="30">
        <v>12.347034256000001</v>
      </c>
      <c r="H46" s="30" t="str">
        <f>IF($B46="N/A","N/A",IF(G46&gt;15,"No",IF(G46&lt;-15,"No","Yes")))</f>
        <v>N/A</v>
      </c>
      <c r="I46" s="32">
        <v>15.13</v>
      </c>
      <c r="J46" s="32">
        <v>13.86</v>
      </c>
      <c r="K46" s="30" t="str">
        <f t="shared" si="5"/>
        <v>Yes</v>
      </c>
    </row>
    <row r="47" spans="1:11">
      <c r="A47" s="51" t="s">
        <v>285</v>
      </c>
      <c r="B47" s="25" t="s">
        <v>49</v>
      </c>
      <c r="C47" s="30">
        <v>90.470652940999997</v>
      </c>
      <c r="D47" s="30" t="str">
        <f>IF($B47="N/A","N/A",IF(C47&gt;15,"No",IF(C47&lt;-15,"No","Yes")))</f>
        <v>N/A</v>
      </c>
      <c r="E47" s="30">
        <v>89.057810488000001</v>
      </c>
      <c r="F47" s="30" t="str">
        <f>IF($B47="N/A","N/A",IF(E47&gt;15,"No",IF(E47&lt;-15,"No","Yes")))</f>
        <v>N/A</v>
      </c>
      <c r="G47" s="30">
        <v>87.477625906</v>
      </c>
      <c r="H47" s="30" t="str">
        <f>IF($B47="N/A","N/A",IF(G47&gt;15,"No",IF(G47&lt;-15,"No","Yes")))</f>
        <v>N/A</v>
      </c>
      <c r="I47" s="32">
        <v>-1.56</v>
      </c>
      <c r="J47" s="32">
        <v>-1.77</v>
      </c>
      <c r="K47" s="30" t="str">
        <f t="shared" si="5"/>
        <v>Yes</v>
      </c>
    </row>
    <row r="48" spans="1:11">
      <c r="A48" s="51" t="s">
        <v>286</v>
      </c>
      <c r="B48" s="25" t="s">
        <v>49</v>
      </c>
      <c r="C48" s="30">
        <v>63.600514709000002</v>
      </c>
      <c r="D48" s="30" t="str">
        <f>IF($B48="N/A","N/A",IF(C48&gt;15,"No",IF(C48&lt;-15,"No","Yes")))</f>
        <v>N/A</v>
      </c>
      <c r="E48" s="30">
        <v>65.454290850000007</v>
      </c>
      <c r="F48" s="30" t="str">
        <f>IF($B48="N/A","N/A",IF(E48&gt;15,"No",IF(E48&lt;-15,"No","Yes")))</f>
        <v>N/A</v>
      </c>
      <c r="G48" s="30">
        <v>67.569997779999994</v>
      </c>
      <c r="H48" s="30" t="str">
        <f>IF($B48="N/A","N/A",IF(G48&gt;15,"No",IF(G48&lt;-15,"No","Yes")))</f>
        <v>N/A</v>
      </c>
      <c r="I48" s="32">
        <v>2.915</v>
      </c>
      <c r="J48" s="32">
        <v>3.2320000000000002</v>
      </c>
      <c r="K48" s="30" t="str">
        <f t="shared" si="5"/>
        <v>Yes</v>
      </c>
    </row>
    <row r="49" spans="1:11">
      <c r="A49" s="51" t="s">
        <v>287</v>
      </c>
      <c r="B49" s="25" t="s">
        <v>49</v>
      </c>
      <c r="C49" s="30">
        <v>31.444517652999998</v>
      </c>
      <c r="D49" s="30" t="str">
        <f>IF($B49="N/A","N/A",IF(C49&gt;15,"No",IF(C49&lt;-15,"No","Yes")))</f>
        <v>N/A</v>
      </c>
      <c r="E49" s="30">
        <v>29.284663221999999</v>
      </c>
      <c r="F49" s="30" t="str">
        <f>IF($B49="N/A","N/A",IF(E49&gt;15,"No",IF(E49&lt;-15,"No","Yes")))</f>
        <v>N/A</v>
      </c>
      <c r="G49" s="30">
        <v>25.528525038000002</v>
      </c>
      <c r="H49" s="30" t="str">
        <f>IF($B49="N/A","N/A",IF(G49&gt;15,"No",IF(G49&lt;-15,"No","Yes")))</f>
        <v>N/A</v>
      </c>
      <c r="I49" s="32">
        <v>-6.87</v>
      </c>
      <c r="J49" s="32">
        <v>-12.8</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164339</v>
      </c>
      <c r="D7" s="151" t="str">
        <f>IF($B7="N/A","N/A",IF(C7&gt;10,"No",IF(C7&lt;-10,"No","Yes")))</f>
        <v>N/A</v>
      </c>
      <c r="E7" s="150">
        <v>176697</v>
      </c>
      <c r="F7" s="151" t="str">
        <f>IF($B7="N/A","N/A",IF(E7&gt;10,"No",IF(E7&lt;-10,"No","Yes")))</f>
        <v>N/A</v>
      </c>
      <c r="G7" s="150">
        <v>190276</v>
      </c>
      <c r="H7" s="151" t="str">
        <f>IF($B7="N/A","N/A",IF(G7&gt;10,"No",IF(G7&lt;-10,"No","Yes")))</f>
        <v>N/A</v>
      </c>
      <c r="I7" s="152">
        <v>7.52</v>
      </c>
      <c r="J7" s="152">
        <v>7.6849999999999996</v>
      </c>
      <c r="K7" s="153" t="s">
        <v>1193</v>
      </c>
      <c r="L7" s="154" t="str">
        <f>IF(J7="Div by 0", "N/A", IF(K7="N/A","N/A", IF(J7&gt;VALUE(MID(K7,1,2)), "No", IF(J7&lt;-1*VALUE(MID(K7,1,2)), "No", "Yes"))))</f>
        <v>Yes</v>
      </c>
    </row>
    <row r="8" spans="1:12">
      <c r="A8" s="51" t="s">
        <v>288</v>
      </c>
      <c r="B8" s="25" t="s">
        <v>49</v>
      </c>
      <c r="C8" s="31">
        <v>841317239</v>
      </c>
      <c r="D8" s="27" t="str">
        <f>IF($B8="N/A","N/A",IF(C8&gt;10,"No",IF(C8&lt;-10,"No","Yes")))</f>
        <v>N/A</v>
      </c>
      <c r="E8" s="31">
        <v>919223495</v>
      </c>
      <c r="F8" s="27" t="str">
        <f>IF($B8="N/A","N/A",IF(E8&gt;10,"No",IF(E8&lt;-10,"No","Yes")))</f>
        <v>N/A</v>
      </c>
      <c r="G8" s="31">
        <v>982545395</v>
      </c>
      <c r="H8" s="27" t="str">
        <f>IF($B8="N/A","N/A",IF(G8&gt;10,"No",IF(G8&lt;-10,"No","Yes")))</f>
        <v>N/A</v>
      </c>
      <c r="I8" s="28">
        <v>9.26</v>
      </c>
      <c r="J8" s="28">
        <v>6.8890000000000002</v>
      </c>
      <c r="K8" s="29" t="s">
        <v>1193</v>
      </c>
      <c r="L8" s="30" t="str">
        <f>IF(J8="Div by 0", "N/A", IF(K8="N/A","N/A", IF(J8&gt;VALUE(MID(K8,1,2)), "No", IF(J8&lt;-1*VALUE(MID(K8,1,2)), "No", "Yes"))))</f>
        <v>Yes</v>
      </c>
    </row>
    <row r="9" spans="1:12">
      <c r="A9" s="85" t="s">
        <v>1073</v>
      </c>
      <c r="B9" s="30" t="s">
        <v>49</v>
      </c>
      <c r="C9" s="32">
        <v>6.2888297969</v>
      </c>
      <c r="D9" s="27" t="str">
        <f>IF($B9="N/A","N/A",IF(C9&gt;10,"No",IF(C9&lt;-10,"No","Yes")))</f>
        <v>N/A</v>
      </c>
      <c r="E9" s="32">
        <v>9.0488236924999992</v>
      </c>
      <c r="F9" s="27" t="str">
        <f>IF($B9="N/A","N/A",IF(E9&gt;10,"No",IF(E9&lt;-10,"No","Yes")))</f>
        <v>N/A</v>
      </c>
      <c r="G9" s="32">
        <v>10.866846055</v>
      </c>
      <c r="H9" s="27" t="str">
        <f>IF($B9="N/A","N/A",IF(G9&gt;10,"No",IF(G9&lt;-10,"No","Yes")))</f>
        <v>N/A</v>
      </c>
      <c r="I9" s="28">
        <v>43.89</v>
      </c>
      <c r="J9" s="28">
        <v>20.09</v>
      </c>
      <c r="K9" s="30" t="s">
        <v>49</v>
      </c>
      <c r="L9" s="30" t="str">
        <f>IF(J9="Div by 0", "N/A", IF(K9="N/A","N/A", IF(J9&gt;VALUE(MID(K9,1,2)), "No", IF(J9&lt;-1*VALUE(MID(K9,1,2)), "No", "Yes"))))</f>
        <v>N/A</v>
      </c>
    </row>
    <row r="10" spans="1:12">
      <c r="A10" s="85" t="s">
        <v>289</v>
      </c>
      <c r="B10" s="30" t="s">
        <v>49</v>
      </c>
      <c r="C10" s="32">
        <v>25.556928057</v>
      </c>
      <c r="D10" s="27" t="str">
        <f t="shared" ref="D10:D17" si="0">IF($B10="N/A","N/A",IF(C10&gt;10,"No",IF(C10&lt;-10,"No","Yes")))</f>
        <v>N/A</v>
      </c>
      <c r="E10" s="32">
        <v>24.941566637000001</v>
      </c>
      <c r="F10" s="27" t="str">
        <f t="shared" ref="F10:F17" si="1">IF($B10="N/A","N/A",IF(E10&gt;10,"No",IF(E10&lt;-10,"No","Yes")))</f>
        <v>N/A</v>
      </c>
      <c r="G10" s="32">
        <v>23.267253883999999</v>
      </c>
      <c r="H10" s="27" t="str">
        <f t="shared" ref="H10:H17" si="2">IF($B10="N/A","N/A",IF(G10&gt;10,"No",IF(G10&lt;-10,"No","Yes")))</f>
        <v>N/A</v>
      </c>
      <c r="I10" s="28">
        <v>-2.41</v>
      </c>
      <c r="J10" s="28">
        <v>-6.71</v>
      </c>
      <c r="K10" s="30" t="s">
        <v>49</v>
      </c>
      <c r="L10" s="30" t="str">
        <f t="shared" ref="L10:L24" si="3">IF(J10="Div by 0", "N/A", IF(K10="N/A","N/A", IF(J10&gt;VALUE(MID(K10,1,2)), "No", IF(J10&lt;-1*VALUE(MID(K10,1,2)), "No", "Yes"))))</f>
        <v>N/A</v>
      </c>
    </row>
    <row r="11" spans="1:12">
      <c r="A11" s="85" t="s">
        <v>290</v>
      </c>
      <c r="B11" s="30" t="s">
        <v>49</v>
      </c>
      <c r="C11" s="32">
        <v>6.2225034836999997</v>
      </c>
      <c r="D11" s="27" t="str">
        <f t="shared" si="0"/>
        <v>N/A</v>
      </c>
      <c r="E11" s="32">
        <v>6.3889030374000004</v>
      </c>
      <c r="F11" s="27" t="str">
        <f t="shared" si="1"/>
        <v>N/A</v>
      </c>
      <c r="G11" s="32">
        <v>6.4485274022999999</v>
      </c>
      <c r="H11" s="27" t="str">
        <f t="shared" si="2"/>
        <v>N/A</v>
      </c>
      <c r="I11" s="28">
        <v>2.6739999999999999</v>
      </c>
      <c r="J11" s="28">
        <v>0.93320000000000003</v>
      </c>
      <c r="K11" s="30" t="s">
        <v>49</v>
      </c>
      <c r="L11" s="30" t="str">
        <f t="shared" si="3"/>
        <v>N/A</v>
      </c>
    </row>
    <row r="12" spans="1:12">
      <c r="A12" s="85" t="s">
        <v>291</v>
      </c>
      <c r="B12" s="30" t="s">
        <v>49</v>
      </c>
      <c r="C12" s="32">
        <v>0</v>
      </c>
      <c r="D12" s="27" t="str">
        <f t="shared" si="0"/>
        <v>N/A</v>
      </c>
      <c r="E12" s="32">
        <v>0</v>
      </c>
      <c r="F12" s="27" t="str">
        <f t="shared" si="1"/>
        <v>N/A</v>
      </c>
      <c r="G12" s="32">
        <v>0</v>
      </c>
      <c r="H12" s="27" t="str">
        <f t="shared" si="2"/>
        <v>N/A</v>
      </c>
      <c r="I12" s="28" t="s">
        <v>1207</v>
      </c>
      <c r="J12" s="28" t="s">
        <v>1207</v>
      </c>
      <c r="K12" s="30" t="s">
        <v>49</v>
      </c>
      <c r="L12" s="30" t="str">
        <f t="shared" si="3"/>
        <v>N/A</v>
      </c>
    </row>
    <row r="13" spans="1:12">
      <c r="A13" s="85" t="s">
        <v>292</v>
      </c>
      <c r="B13" s="33" t="s">
        <v>49</v>
      </c>
      <c r="C13" s="32">
        <v>61.931738662000001</v>
      </c>
      <c r="D13" s="27" t="str">
        <f t="shared" si="0"/>
        <v>N/A</v>
      </c>
      <c r="E13" s="32">
        <v>59.620706632999998</v>
      </c>
      <c r="F13" s="27" t="str">
        <f t="shared" si="1"/>
        <v>N/A</v>
      </c>
      <c r="G13" s="32">
        <v>59.417372659000002</v>
      </c>
      <c r="H13" s="27" t="str">
        <f t="shared" si="2"/>
        <v>N/A</v>
      </c>
      <c r="I13" s="28">
        <v>-3.73</v>
      </c>
      <c r="J13" s="28">
        <v>-0.34100000000000003</v>
      </c>
      <c r="K13" s="30" t="s">
        <v>49</v>
      </c>
      <c r="L13" s="30" t="str">
        <f t="shared" si="3"/>
        <v>N/A</v>
      </c>
    </row>
    <row r="14" spans="1:12" ht="12.75" customHeight="1">
      <c r="A14" s="85" t="s">
        <v>293</v>
      </c>
      <c r="B14" s="33" t="s">
        <v>49</v>
      </c>
      <c r="C14" s="32">
        <v>0</v>
      </c>
      <c r="D14" s="27" t="str">
        <f t="shared" si="0"/>
        <v>N/A</v>
      </c>
      <c r="E14" s="32">
        <v>0</v>
      </c>
      <c r="F14" s="27" t="str">
        <f t="shared" si="1"/>
        <v>N/A</v>
      </c>
      <c r="G14" s="32">
        <v>0</v>
      </c>
      <c r="H14" s="27" t="str">
        <f t="shared" si="2"/>
        <v>N/A</v>
      </c>
      <c r="I14" s="28" t="s">
        <v>1207</v>
      </c>
      <c r="J14" s="28" t="s">
        <v>1207</v>
      </c>
      <c r="K14" s="30" t="s">
        <v>49</v>
      </c>
      <c r="L14" s="30" t="str">
        <f t="shared" si="3"/>
        <v>N/A</v>
      </c>
    </row>
    <row r="15" spans="1:12">
      <c r="A15" s="85" t="s">
        <v>294</v>
      </c>
      <c r="B15" s="33" t="s">
        <v>49</v>
      </c>
      <c r="C15" s="32">
        <v>0</v>
      </c>
      <c r="D15" s="27" t="str">
        <f t="shared" si="0"/>
        <v>N/A</v>
      </c>
      <c r="E15" s="32">
        <v>0</v>
      </c>
      <c r="F15" s="27" t="str">
        <f t="shared" si="1"/>
        <v>N/A</v>
      </c>
      <c r="G15" s="32">
        <v>0</v>
      </c>
      <c r="H15" s="27" t="str">
        <f t="shared" si="2"/>
        <v>N/A</v>
      </c>
      <c r="I15" s="28" t="s">
        <v>1207</v>
      </c>
      <c r="J15" s="28" t="s">
        <v>1207</v>
      </c>
      <c r="K15" s="30" t="s">
        <v>49</v>
      </c>
      <c r="L15" s="30" t="str">
        <f t="shared" si="3"/>
        <v>N/A</v>
      </c>
    </row>
    <row r="16" spans="1:12" ht="12.75" customHeight="1">
      <c r="A16" s="85" t="s">
        <v>522</v>
      </c>
      <c r="B16" s="33" t="s">
        <v>49</v>
      </c>
      <c r="C16" s="32">
        <v>0</v>
      </c>
      <c r="D16" s="27" t="str">
        <f t="shared" si="0"/>
        <v>N/A</v>
      </c>
      <c r="E16" s="32">
        <v>0</v>
      </c>
      <c r="F16" s="27" t="str">
        <f t="shared" si="1"/>
        <v>N/A</v>
      </c>
      <c r="G16" s="32">
        <v>0</v>
      </c>
      <c r="H16" s="27" t="str">
        <f t="shared" si="2"/>
        <v>N/A</v>
      </c>
      <c r="I16" s="28" t="s">
        <v>1207</v>
      </c>
      <c r="J16" s="28" t="s">
        <v>1207</v>
      </c>
      <c r="K16" s="30" t="s">
        <v>49</v>
      </c>
      <c r="L16" s="30" t="str">
        <f t="shared" si="3"/>
        <v>N/A</v>
      </c>
    </row>
    <row r="17" spans="1:12" ht="12.75" customHeight="1">
      <c r="A17" s="45" t="s">
        <v>772</v>
      </c>
      <c r="B17" s="34" t="s">
        <v>49</v>
      </c>
      <c r="C17" s="26">
        <v>3017</v>
      </c>
      <c r="D17" s="27" t="str">
        <f t="shared" si="0"/>
        <v>N/A</v>
      </c>
      <c r="E17" s="26">
        <v>2766</v>
      </c>
      <c r="F17" s="27" t="str">
        <f t="shared" si="1"/>
        <v>N/A</v>
      </c>
      <c r="G17" s="26">
        <v>353</v>
      </c>
      <c r="H17" s="27" t="str">
        <f t="shared" si="2"/>
        <v>N/A</v>
      </c>
      <c r="I17" s="28">
        <v>-8.32</v>
      </c>
      <c r="J17" s="28">
        <v>-87.2</v>
      </c>
      <c r="K17" s="26" t="s">
        <v>49</v>
      </c>
      <c r="L17" s="30" t="str">
        <f t="shared" si="3"/>
        <v>N/A</v>
      </c>
    </row>
    <row r="18" spans="1:12" ht="12.75" customHeight="1">
      <c r="A18" s="45" t="s">
        <v>773</v>
      </c>
      <c r="B18" s="36" t="s">
        <v>6</v>
      </c>
      <c r="C18" s="32">
        <v>1.8358393320999999</v>
      </c>
      <c r="D18" s="27" t="str">
        <f>IF($B18="N/A","N/A",IF(C18&gt;=2,"No",IF(C18&lt;0,"No","Yes")))</f>
        <v>Yes</v>
      </c>
      <c r="E18" s="32">
        <v>1.5653916026000001</v>
      </c>
      <c r="F18" s="27" t="str">
        <f>IF($B18="N/A","N/A",IF(E18&gt;=2,"No",IF(E18&lt;0,"No","Yes")))</f>
        <v>Yes</v>
      </c>
      <c r="G18" s="32">
        <v>0.18551998149999999</v>
      </c>
      <c r="H18" s="27" t="str">
        <f>IF($B18="N/A","N/A",IF(G18&gt;=2,"No",IF(G18&lt;0,"No","Yes")))</f>
        <v>Yes</v>
      </c>
      <c r="I18" s="28">
        <v>-14.7</v>
      </c>
      <c r="J18" s="28">
        <v>-88.1</v>
      </c>
      <c r="K18" s="30" t="s">
        <v>49</v>
      </c>
      <c r="L18" s="30" t="str">
        <f t="shared" si="3"/>
        <v>N/A</v>
      </c>
    </row>
    <row r="19" spans="1:12" ht="25.5">
      <c r="A19" s="94" t="s">
        <v>774</v>
      </c>
      <c r="B19" s="36" t="s">
        <v>49</v>
      </c>
      <c r="C19" s="31">
        <v>5169117</v>
      </c>
      <c r="D19" s="27" t="str">
        <f t="shared" ref="D19:D24" si="4">IF($B19="N/A","N/A",IF(C19&gt;10,"No",IF(C19&lt;-10,"No","Yes")))</f>
        <v>N/A</v>
      </c>
      <c r="E19" s="31">
        <v>3797257</v>
      </c>
      <c r="F19" s="27" t="str">
        <f t="shared" ref="F19:F24" si="5">IF($B19="N/A","N/A",IF(E19&gt;10,"No",IF(E19&lt;-10,"No","Yes")))</f>
        <v>N/A</v>
      </c>
      <c r="G19" s="31">
        <v>687727</v>
      </c>
      <c r="H19" s="27" t="str">
        <f t="shared" ref="H19:H24" si="6">IF($B19="N/A","N/A",IF(G19&gt;10,"No",IF(G19&lt;-10,"No","Yes")))</f>
        <v>N/A</v>
      </c>
      <c r="I19" s="28">
        <v>-26.5</v>
      </c>
      <c r="J19" s="28">
        <v>-81.900000000000006</v>
      </c>
      <c r="K19" s="30" t="s">
        <v>49</v>
      </c>
      <c r="L19" s="30" t="str">
        <f t="shared" si="3"/>
        <v>N/A</v>
      </c>
    </row>
    <row r="20" spans="1:12" ht="25.5">
      <c r="A20" s="94" t="s">
        <v>775</v>
      </c>
      <c r="B20" s="36" t="s">
        <v>49</v>
      </c>
      <c r="C20" s="31">
        <v>1713.3301293</v>
      </c>
      <c r="D20" s="27" t="str">
        <f t="shared" si="4"/>
        <v>N/A</v>
      </c>
      <c r="E20" s="31">
        <v>1372.8333333</v>
      </c>
      <c r="F20" s="27" t="str">
        <f t="shared" si="5"/>
        <v>N/A</v>
      </c>
      <c r="G20" s="31">
        <v>1948.2351275000001</v>
      </c>
      <c r="H20" s="27" t="str">
        <f t="shared" si="6"/>
        <v>N/A</v>
      </c>
      <c r="I20" s="28">
        <v>-19.899999999999999</v>
      </c>
      <c r="J20" s="28">
        <v>41.91</v>
      </c>
      <c r="K20" s="30" t="s">
        <v>49</v>
      </c>
      <c r="L20" s="30" t="str">
        <f t="shared" si="3"/>
        <v>N/A</v>
      </c>
    </row>
    <row r="21" spans="1:12" ht="12.75" customHeight="1">
      <c r="A21" s="45" t="s">
        <v>776</v>
      </c>
      <c r="B21" s="25" t="s">
        <v>49</v>
      </c>
      <c r="C21" s="34">
        <v>2989</v>
      </c>
      <c r="D21" s="27" t="str">
        <f t="shared" si="4"/>
        <v>N/A</v>
      </c>
      <c r="E21" s="34">
        <v>2719</v>
      </c>
      <c r="F21" s="27" t="str">
        <f t="shared" si="5"/>
        <v>N/A</v>
      </c>
      <c r="G21" s="34">
        <v>327</v>
      </c>
      <c r="H21" s="27" t="str">
        <f t="shared" si="6"/>
        <v>N/A</v>
      </c>
      <c r="I21" s="28">
        <v>-9.0299999999999994</v>
      </c>
      <c r="J21" s="28">
        <v>-88</v>
      </c>
      <c r="K21" s="26" t="s">
        <v>49</v>
      </c>
      <c r="L21" s="30" t="str">
        <f t="shared" si="3"/>
        <v>N/A</v>
      </c>
    </row>
    <row r="22" spans="1:12" ht="12.75" customHeight="1">
      <c r="A22" s="45" t="s">
        <v>777</v>
      </c>
      <c r="B22" s="25" t="s">
        <v>49</v>
      </c>
      <c r="C22" s="35">
        <v>1.8188013801</v>
      </c>
      <c r="D22" s="27" t="str">
        <f t="shared" si="4"/>
        <v>N/A</v>
      </c>
      <c r="E22" s="35">
        <v>1.5387923960000001</v>
      </c>
      <c r="F22" s="27" t="str">
        <f t="shared" si="5"/>
        <v>N/A</v>
      </c>
      <c r="G22" s="35">
        <v>0.17185562030000001</v>
      </c>
      <c r="H22" s="27" t="str">
        <f t="shared" si="6"/>
        <v>N/A</v>
      </c>
      <c r="I22" s="28">
        <v>-15.4</v>
      </c>
      <c r="J22" s="28">
        <v>-88.8</v>
      </c>
      <c r="K22" s="30" t="s">
        <v>49</v>
      </c>
      <c r="L22" s="30" t="str">
        <f t="shared" si="3"/>
        <v>N/A</v>
      </c>
    </row>
    <row r="23" spans="1:12" ht="25.5">
      <c r="A23" s="86" t="s">
        <v>778</v>
      </c>
      <c r="B23" s="25" t="s">
        <v>49</v>
      </c>
      <c r="C23" s="47">
        <v>5168632</v>
      </c>
      <c r="D23" s="27" t="str">
        <f t="shared" si="4"/>
        <v>N/A</v>
      </c>
      <c r="E23" s="47">
        <v>3796537</v>
      </c>
      <c r="F23" s="27" t="str">
        <f t="shared" si="5"/>
        <v>N/A</v>
      </c>
      <c r="G23" s="47">
        <v>687302</v>
      </c>
      <c r="H23" s="27" t="str">
        <f t="shared" si="6"/>
        <v>N/A</v>
      </c>
      <c r="I23" s="28">
        <v>-26.5</v>
      </c>
      <c r="J23" s="28">
        <v>-81.900000000000006</v>
      </c>
      <c r="K23" s="30" t="s">
        <v>49</v>
      </c>
      <c r="L23" s="30" t="str">
        <f t="shared" si="3"/>
        <v>N/A</v>
      </c>
    </row>
    <row r="24" spans="1:12" ht="25.5">
      <c r="A24" s="86" t="s">
        <v>779</v>
      </c>
      <c r="B24" s="25" t="s">
        <v>49</v>
      </c>
      <c r="C24" s="47">
        <v>1729.2177985999999</v>
      </c>
      <c r="D24" s="27" t="str">
        <f t="shared" si="4"/>
        <v>N/A</v>
      </c>
      <c r="E24" s="47">
        <v>1396.2990070000001</v>
      </c>
      <c r="F24" s="27" t="str">
        <f t="shared" si="5"/>
        <v>N/A</v>
      </c>
      <c r="G24" s="47">
        <v>2101.8409786000002</v>
      </c>
      <c r="H24" s="27" t="str">
        <f t="shared" si="6"/>
        <v>N/A</v>
      </c>
      <c r="I24" s="28">
        <v>-19.3</v>
      </c>
      <c r="J24" s="28">
        <v>50.53</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2117</v>
      </c>
      <c r="D26" s="27" t="str">
        <f>IF($B26="N/A","N/A",IF(C26&gt;10,"No",IF(C26&lt;-10,"No","Yes")))</f>
        <v>N/A</v>
      </c>
      <c r="E26" s="26">
        <v>2267</v>
      </c>
      <c r="F26" s="27" t="str">
        <f>IF($B26="N/A","N/A",IF(E26&gt;10,"No",IF(E26&lt;-10,"No","Yes")))</f>
        <v>N/A</v>
      </c>
      <c r="G26" s="26">
        <v>2141</v>
      </c>
      <c r="H26" s="27" t="str">
        <f>IF($B26="N/A","N/A",IF(G26&gt;10,"No",IF(G26&lt;-10,"No","Yes")))</f>
        <v>N/A</v>
      </c>
      <c r="I26" s="28">
        <v>7.085</v>
      </c>
      <c r="J26" s="28">
        <v>-5.56</v>
      </c>
      <c r="K26" s="26" t="s">
        <v>49</v>
      </c>
      <c r="L26" s="30" t="str">
        <f>IF(J26="Div by 0", "N/A", IF(K26="N/A","N/A", IF(J26&gt;VALUE(MID(K26,1,2)), "No", IF(J26&lt;-1*VALUE(MID(K26,1,2)), "No", "Yes"))))</f>
        <v>N/A</v>
      </c>
    </row>
    <row r="27" spans="1:12">
      <c r="A27" s="94" t="s">
        <v>782</v>
      </c>
      <c r="B27" s="36" t="s">
        <v>49</v>
      </c>
      <c r="C27" s="32">
        <v>1.2881908737000001</v>
      </c>
      <c r="D27" s="27" t="str">
        <f>IF($B27="N/A","N/A",IF(C27&gt;10,"No",IF(C27&lt;-10,"No","Yes")))</f>
        <v>N/A</v>
      </c>
      <c r="E27" s="32">
        <v>1.2829872606999999</v>
      </c>
      <c r="F27" s="27" t="str">
        <f>IF($B27="N/A","N/A",IF(E27&gt;10,"No",IF(E27&lt;-10,"No","Yes")))</f>
        <v>N/A</v>
      </c>
      <c r="G27" s="32">
        <v>1.1252075932000001</v>
      </c>
      <c r="H27" s="27" t="str">
        <f>IF($B27="N/A","N/A",IF(G27&gt;10,"No",IF(G27&lt;-10,"No","Yes")))</f>
        <v>N/A</v>
      </c>
      <c r="I27" s="28">
        <v>-0.40400000000000003</v>
      </c>
      <c r="J27" s="28">
        <v>-12.3</v>
      </c>
      <c r="K27" s="30" t="s">
        <v>49</v>
      </c>
      <c r="L27" s="30" t="str">
        <f>IF(J27="Div by 0", "N/A", IF(K27="N/A","N/A", IF(J27&gt;VALUE(MID(K27,1,2)), "No", IF(J27&lt;-1*VALUE(MID(K27,1,2)), "No", "Yes"))))</f>
        <v>N/A</v>
      </c>
    </row>
    <row r="28" spans="1:12">
      <c r="A28" s="45" t="s">
        <v>783</v>
      </c>
      <c r="B28" s="26" t="s">
        <v>49</v>
      </c>
      <c r="C28" s="26">
        <v>6400</v>
      </c>
      <c r="D28" s="27" t="str">
        <f>IF($B28="N/A","N/A",IF(C28&gt;10,"No",IF(C28&lt;-10,"No","Yes")))</f>
        <v>N/A</v>
      </c>
      <c r="E28" s="26">
        <v>7019</v>
      </c>
      <c r="F28" s="27" t="str">
        <f>IF($B28="N/A","N/A",IF(E28&gt;10,"No",IF(E28&lt;-10,"No","Yes")))</f>
        <v>N/A</v>
      </c>
      <c r="G28" s="26">
        <v>6950</v>
      </c>
      <c r="H28" s="27" t="str">
        <f>IF($B28="N/A","N/A",IF(G28&gt;10,"No",IF(G28&lt;-10,"No","Yes")))</f>
        <v>N/A</v>
      </c>
      <c r="I28" s="28">
        <v>9.6720000000000006</v>
      </c>
      <c r="J28" s="28">
        <v>-0.98299999999999998</v>
      </c>
      <c r="K28" s="26" t="s">
        <v>49</v>
      </c>
      <c r="L28" s="30" t="str">
        <f>IF(J28="Div by 0", "N/A", IF(K28="N/A","N/A", IF(J28&gt;VALUE(MID(K28,1,2)), "No", IF(J28&lt;-1*VALUE(MID(K28,1,2)), "No", "Yes"))))</f>
        <v>N/A</v>
      </c>
    </row>
    <row r="29" spans="1:12">
      <c r="A29" s="94" t="s">
        <v>784</v>
      </c>
      <c r="B29" s="25" t="s">
        <v>49</v>
      </c>
      <c r="C29" s="32">
        <v>3.8943890372999999</v>
      </c>
      <c r="D29" s="27" t="str">
        <f>IF($B29="N/A","N/A",IF(C29&gt;10,"No",IF(C29&lt;-10,"No","Yes")))</f>
        <v>N/A</v>
      </c>
      <c r="E29" s="32">
        <v>3.9723368252000002</v>
      </c>
      <c r="F29" s="27" t="str">
        <f>IF($B29="N/A","N/A",IF(E29&gt;10,"No",IF(E29&lt;-10,"No","Yes")))</f>
        <v>N/A</v>
      </c>
      <c r="G29" s="32">
        <v>3.6525888708999998</v>
      </c>
      <c r="H29" s="27" t="str">
        <f>IF($B29="N/A","N/A",IF(G29&gt;10,"No",IF(G29&lt;-10,"No","Yes")))</f>
        <v>N/A</v>
      </c>
      <c r="I29" s="28">
        <v>2.0019999999999998</v>
      </c>
      <c r="J29" s="28">
        <v>-8.0500000000000007</v>
      </c>
      <c r="K29" s="30" t="s">
        <v>49</v>
      </c>
      <c r="L29" s="30" t="str">
        <f>IF(J29="Div by 0", "N/A", IF(K29="N/A","N/A", IF(J29&gt;VALUE(MID(K29,1,2)), "No", IF(J29&lt;-1*VALUE(MID(K29,1,2)), "No", "Yes"))))</f>
        <v>N/A</v>
      </c>
    </row>
    <row r="30" spans="1:12" ht="12.75" customHeight="1">
      <c r="A30" s="45" t="s">
        <v>785</v>
      </c>
      <c r="B30" s="34" t="s">
        <v>49</v>
      </c>
      <c r="C30" s="34">
        <v>3101.0833333</v>
      </c>
      <c r="D30" s="27" t="str">
        <f>IF($B30="N/A","N/A",IF(C30&gt;10,"No",IF(C30&lt;-10,"No","Yes")))</f>
        <v>N/A</v>
      </c>
      <c r="E30" s="34">
        <v>3387.5</v>
      </c>
      <c r="F30" s="27" t="str">
        <f>IF($B30="N/A","N/A",IF(E30&gt;10,"No",IF(E30&lt;-10,"No","Yes")))</f>
        <v>N/A</v>
      </c>
      <c r="G30" s="34">
        <v>3392</v>
      </c>
      <c r="H30" s="27" t="str">
        <f>IF($B30="N/A","N/A",IF(G30&gt;10,"No",IF(G30&lt;-10,"No","Yes")))</f>
        <v>N/A</v>
      </c>
      <c r="I30" s="28">
        <v>9.2360000000000007</v>
      </c>
      <c r="J30" s="28">
        <v>0.1328</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159205</v>
      </c>
      <c r="D32" s="27" t="str">
        <f>IF($B32="N/A","N/A",IF(C32&gt;10,"No",IF(C32&lt;-10,"No","Yes")))</f>
        <v>N/A</v>
      </c>
      <c r="E32" s="26">
        <v>171664</v>
      </c>
      <c r="F32" s="27" t="str">
        <f>IF($B32="N/A","N/A",IF(E32&gt;10,"No",IF(E32&lt;-10,"No","Yes")))</f>
        <v>N/A</v>
      </c>
      <c r="G32" s="26">
        <v>187782</v>
      </c>
      <c r="H32" s="27" t="str">
        <f>IF($B32="N/A","N/A",IF(G32&gt;10,"No",IF(G32&lt;-10,"No","Yes")))</f>
        <v>N/A</v>
      </c>
      <c r="I32" s="28">
        <v>7.8259999999999996</v>
      </c>
      <c r="J32" s="28">
        <v>9.3889999999999993</v>
      </c>
      <c r="K32" s="37" t="s">
        <v>1193</v>
      </c>
      <c r="L32" s="30" t="str">
        <f>IF(J32="Div by 0", "N/A", IF(K32="N/A","N/A", IF(J32&gt;VALUE(MID(K32,1,2)), "No", IF(J32&lt;-1*VALUE(MID(K32,1,2)), "No", "Yes"))))</f>
        <v>Yes</v>
      </c>
    </row>
    <row r="33" spans="1:12">
      <c r="A33" s="45" t="s">
        <v>295</v>
      </c>
      <c r="B33" s="26" t="s">
        <v>49</v>
      </c>
      <c r="C33" s="26">
        <v>126216.24</v>
      </c>
      <c r="D33" s="27" t="str">
        <f>IF($B33="N/A","N/A",IF(C33&gt;10,"No",IF(C33&lt;-10,"No","Yes")))</f>
        <v>N/A</v>
      </c>
      <c r="E33" s="26">
        <v>137366.21</v>
      </c>
      <c r="F33" s="27" t="str">
        <f>IF($B33="N/A","N/A",IF(E33&gt;10,"No",IF(E33&lt;-10,"No","Yes")))</f>
        <v>N/A</v>
      </c>
      <c r="G33" s="26">
        <v>150974.62</v>
      </c>
      <c r="H33" s="27" t="str">
        <f>IF($B33="N/A","N/A",IF(G33&gt;10,"No",IF(G33&lt;-10,"No","Yes")))</f>
        <v>N/A</v>
      </c>
      <c r="I33" s="28">
        <v>8.8339999999999996</v>
      </c>
      <c r="J33" s="28">
        <v>9.907</v>
      </c>
      <c r="K33" s="37" t="s">
        <v>107</v>
      </c>
      <c r="L33" s="30" t="str">
        <f>IF(J33="Div by 0", "N/A", IF(K33="N/A","N/A", IF(J33&gt;VALUE(MID(K33,1,2)), "No", IF(J33&lt;-1*VALUE(MID(K33,1,2)), "No", "Yes"))))</f>
        <v>Yes</v>
      </c>
    </row>
    <row r="34" spans="1:12">
      <c r="A34" s="45" t="s">
        <v>787</v>
      </c>
      <c r="B34" s="26" t="s">
        <v>49</v>
      </c>
      <c r="C34" s="26">
        <v>0</v>
      </c>
      <c r="D34" s="27" t="str">
        <f>IF($B34="N/A","N/A",IF(C34&gt;10,"No",IF(C34&lt;-10,"No","Yes")))</f>
        <v>N/A</v>
      </c>
      <c r="E34" s="26">
        <v>0</v>
      </c>
      <c r="F34" s="27" t="str">
        <f>IF($B34="N/A","N/A",IF(E34&gt;10,"No",IF(E34&lt;-10,"No","Yes")))</f>
        <v>N/A</v>
      </c>
      <c r="G34" s="26">
        <v>0</v>
      </c>
      <c r="H34" s="27" t="str">
        <f>IF($B34="N/A","N/A",IF(G34&gt;10,"No",IF(G34&lt;-10,"No","Yes")))</f>
        <v>N/A</v>
      </c>
      <c r="I34" s="28" t="s">
        <v>1207</v>
      </c>
      <c r="J34" s="28" t="s">
        <v>1207</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t="s">
        <v>1207</v>
      </c>
      <c r="F35" s="27" t="str">
        <f t="shared" ref="F35:F37" si="8">IF($B35="N/A","N/A",IF(E35&gt;10,"No",IF(E35&lt;-10,"No","Yes")))</f>
        <v>N/A</v>
      </c>
      <c r="G35" s="26" t="s">
        <v>1207</v>
      </c>
      <c r="H35" s="27" t="str">
        <f t="shared" ref="H35:H37" si="9">IF($B35="N/A","N/A",IF(G35&gt;10,"No",IF(G35&lt;-10,"No","Yes")))</f>
        <v>N/A</v>
      </c>
      <c r="I35" s="28" t="s">
        <v>49</v>
      </c>
      <c r="J35" s="28" t="s">
        <v>1207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t="s">
        <v>1207</v>
      </c>
      <c r="F36" s="27" t="str">
        <f t="shared" si="8"/>
        <v>N/A</v>
      </c>
      <c r="G36" s="26" t="s">
        <v>1207</v>
      </c>
      <c r="H36" s="27" t="str">
        <f t="shared" si="9"/>
        <v>N/A</v>
      </c>
      <c r="I36" s="28" t="s">
        <v>49</v>
      </c>
      <c r="J36" s="28" t="s">
        <v>1207</v>
      </c>
      <c r="K36" s="26" t="s">
        <v>49</v>
      </c>
      <c r="L36" s="30" t="str">
        <f t="shared" si="10"/>
        <v>N/A</v>
      </c>
    </row>
    <row r="37" spans="1:12">
      <c r="A37" s="45" t="s">
        <v>887</v>
      </c>
      <c r="B37" s="26" t="s">
        <v>49</v>
      </c>
      <c r="C37" s="32" t="s">
        <v>49</v>
      </c>
      <c r="D37" s="27" t="str">
        <f t="shared" si="7"/>
        <v>N/A</v>
      </c>
      <c r="E37" s="32">
        <v>0</v>
      </c>
      <c r="F37" s="27" t="str">
        <f t="shared" si="8"/>
        <v>N/A</v>
      </c>
      <c r="G37" s="32">
        <v>0</v>
      </c>
      <c r="H37" s="27" t="str">
        <f t="shared" si="9"/>
        <v>N/A</v>
      </c>
      <c r="I37" s="28" t="s">
        <v>49</v>
      </c>
      <c r="J37" s="28" t="s">
        <v>1207</v>
      </c>
      <c r="K37" s="26" t="s">
        <v>49</v>
      </c>
      <c r="L37" s="30" t="str">
        <f t="shared" si="10"/>
        <v>N/A</v>
      </c>
    </row>
    <row r="38" spans="1:12">
      <c r="A38" s="45" t="s">
        <v>788</v>
      </c>
      <c r="B38" s="26" t="s">
        <v>49</v>
      </c>
      <c r="C38" s="26">
        <v>0</v>
      </c>
      <c r="D38" s="27" t="str">
        <f>IF($B38="N/A","N/A",IF(C38&gt;10,"No",IF(C38&lt;-10,"No","Yes")))</f>
        <v>N/A</v>
      </c>
      <c r="E38" s="26">
        <v>0</v>
      </c>
      <c r="F38" s="27" t="str">
        <f>IF($B38="N/A","N/A",IF(E38&gt;10,"No",IF(E38&lt;-10,"No","Yes")))</f>
        <v>N/A</v>
      </c>
      <c r="G38" s="26">
        <v>0</v>
      </c>
      <c r="H38" s="27" t="str">
        <f>IF($B38="N/A","N/A",IF(G38&gt;10,"No",IF(G38&lt;-10,"No","Yes")))</f>
        <v>N/A</v>
      </c>
      <c r="I38" s="28" t="s">
        <v>1207</v>
      </c>
      <c r="J38" s="28" t="s">
        <v>1207</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99.736189190000005</v>
      </c>
      <c r="D40" s="27" t="str">
        <f>IF($B40="N/A","N/A",IF(C40&gt;=95,"Yes","No"))</f>
        <v>Yes</v>
      </c>
      <c r="E40" s="32">
        <v>99.751258272000001</v>
      </c>
      <c r="F40" s="27" t="str">
        <f>IF($B40="N/A","N/A",IF(E40&gt;=95,"Yes","No"))</f>
        <v>Yes</v>
      </c>
      <c r="G40" s="32">
        <v>99.755035093999993</v>
      </c>
      <c r="H40" s="27" t="str">
        <f>IF($B40="N/A","N/A",IF(G40&gt;=95,"Yes","No"))</f>
        <v>Yes</v>
      </c>
      <c r="I40" s="28">
        <v>1.5100000000000001E-2</v>
      </c>
      <c r="J40" s="28">
        <v>3.8E-3</v>
      </c>
      <c r="K40" s="29" t="s">
        <v>107</v>
      </c>
      <c r="L40" s="30" t="str">
        <f t="shared" ref="L40:L89" si="11">IF(J40="Div by 0", "N/A", IF(K40="N/A","N/A", IF(J40&gt;VALUE(MID(K40,1,2)), "No", IF(J40&lt;-1*VALUE(MID(K40,1,2)), "No", "Yes"))))</f>
        <v>Yes</v>
      </c>
    </row>
    <row r="41" spans="1:12" ht="12.75" customHeight="1">
      <c r="A41" s="86" t="s">
        <v>297</v>
      </c>
      <c r="B41" s="38" t="s">
        <v>67</v>
      </c>
      <c r="C41" s="39">
        <v>99.672748971000004</v>
      </c>
      <c r="D41" s="27" t="str">
        <f>IF($B41="N/A","N/A",IF(C41&gt;95,"Yes","No"))</f>
        <v>Yes</v>
      </c>
      <c r="E41" s="39">
        <v>99.693587472999994</v>
      </c>
      <c r="F41" s="27" t="str">
        <f>IF($B41="N/A","N/A",IF(E41&gt;95,"Yes","No"))</f>
        <v>Yes</v>
      </c>
      <c r="G41" s="39">
        <v>99.723083149999994</v>
      </c>
      <c r="H41" s="27" t="str">
        <f>IF($B41="N/A","N/A",IF(G41&gt;95,"Yes","No"))</f>
        <v>Yes</v>
      </c>
      <c r="I41" s="41">
        <v>2.0899999999999998E-2</v>
      </c>
      <c r="J41" s="41">
        <v>2.9600000000000001E-2</v>
      </c>
      <c r="K41" s="42" t="s">
        <v>107</v>
      </c>
      <c r="L41" s="30" t="str">
        <f t="shared" si="11"/>
        <v>Yes</v>
      </c>
    </row>
    <row r="42" spans="1:12" ht="12.75" customHeight="1">
      <c r="A42" s="86" t="s">
        <v>298</v>
      </c>
      <c r="B42" s="38" t="s">
        <v>49</v>
      </c>
      <c r="C42" s="39">
        <v>1.2562420000000001E-3</v>
      </c>
      <c r="D42" s="40" t="str">
        <f t="shared" ref="D42:D46" si="12">IF($B42="N/A","N/A",IF(C42&gt;10,"No",IF(C42&lt;-10,"No","Yes")))</f>
        <v>N/A</v>
      </c>
      <c r="E42" s="39">
        <v>1.1650666E-3</v>
      </c>
      <c r="F42" s="40" t="str">
        <f t="shared" ref="F42:F46" si="13">IF($B42="N/A","N/A",IF(E42&gt;10,"No",IF(E42&lt;-10,"No","Yes")))</f>
        <v>N/A</v>
      </c>
      <c r="G42" s="39">
        <v>5.3253239999999998E-4</v>
      </c>
      <c r="H42" s="40" t="str">
        <f t="shared" ref="H42:H46" si="14">IF($B42="N/A","N/A",IF(G42&gt;10,"No",IF(G42&lt;-10,"No","Yes")))</f>
        <v>N/A</v>
      </c>
      <c r="I42" s="41">
        <v>-7.26</v>
      </c>
      <c r="J42" s="41">
        <v>-54.3</v>
      </c>
      <c r="K42" s="42" t="s">
        <v>49</v>
      </c>
      <c r="L42" s="30" t="str">
        <f t="shared" si="11"/>
        <v>N/A</v>
      </c>
    </row>
    <row r="43" spans="1:12" ht="12.75" customHeight="1">
      <c r="A43" s="86" t="s">
        <v>299</v>
      </c>
      <c r="B43" s="38" t="s">
        <v>49</v>
      </c>
      <c r="C43" s="39">
        <v>0</v>
      </c>
      <c r="D43" s="40" t="str">
        <f t="shared" si="12"/>
        <v>N/A</v>
      </c>
      <c r="E43" s="39">
        <v>0</v>
      </c>
      <c r="F43" s="40" t="str">
        <f t="shared" si="13"/>
        <v>N/A</v>
      </c>
      <c r="G43" s="39">
        <v>0</v>
      </c>
      <c r="H43" s="40" t="str">
        <f t="shared" si="14"/>
        <v>N/A</v>
      </c>
      <c r="I43" s="41" t="s">
        <v>1207</v>
      </c>
      <c r="J43" s="41" t="s">
        <v>1207</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6.2183976600000003E-2</v>
      </c>
      <c r="D45" s="27" t="str">
        <f t="shared" si="12"/>
        <v>N/A</v>
      </c>
      <c r="E45" s="35">
        <v>5.6505732099999997E-2</v>
      </c>
      <c r="F45" s="27" t="str">
        <f t="shared" si="13"/>
        <v>N/A</v>
      </c>
      <c r="G45" s="35">
        <v>3.1419411899999999E-2</v>
      </c>
      <c r="H45" s="27" t="str">
        <f t="shared" si="14"/>
        <v>N/A</v>
      </c>
      <c r="I45" s="28">
        <v>-9.1300000000000008</v>
      </c>
      <c r="J45" s="28">
        <v>-44.4</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1207</v>
      </c>
      <c r="J46" s="28" t="s">
        <v>1207</v>
      </c>
      <c r="K46" s="29" t="s">
        <v>49</v>
      </c>
      <c r="L46" s="30" t="str">
        <f t="shared" si="11"/>
        <v>N/A</v>
      </c>
    </row>
    <row r="47" spans="1:12">
      <c r="A47" s="86" t="s">
        <v>840</v>
      </c>
      <c r="B47" s="36" t="s">
        <v>49</v>
      </c>
      <c r="C47" s="34">
        <v>521</v>
      </c>
      <c r="D47" s="27" t="str">
        <f>IF($B47="N/A","N/A",IF(C47&gt;0,"No",IF(C47&lt;0,"No","Yes")))</f>
        <v>N/A</v>
      </c>
      <c r="E47" s="34">
        <v>526</v>
      </c>
      <c r="F47" s="27" t="str">
        <f>IF($B47="N/A","N/A",IF(E47&gt;0,"No",IF(E47&lt;0,"No","Yes")))</f>
        <v>N/A</v>
      </c>
      <c r="G47" s="34">
        <v>520</v>
      </c>
      <c r="H47" s="27" t="str">
        <f>IF($B47="N/A","N/A",IF(G47&gt;0,"No",IF(G47&lt;0,"No","Yes")))</f>
        <v>N/A</v>
      </c>
      <c r="I47" s="28">
        <v>0.9597</v>
      </c>
      <c r="J47" s="28">
        <v>-1.1399999999999999</v>
      </c>
      <c r="K47" s="29" t="s">
        <v>49</v>
      </c>
      <c r="L47" s="30" t="str">
        <f t="shared" si="11"/>
        <v>N/A</v>
      </c>
    </row>
    <row r="48" spans="1:12">
      <c r="A48" s="86" t="s">
        <v>841</v>
      </c>
      <c r="B48" s="36" t="s">
        <v>0</v>
      </c>
      <c r="C48" s="32">
        <v>0.32725102849999999</v>
      </c>
      <c r="D48" s="27" t="str">
        <f>IF($B48="N/A","N/A",IF(C48&gt;=5,"No",IF(C48&lt;0,"No","Yes")))</f>
        <v>Yes</v>
      </c>
      <c r="E48" s="32">
        <v>0.30641252679999997</v>
      </c>
      <c r="F48" s="27" t="str">
        <f>IF($B48="N/A","N/A",IF(E48&gt;=5,"No",IF(E48&lt;0,"No","Yes")))</f>
        <v>Yes</v>
      </c>
      <c r="G48" s="32">
        <v>0.27691685040000003</v>
      </c>
      <c r="H48" s="27" t="str">
        <f>IF($B48="N/A","N/A",IF(G48&gt;=5,"No",IF(G48&lt;0,"No","Yes")))</f>
        <v>Yes</v>
      </c>
      <c r="I48" s="28">
        <v>-6.37</v>
      </c>
      <c r="J48" s="28">
        <v>-9.6300000000000008</v>
      </c>
      <c r="K48" s="30" t="s">
        <v>49</v>
      </c>
      <c r="L48" s="30" t="str">
        <f t="shared" si="11"/>
        <v>N/A</v>
      </c>
    </row>
    <row r="49" spans="1:12" ht="12.75" customHeight="1">
      <c r="A49" s="88" t="s">
        <v>842</v>
      </c>
      <c r="B49" s="38" t="s">
        <v>49</v>
      </c>
      <c r="C49" s="39">
        <v>80.422264874999996</v>
      </c>
      <c r="D49" s="40" t="str">
        <f t="shared" ref="D49:D52" si="15">IF($B49="N/A","N/A",IF(C49&gt;10,"No",IF(C49&lt;-10,"No","Yes")))</f>
        <v>N/A</v>
      </c>
      <c r="E49" s="39">
        <v>79.087452471000006</v>
      </c>
      <c r="F49" s="40" t="str">
        <f t="shared" ref="F49:F52" si="16">IF($B49="N/A","N/A",IF(E49&gt;10,"No",IF(E49&lt;-10,"No","Yes")))</f>
        <v>N/A</v>
      </c>
      <c r="G49" s="39">
        <v>79.230769230999996</v>
      </c>
      <c r="H49" s="40" t="str">
        <f t="shared" ref="H49:H52" si="17">IF($B49="N/A","N/A",IF(G49&gt;10,"No",IF(G49&lt;-10,"No","Yes")))</f>
        <v>N/A</v>
      </c>
      <c r="I49" s="28">
        <v>-1.66</v>
      </c>
      <c r="J49" s="28">
        <v>0.1812</v>
      </c>
      <c r="K49" s="42" t="s">
        <v>49</v>
      </c>
      <c r="L49" s="30" t="str">
        <f t="shared" ref="L49:L52" si="18">IF(J49="Div by 0", "N/A", IF(K49="N/A","N/A", IF(J49&gt;VALUE(MID(K49,1,2)), "No", IF(J49&lt;-1*VALUE(MID(K49,1,2)), "No", "Yes"))))</f>
        <v>N/A</v>
      </c>
    </row>
    <row r="50" spans="1:12" ht="12.75" customHeight="1">
      <c r="A50" s="88" t="s">
        <v>843</v>
      </c>
      <c r="B50" s="38" t="s">
        <v>49</v>
      </c>
      <c r="C50" s="39">
        <v>30.902111324</v>
      </c>
      <c r="D50" s="40" t="str">
        <f t="shared" si="15"/>
        <v>N/A</v>
      </c>
      <c r="E50" s="39">
        <v>32.509505703000002</v>
      </c>
      <c r="F50" s="40" t="str">
        <f t="shared" si="16"/>
        <v>N/A</v>
      </c>
      <c r="G50" s="39">
        <v>36.346153846</v>
      </c>
      <c r="H50" s="40" t="str">
        <f t="shared" si="17"/>
        <v>N/A</v>
      </c>
      <c r="I50" s="28">
        <v>5.202</v>
      </c>
      <c r="J50" s="28">
        <v>11.8</v>
      </c>
      <c r="K50" s="42" t="s">
        <v>49</v>
      </c>
      <c r="L50" s="30" t="str">
        <f t="shared" si="18"/>
        <v>N/A</v>
      </c>
    </row>
    <row r="51" spans="1:12" ht="12.75" customHeight="1">
      <c r="A51" s="88" t="s">
        <v>844</v>
      </c>
      <c r="B51" s="38" t="s">
        <v>49</v>
      </c>
      <c r="C51" s="39">
        <v>0</v>
      </c>
      <c r="D51" s="40" t="str">
        <f t="shared" si="15"/>
        <v>N/A</v>
      </c>
      <c r="E51" s="39">
        <v>0</v>
      </c>
      <c r="F51" s="40" t="str">
        <f t="shared" si="16"/>
        <v>N/A</v>
      </c>
      <c r="G51" s="39">
        <v>0</v>
      </c>
      <c r="H51" s="40" t="str">
        <f t="shared" si="17"/>
        <v>N/A</v>
      </c>
      <c r="I51" s="28" t="s">
        <v>1207</v>
      </c>
      <c r="J51" s="28" t="s">
        <v>1207</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0</v>
      </c>
      <c r="D53" s="27" t="str">
        <f>IF($B53="N/A","N/A",IF(C53&gt;0,"No",IF(C53&lt;0,"No","Yes")))</f>
        <v>Yes</v>
      </c>
      <c r="E53" s="34">
        <v>0</v>
      </c>
      <c r="F53" s="27" t="str">
        <f>IF($B53="N/A","N/A",IF(E53&gt;0,"No",IF(E53&lt;0,"No","Yes")))</f>
        <v>Yes</v>
      </c>
      <c r="G53" s="34">
        <v>0</v>
      </c>
      <c r="H53" s="27" t="str">
        <f>IF($B53="N/A","N/A",IF(G53&gt;0,"No",IF(G53&lt;0,"No","Yes")))</f>
        <v>Yes</v>
      </c>
      <c r="I53" s="28" t="s">
        <v>1207</v>
      </c>
      <c r="J53" s="28" t="s">
        <v>1207</v>
      </c>
      <c r="K53" s="29" t="s">
        <v>49</v>
      </c>
      <c r="L53" s="30" t="str">
        <f t="shared" ref="L53" si="19">IF(J53="Div by 0", "N/A", IF(K53="N/A","N/A", IF(J53&gt;VALUE(MID(K53,1,2)), "No", IF(J53&lt;-1*VALUE(MID(K53,1,2)), "No", "Yes"))))</f>
        <v>N/A</v>
      </c>
    </row>
    <row r="54" spans="1:12">
      <c r="A54" s="86" t="s">
        <v>807</v>
      </c>
      <c r="B54" s="36" t="s">
        <v>138</v>
      </c>
      <c r="C54" s="32">
        <v>0</v>
      </c>
      <c r="D54" s="27" t="str">
        <f>IF($B54="N/A","N/A",IF(C54&gt;=10,"No",IF(C54&lt;0,"No","Yes")))</f>
        <v>Yes</v>
      </c>
      <c r="E54" s="32">
        <v>0</v>
      </c>
      <c r="F54" s="27" t="str">
        <f>IF($B54="N/A","N/A",IF(E54&gt;=10,"No",IF(E54&lt;0,"No","Yes")))</f>
        <v>Yes</v>
      </c>
      <c r="G54" s="32">
        <v>0</v>
      </c>
      <c r="H54" s="27" t="str">
        <f>IF($B54="N/A","N/A",IF(G54&gt;=10,"No",IF(G54&lt;0,"No","Yes")))</f>
        <v>Yes</v>
      </c>
      <c r="I54" s="28" t="s">
        <v>1207</v>
      </c>
      <c r="J54" s="28" t="s">
        <v>1207</v>
      </c>
      <c r="K54" s="29" t="s">
        <v>49</v>
      </c>
      <c r="L54" s="30" t="str">
        <f t="shared" ref="L54:L58" si="20">IF(J54="Div by 0", "N/A", IF(K54="N/A","N/A", IF(J54&gt;VALUE(MID(K54,1,2)), "No", IF(J54&lt;-1*VALUE(MID(K54,1,2)), "No", "Yes"))))</f>
        <v>N/A</v>
      </c>
    </row>
    <row r="55" spans="1:12">
      <c r="A55" s="88" t="s">
        <v>842</v>
      </c>
      <c r="B55" s="25" t="s">
        <v>49</v>
      </c>
      <c r="C55" s="35" t="s">
        <v>1207</v>
      </c>
      <c r="D55" s="40" t="str">
        <f t="shared" ref="D55:D58" si="21">IF($B55="N/A","N/A",IF(C55&gt;10,"No",IF(C55&lt;-10,"No","Yes")))</f>
        <v>N/A</v>
      </c>
      <c r="E55" s="35" t="s">
        <v>1207</v>
      </c>
      <c r="F55" s="27" t="str">
        <f t="shared" ref="F55:F58" si="22">IF($B55="N/A","N/A",IF(E55&gt;10,"No",IF(E55&lt;-10,"No","Yes")))</f>
        <v>N/A</v>
      </c>
      <c r="G55" s="35" t="s">
        <v>1207</v>
      </c>
      <c r="H55" s="27" t="str">
        <f t="shared" ref="H55:H58" si="23">IF($B55="N/A","N/A",IF(G55&gt;10,"No",IF(G55&lt;-10,"No","Yes")))</f>
        <v>N/A</v>
      </c>
      <c r="I55" s="28" t="s">
        <v>1207</v>
      </c>
      <c r="J55" s="28" t="s">
        <v>1207</v>
      </c>
      <c r="K55" s="29" t="s">
        <v>49</v>
      </c>
      <c r="L55" s="30" t="str">
        <f t="shared" si="20"/>
        <v>N/A</v>
      </c>
    </row>
    <row r="56" spans="1:12">
      <c r="A56" s="88" t="s">
        <v>843</v>
      </c>
      <c r="B56" s="25" t="s">
        <v>49</v>
      </c>
      <c r="C56" s="35" t="s">
        <v>1207</v>
      </c>
      <c r="D56" s="40" t="str">
        <f t="shared" ref="D56" si="24">IF($B56="N/A","N/A",IF(C56&gt;10,"No",IF(C56&lt;-10,"No","Yes")))</f>
        <v>N/A</v>
      </c>
      <c r="E56" s="35" t="s">
        <v>1207</v>
      </c>
      <c r="F56" s="27" t="str">
        <f t="shared" ref="F56" si="25">IF($B56="N/A","N/A",IF(E56&gt;10,"No",IF(E56&lt;-10,"No","Yes")))</f>
        <v>N/A</v>
      </c>
      <c r="G56" s="35" t="s">
        <v>1207</v>
      </c>
      <c r="H56" s="27" t="str">
        <f t="shared" ref="H56" si="26">IF($B56="N/A","N/A",IF(G56&gt;10,"No",IF(G56&lt;-10,"No","Yes")))</f>
        <v>N/A</v>
      </c>
      <c r="I56" s="28" t="s">
        <v>1207</v>
      </c>
      <c r="J56" s="28" t="s">
        <v>1207</v>
      </c>
      <c r="K56" s="29" t="s">
        <v>49</v>
      </c>
      <c r="L56" s="30" t="str">
        <f t="shared" ref="L56" si="27">IF(J56="Div by 0", "N/A", IF(K56="N/A","N/A", IF(J56&gt;VALUE(MID(K56,1,2)), "No", IF(J56&lt;-1*VALUE(MID(K56,1,2)), "No", "Yes"))))</f>
        <v>N/A</v>
      </c>
    </row>
    <row r="57" spans="1:12">
      <c r="A57" s="88" t="s">
        <v>844</v>
      </c>
      <c r="B57" s="25" t="s">
        <v>49</v>
      </c>
      <c r="C57" s="35" t="s">
        <v>1207</v>
      </c>
      <c r="D57" s="40" t="str">
        <f t="shared" si="21"/>
        <v>N/A</v>
      </c>
      <c r="E57" s="35" t="s">
        <v>1207</v>
      </c>
      <c r="F57" s="27" t="str">
        <f t="shared" si="22"/>
        <v>N/A</v>
      </c>
      <c r="G57" s="35" t="s">
        <v>1207</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t="s">
        <v>1207</v>
      </c>
      <c r="F58" s="27" t="str">
        <f t="shared" si="22"/>
        <v>N/A</v>
      </c>
      <c r="G58" s="35" t="s">
        <v>1207</v>
      </c>
      <c r="H58" s="27" t="str">
        <f t="shared" si="23"/>
        <v>N/A</v>
      </c>
      <c r="I58" s="28" t="s">
        <v>49</v>
      </c>
      <c r="J58" s="28" t="s">
        <v>1207</v>
      </c>
      <c r="K58" s="29" t="s">
        <v>49</v>
      </c>
      <c r="L58" s="30" t="str">
        <f t="shared" si="20"/>
        <v>N/A</v>
      </c>
    </row>
    <row r="59" spans="1:12">
      <c r="A59" s="94" t="s">
        <v>303</v>
      </c>
      <c r="B59" s="25" t="s">
        <v>49</v>
      </c>
      <c r="C59" s="39">
        <v>22.241135643</v>
      </c>
      <c r="D59" s="40" t="str">
        <f>IF($B59="N/A","N/A",IF(C59&gt;10,"No",IF(C59&lt;-10,"No","Yes")))</f>
        <v>N/A</v>
      </c>
      <c r="E59" s="39">
        <v>21.172173548</v>
      </c>
      <c r="F59" s="40" t="str">
        <f>IF($B59="N/A","N/A",IF(E59&gt;10,"No",IF(E59&lt;-10,"No","Yes")))</f>
        <v>N/A</v>
      </c>
      <c r="G59" s="39">
        <v>20.966333300999999</v>
      </c>
      <c r="H59" s="40" t="str">
        <f>IF($B59="N/A","N/A",IF(G59&gt;10,"No",IF(G59&lt;-10,"No","Yes")))</f>
        <v>N/A</v>
      </c>
      <c r="I59" s="28">
        <v>-4.8099999999999996</v>
      </c>
      <c r="J59" s="28">
        <v>-0.97199999999999998</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96.091831287000005</v>
      </c>
      <c r="D61" s="27" t="str">
        <f>IF($B61="N/A","N/A",IF(C61&gt;=98,"Yes","No"))</f>
        <v>No</v>
      </c>
      <c r="E61" s="35">
        <v>96.593345138999993</v>
      </c>
      <c r="F61" s="27" t="str">
        <f>IF($B61="N/A","N/A",IF(E61&gt;=98,"Yes","No"))</f>
        <v>No</v>
      </c>
      <c r="G61" s="35">
        <v>96.616289101000007</v>
      </c>
      <c r="H61" s="27" t="str">
        <f>IF($B61="N/A","N/A",IF(G61&gt;=98,"Yes","No"))</f>
        <v>No</v>
      </c>
      <c r="I61" s="28">
        <v>0.52190000000000003</v>
      </c>
      <c r="J61" s="28">
        <v>2.3800000000000002E-2</v>
      </c>
      <c r="K61" s="29" t="s">
        <v>107</v>
      </c>
      <c r="L61" s="30" t="str">
        <f t="shared" si="11"/>
        <v>Yes</v>
      </c>
    </row>
    <row r="62" spans="1:12">
      <c r="A62" s="94" t="s">
        <v>91</v>
      </c>
      <c r="B62" s="36" t="s">
        <v>118</v>
      </c>
      <c r="C62" s="35">
        <v>99.999371878999995</v>
      </c>
      <c r="D62" s="27" t="str">
        <f>IF($B62="N/A","N/A",IF(C62&gt;=95,"Yes","No"))</f>
        <v>Yes</v>
      </c>
      <c r="E62" s="35">
        <v>99.998252399999998</v>
      </c>
      <c r="F62" s="27" t="str">
        <f>IF($B62="N/A","N/A",IF(E62&gt;=95,"Yes","No"))</f>
        <v>Yes</v>
      </c>
      <c r="G62" s="35">
        <v>99.998934934999994</v>
      </c>
      <c r="H62" s="27" t="str">
        <f>IF($B62="N/A","N/A",IF(G62&gt;=95,"Yes","No"))</f>
        <v>Yes</v>
      </c>
      <c r="I62" s="28">
        <v>-1E-3</v>
      </c>
      <c r="J62" s="28">
        <v>6.9999999999999999E-4</v>
      </c>
      <c r="K62" s="29" t="s">
        <v>107</v>
      </c>
      <c r="L62" s="30" t="str">
        <f t="shared" si="11"/>
        <v>Yes</v>
      </c>
    </row>
    <row r="63" spans="1:12">
      <c r="A63" s="94" t="s">
        <v>142</v>
      </c>
      <c r="B63" s="25" t="s">
        <v>49</v>
      </c>
      <c r="C63" s="35">
        <v>64.218460475000001</v>
      </c>
      <c r="D63" s="27" t="str">
        <f t="shared" ref="D63:D68" si="28">IF($B63="N/A","N/A",IF(C63&gt;10,"No",IF(C63&lt;-10,"No","Yes")))</f>
        <v>N/A</v>
      </c>
      <c r="E63" s="35">
        <v>64.404301426000004</v>
      </c>
      <c r="F63" s="27" t="str">
        <f t="shared" ref="F63:F68" si="29">IF($B63="N/A","N/A",IF(E63&gt;10,"No",IF(E63&lt;-10,"No","Yes")))</f>
        <v>N/A</v>
      </c>
      <c r="G63" s="35">
        <v>65.025401795999997</v>
      </c>
      <c r="H63" s="27" t="str">
        <f t="shared" ref="H63:H68" si="30">IF($B63="N/A","N/A",IF(G63&gt;10,"No",IF(G63&lt;-10,"No","Yes")))</f>
        <v>N/A</v>
      </c>
      <c r="I63" s="28">
        <v>0.28939999999999999</v>
      </c>
      <c r="J63" s="28">
        <v>0.96440000000000003</v>
      </c>
      <c r="K63" s="29" t="s">
        <v>107</v>
      </c>
      <c r="L63" s="30" t="str">
        <f t="shared" si="11"/>
        <v>Yes</v>
      </c>
    </row>
    <row r="64" spans="1:12">
      <c r="A64" s="94" t="s">
        <v>143</v>
      </c>
      <c r="B64" s="25" t="s">
        <v>49</v>
      </c>
      <c r="C64" s="35">
        <v>1.1915454916999999</v>
      </c>
      <c r="D64" s="27" t="str">
        <f t="shared" si="28"/>
        <v>N/A</v>
      </c>
      <c r="E64" s="35">
        <v>1.2588545065000001</v>
      </c>
      <c r="F64" s="27" t="str">
        <f t="shared" si="29"/>
        <v>N/A</v>
      </c>
      <c r="G64" s="35">
        <v>1.3169526365999999</v>
      </c>
      <c r="H64" s="27" t="str">
        <f t="shared" si="30"/>
        <v>N/A</v>
      </c>
      <c r="I64" s="28">
        <v>5.649</v>
      </c>
      <c r="J64" s="28">
        <v>4.6150000000000002</v>
      </c>
      <c r="K64" s="29" t="s">
        <v>107</v>
      </c>
      <c r="L64" s="30" t="str">
        <f t="shared" si="11"/>
        <v>Yes</v>
      </c>
    </row>
    <row r="65" spans="1:12">
      <c r="A65" s="94" t="s">
        <v>144</v>
      </c>
      <c r="B65" s="25" t="s">
        <v>49</v>
      </c>
      <c r="C65" s="35">
        <v>0.17587387330000001</v>
      </c>
      <c r="D65" s="27" t="str">
        <f t="shared" si="28"/>
        <v>N/A</v>
      </c>
      <c r="E65" s="35">
        <v>0.17709012960000001</v>
      </c>
      <c r="F65" s="27" t="str">
        <f t="shared" si="29"/>
        <v>N/A</v>
      </c>
      <c r="G65" s="35">
        <v>0.16721517499999999</v>
      </c>
      <c r="H65" s="27" t="str">
        <f t="shared" si="30"/>
        <v>N/A</v>
      </c>
      <c r="I65" s="28">
        <v>0.69159999999999999</v>
      </c>
      <c r="J65" s="28">
        <v>-5.58</v>
      </c>
      <c r="K65" s="29" t="s">
        <v>107</v>
      </c>
      <c r="L65" s="30" t="str">
        <f t="shared" si="11"/>
        <v>Yes</v>
      </c>
    </row>
    <row r="66" spans="1:12">
      <c r="A66" s="94" t="s">
        <v>145</v>
      </c>
      <c r="B66" s="36" t="s">
        <v>49</v>
      </c>
      <c r="C66" s="35">
        <v>0.35802895639999999</v>
      </c>
      <c r="D66" s="33" t="str">
        <f t="shared" si="28"/>
        <v>N/A</v>
      </c>
      <c r="E66" s="35">
        <v>0.41068599119999999</v>
      </c>
      <c r="F66" s="33" t="str">
        <f t="shared" si="29"/>
        <v>N/A</v>
      </c>
      <c r="G66" s="35">
        <v>0.49898286310000001</v>
      </c>
      <c r="H66" s="33" t="str">
        <f t="shared" si="30"/>
        <v>N/A</v>
      </c>
      <c r="I66" s="28">
        <v>14.71</v>
      </c>
      <c r="J66" s="28">
        <v>21.5</v>
      </c>
      <c r="K66" s="36" t="s">
        <v>49</v>
      </c>
      <c r="L66" s="30" t="str">
        <f t="shared" si="11"/>
        <v>N/A</v>
      </c>
    </row>
    <row r="67" spans="1:12">
      <c r="A67" s="94" t="s">
        <v>305</v>
      </c>
      <c r="B67" s="36" t="s">
        <v>49</v>
      </c>
      <c r="C67" s="35">
        <v>0</v>
      </c>
      <c r="D67" s="33" t="str">
        <f t="shared" si="28"/>
        <v>N/A</v>
      </c>
      <c r="E67" s="35">
        <v>0</v>
      </c>
      <c r="F67" s="33" t="str">
        <f t="shared" si="29"/>
        <v>N/A</v>
      </c>
      <c r="G67" s="35">
        <v>0</v>
      </c>
      <c r="H67" s="33" t="str">
        <f t="shared" si="30"/>
        <v>N/A</v>
      </c>
      <c r="I67" s="28" t="s">
        <v>1207</v>
      </c>
      <c r="J67" s="28" t="s">
        <v>1207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34.056091203000001</v>
      </c>
      <c r="D69" s="33" t="str">
        <f>IF($B69="N/A","N/A",IF(C69&gt;=5,"No",IF(C69&lt;0,"No","Yes")))</f>
        <v>No</v>
      </c>
      <c r="E69" s="35">
        <v>33.749067947</v>
      </c>
      <c r="F69" s="33" t="str">
        <f>IF($B69="N/A","N/A",IF(E69&gt;=5,"No",IF(E69&lt;0,"No","Yes")))</f>
        <v>No</v>
      </c>
      <c r="G69" s="35">
        <v>32.991447530000002</v>
      </c>
      <c r="H69" s="33" t="str">
        <f>IF($B69="N/A","N/A",IF(G69&gt;=5,"No",IF(G69&lt;0,"No","Yes")))</f>
        <v>No</v>
      </c>
      <c r="I69" s="28">
        <v>-0.90200000000000002</v>
      </c>
      <c r="J69" s="28">
        <v>-2.2400000000000002</v>
      </c>
      <c r="K69" s="29" t="s">
        <v>107</v>
      </c>
      <c r="L69" s="30" t="str">
        <f t="shared" si="11"/>
        <v>Yes</v>
      </c>
    </row>
    <row r="70" spans="1:12" ht="12.75" customHeight="1">
      <c r="A70" s="94" t="s">
        <v>308</v>
      </c>
      <c r="B70" s="36" t="s">
        <v>49</v>
      </c>
      <c r="C70" s="35">
        <v>0.41330360230000002</v>
      </c>
      <c r="D70" s="33" t="str">
        <f>IF($B70="N/A","N/A",IF(C70&gt;10,"No",IF(C70&lt;-10,"No","Yes")))</f>
        <v>N/A</v>
      </c>
      <c r="E70" s="35">
        <v>0.41825892440000001</v>
      </c>
      <c r="F70" s="33" t="str">
        <f>IF($B70="N/A","N/A",IF(E70&gt;10,"No",IF(E70&lt;-10,"No","Yes")))</f>
        <v>N/A</v>
      </c>
      <c r="G70" s="35">
        <v>0.41963553479999999</v>
      </c>
      <c r="H70" s="33" t="str">
        <f>IF($B70="N/A","N/A",IF(G70&gt;10,"No",IF(G70&lt;-10,"No","Yes")))</f>
        <v>N/A</v>
      </c>
      <c r="I70" s="28">
        <v>1.1990000000000001</v>
      </c>
      <c r="J70" s="28">
        <v>0.3291</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2.3755535316</v>
      </c>
      <c r="D72" s="27" t="str">
        <f>IF($B72="N/A","N/A",IF(C72&gt;8,"No",IF(C72&lt;2,"No","Yes")))</f>
        <v>Yes</v>
      </c>
      <c r="E72" s="32">
        <v>2.2194519527000001</v>
      </c>
      <c r="F72" s="27" t="str">
        <f>IF($B72="N/A","N/A",IF(E72&gt;8,"No",IF(E72&lt;2,"No","Yes")))</f>
        <v>Yes</v>
      </c>
      <c r="G72" s="32">
        <v>1.9725000265999999</v>
      </c>
      <c r="H72" s="27" t="str">
        <f>IF($B72="N/A","N/A",IF(G72&gt;8,"No",IF(G72&lt;2,"No","Yes")))</f>
        <v>No</v>
      </c>
      <c r="I72" s="28">
        <v>-6.57</v>
      </c>
      <c r="J72" s="28">
        <v>-11.1</v>
      </c>
      <c r="K72" s="29" t="s">
        <v>107</v>
      </c>
      <c r="L72" s="30" t="str">
        <f t="shared" si="11"/>
        <v>No</v>
      </c>
    </row>
    <row r="73" spans="1:12">
      <c r="A73" s="51" t="s">
        <v>888</v>
      </c>
      <c r="B73" s="25" t="s">
        <v>49</v>
      </c>
      <c r="C73" s="32" t="s">
        <v>49</v>
      </c>
      <c r="D73" s="33" t="str">
        <f t="shared" ref="D73:D80" si="31">IF($B73="N/A","N/A",IF(C73&gt;10,"No",IF(C73&lt;-10,"No","Yes")))</f>
        <v>N/A</v>
      </c>
      <c r="E73" s="32">
        <v>11.016870165</v>
      </c>
      <c r="F73" s="33" t="str">
        <f t="shared" ref="F73:F80" si="32">IF($B73="N/A","N/A",IF(E73&gt;10,"No",IF(E73&lt;-10,"No","Yes")))</f>
        <v>N/A</v>
      </c>
      <c r="G73" s="32">
        <v>10.455741231999999</v>
      </c>
      <c r="H73" s="33" t="str">
        <f t="shared" ref="H73:H80" si="33">IF($B73="N/A","N/A",IF(G73&gt;10,"No",IF(G73&lt;-10,"No","Yes")))</f>
        <v>N/A</v>
      </c>
      <c r="I73" s="28" t="s">
        <v>49</v>
      </c>
      <c r="J73" s="28">
        <v>-5.09</v>
      </c>
      <c r="K73" s="29" t="s">
        <v>107</v>
      </c>
      <c r="L73" s="30" t="str">
        <f>IF(J73="Div by 0", "N/A", IF(OR(J73="N/A",K73="N/A"),"N/A", IF(J73&gt;VALUE(MID(K73,1,2)), "No", IF(J73&lt;-1*VALUE(MID(K73,1,2)), "No", "Yes"))))</f>
        <v>Yes</v>
      </c>
    </row>
    <row r="74" spans="1:12">
      <c r="A74" s="51" t="s">
        <v>889</v>
      </c>
      <c r="B74" s="25" t="s">
        <v>49</v>
      </c>
      <c r="C74" s="32" t="s">
        <v>49</v>
      </c>
      <c r="D74" s="33" t="str">
        <f t="shared" si="31"/>
        <v>N/A</v>
      </c>
      <c r="E74" s="32">
        <v>25.395540125</v>
      </c>
      <c r="F74" s="33" t="str">
        <f t="shared" si="32"/>
        <v>N/A</v>
      </c>
      <c r="G74" s="32">
        <v>23.865439712000001</v>
      </c>
      <c r="H74" s="33" t="str">
        <f t="shared" si="33"/>
        <v>N/A</v>
      </c>
      <c r="I74" s="28" t="s">
        <v>49</v>
      </c>
      <c r="J74" s="28">
        <v>-6.03</v>
      </c>
      <c r="K74" s="29" t="s">
        <v>107</v>
      </c>
      <c r="L74" s="30" t="str">
        <f>IF(J74="Div by 0", "N/A", IF(OR(J74="N/A",K74="N/A"),"N/A", IF(J74&gt;VALUE(MID(K74,1,2)), "No", IF(J74&lt;-1*VALUE(MID(K74,1,2)), "No", "Yes"))))</f>
        <v>Yes</v>
      </c>
    </row>
    <row r="75" spans="1:12">
      <c r="A75" s="51" t="s">
        <v>890</v>
      </c>
      <c r="B75" s="25" t="s">
        <v>49</v>
      </c>
      <c r="C75" s="32" t="s">
        <v>49</v>
      </c>
      <c r="D75" s="33" t="str">
        <f t="shared" si="31"/>
        <v>N/A</v>
      </c>
      <c r="E75" s="32">
        <v>2.9278124709000002</v>
      </c>
      <c r="F75" s="33" t="str">
        <f t="shared" si="32"/>
        <v>N/A</v>
      </c>
      <c r="G75" s="32">
        <v>3.0940132707000001</v>
      </c>
      <c r="H75" s="33" t="str">
        <f t="shared" si="33"/>
        <v>N/A</v>
      </c>
      <c r="I75" s="28" t="s">
        <v>49</v>
      </c>
      <c r="J75" s="28">
        <v>5.6769999999999996</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29.250745642999998</v>
      </c>
      <c r="F76" s="33" t="str">
        <f t="shared" si="32"/>
        <v>N/A</v>
      </c>
      <c r="G76" s="32">
        <v>30.469906594000001</v>
      </c>
      <c r="H76" s="33" t="str">
        <f t="shared" si="33"/>
        <v>N/A</v>
      </c>
      <c r="I76" s="28" t="s">
        <v>49</v>
      </c>
      <c r="J76" s="28">
        <v>4.1680000000000001</v>
      </c>
      <c r="K76" s="29" t="s">
        <v>107</v>
      </c>
      <c r="L76" s="30" t="str">
        <f t="shared" si="34"/>
        <v>Yes</v>
      </c>
    </row>
    <row r="77" spans="1:12">
      <c r="A77" s="51" t="s">
        <v>892</v>
      </c>
      <c r="B77" s="25" t="s">
        <v>49</v>
      </c>
      <c r="C77" s="32" t="s">
        <v>49</v>
      </c>
      <c r="D77" s="33" t="str">
        <f t="shared" si="31"/>
        <v>N/A</v>
      </c>
      <c r="E77" s="32">
        <v>17.448620560999998</v>
      </c>
      <c r="F77" s="33" t="str">
        <f t="shared" si="32"/>
        <v>N/A</v>
      </c>
      <c r="G77" s="32">
        <v>18.452780352000001</v>
      </c>
      <c r="H77" s="33" t="str">
        <f t="shared" si="33"/>
        <v>N/A</v>
      </c>
      <c r="I77" s="28" t="s">
        <v>49</v>
      </c>
      <c r="J77" s="28">
        <v>5.7549999999999999</v>
      </c>
      <c r="K77" s="29" t="s">
        <v>107</v>
      </c>
      <c r="L77" s="30" t="str">
        <f t="shared" si="34"/>
        <v>Yes</v>
      </c>
    </row>
    <row r="78" spans="1:12">
      <c r="A78" s="51" t="s">
        <v>893</v>
      </c>
      <c r="B78" s="25" t="s">
        <v>49</v>
      </c>
      <c r="C78" s="32" t="s">
        <v>49</v>
      </c>
      <c r="D78" s="33" t="str">
        <f t="shared" si="31"/>
        <v>N/A</v>
      </c>
      <c r="E78" s="32">
        <v>4.4989048373999996</v>
      </c>
      <c r="F78" s="33" t="str">
        <f t="shared" si="32"/>
        <v>N/A</v>
      </c>
      <c r="G78" s="32">
        <v>4.5680629666000003</v>
      </c>
      <c r="H78" s="33" t="str">
        <f t="shared" si="33"/>
        <v>N/A</v>
      </c>
      <c r="I78" s="28" t="s">
        <v>49</v>
      </c>
      <c r="J78" s="28">
        <v>1.5369999999999999</v>
      </c>
      <c r="K78" s="29" t="s">
        <v>107</v>
      </c>
      <c r="L78" s="30" t="str">
        <f t="shared" si="34"/>
        <v>Yes</v>
      </c>
    </row>
    <row r="79" spans="1:12">
      <c r="A79" s="51" t="s">
        <v>894</v>
      </c>
      <c r="B79" s="25" t="s">
        <v>49</v>
      </c>
      <c r="C79" s="32" t="s">
        <v>49</v>
      </c>
      <c r="D79" s="33" t="str">
        <f t="shared" si="31"/>
        <v>N/A</v>
      </c>
      <c r="E79" s="32">
        <v>4.3713300401000001</v>
      </c>
      <c r="F79" s="33" t="str">
        <f t="shared" si="32"/>
        <v>N/A</v>
      </c>
      <c r="G79" s="32">
        <v>4.2948738431000004</v>
      </c>
      <c r="H79" s="33" t="str">
        <f t="shared" si="33"/>
        <v>N/A</v>
      </c>
      <c r="I79" s="28" t="s">
        <v>49</v>
      </c>
      <c r="J79" s="28">
        <v>-1.75</v>
      </c>
      <c r="K79" s="29" t="s">
        <v>107</v>
      </c>
      <c r="L79" s="30" t="str">
        <f t="shared" si="34"/>
        <v>Yes</v>
      </c>
    </row>
    <row r="80" spans="1:12">
      <c r="A80" s="51" t="s">
        <v>895</v>
      </c>
      <c r="B80" s="25" t="s">
        <v>49</v>
      </c>
      <c r="C80" s="32" t="s">
        <v>49</v>
      </c>
      <c r="D80" s="33" t="str">
        <f t="shared" si="31"/>
        <v>N/A</v>
      </c>
      <c r="E80" s="32">
        <v>2.8707242054000002</v>
      </c>
      <c r="F80" s="33" t="str">
        <f t="shared" si="32"/>
        <v>N/A</v>
      </c>
      <c r="G80" s="32">
        <v>2.8266820036000002</v>
      </c>
      <c r="H80" s="33" t="str">
        <f t="shared" si="33"/>
        <v>N/A</v>
      </c>
      <c r="I80" s="28" t="s">
        <v>49</v>
      </c>
      <c r="J80" s="28">
        <v>-1.53</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68150</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5808</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91206</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18892</v>
      </c>
      <c r="H84" s="30" t="str">
        <f t="shared" si="37"/>
        <v>N/A</v>
      </c>
      <c r="I84" s="28" t="s">
        <v>49</v>
      </c>
      <c r="J84" s="28" t="s">
        <v>49</v>
      </c>
      <c r="K84" s="29" t="s">
        <v>107</v>
      </c>
      <c r="L84" s="30" t="str">
        <f t="shared" si="34"/>
        <v>N/A</v>
      </c>
    </row>
    <row r="85" spans="1:12">
      <c r="A85" s="94" t="s">
        <v>599</v>
      </c>
      <c r="B85" s="25" t="s">
        <v>49</v>
      </c>
      <c r="C85" s="32">
        <v>99.999371878999995</v>
      </c>
      <c r="D85" s="27" t="str">
        <f>IF($B85="N/A","N/A",IF(C85&gt;10,"No",IF(C85&lt;-10,"No","Yes")))</f>
        <v>N/A</v>
      </c>
      <c r="E85" s="32">
        <v>100</v>
      </c>
      <c r="F85" s="27" t="str">
        <f>IF($B85="N/A","N/A",IF(E85&gt;10,"No",IF(E85&lt;-10,"No","Yes")))</f>
        <v>N/A</v>
      </c>
      <c r="G85" s="32">
        <v>100</v>
      </c>
      <c r="H85" s="27" t="str">
        <f>IF($B85="N/A","N/A",IF(G85&gt;10,"No",IF(G85&lt;-10,"No","Yes")))</f>
        <v>N/A</v>
      </c>
      <c r="I85" s="28">
        <v>5.9999999999999995E-4</v>
      </c>
      <c r="J85" s="28">
        <v>0</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55.053476559000003</v>
      </c>
      <c r="F87" s="27" t="str">
        <f t="shared" ref="F87:F88" si="39">IF($B87="N/A","N/A",IF(E87&gt;10,"No",IF(E87&lt;-10,"No","Yes")))</f>
        <v>N/A</v>
      </c>
      <c r="G87" s="32">
        <v>54.503094013000002</v>
      </c>
      <c r="H87" s="27" t="str">
        <f t="shared" ref="H87:H88" si="40">IF($B87="N/A","N/A",IF(G87&gt;10,"No",IF(G87&lt;-10,"No","Yes")))</f>
        <v>N/A</v>
      </c>
      <c r="I87" s="28" t="s">
        <v>49</v>
      </c>
      <c r="J87" s="28">
        <v>-1</v>
      </c>
      <c r="K87" s="29" t="s">
        <v>107</v>
      </c>
      <c r="L87" s="30" t="str">
        <f>IF(J87="Div by 0", "N/A", IF(OR(J87="N/A",K87="N/A"),"N/A", IF(J87&gt;VALUE(MID(K87,1,2)), "No", IF(J87&lt;-1*VALUE(MID(K87,1,2)), "No", "Yes"))))</f>
        <v>Yes</v>
      </c>
    </row>
    <row r="88" spans="1:12">
      <c r="A88" s="94" t="s">
        <v>897</v>
      </c>
      <c r="B88" s="25" t="s">
        <v>49</v>
      </c>
      <c r="C88" s="32" t="s">
        <v>49</v>
      </c>
      <c r="D88" s="27" t="str">
        <f t="shared" si="38"/>
        <v>N/A</v>
      </c>
      <c r="E88" s="32">
        <v>44.946523440999997</v>
      </c>
      <c r="F88" s="27" t="str">
        <f t="shared" si="39"/>
        <v>N/A</v>
      </c>
      <c r="G88" s="32">
        <v>45.496905986999998</v>
      </c>
      <c r="H88" s="27" t="str">
        <f t="shared" si="40"/>
        <v>N/A</v>
      </c>
      <c r="I88" s="28" t="s">
        <v>49</v>
      </c>
      <c r="J88" s="28">
        <v>1.2250000000000001</v>
      </c>
      <c r="K88" s="29" t="s">
        <v>107</v>
      </c>
      <c r="L88" s="30" t="str">
        <f>IF(J88="Div by 0", "N/A", IF(OR(J88="N/A",K88="N/A"),"N/A", IF(J88&gt;VALUE(MID(K88,1,2)), "No", IF(J88&lt;-1*VALUE(MID(K88,1,2)), "No", "Yes"))))</f>
        <v>Yes</v>
      </c>
    </row>
    <row r="89" spans="1:12">
      <c r="A89" s="51" t="s">
        <v>310</v>
      </c>
      <c r="B89" s="25" t="s">
        <v>726</v>
      </c>
      <c r="C89" s="32">
        <v>54.637731227000003</v>
      </c>
      <c r="D89" s="27" t="str">
        <f>IF($B89="N/A","N/A",IF(C89&gt;70,"No",IF(C89&lt;40,"No","Yes")))</f>
        <v>Yes</v>
      </c>
      <c r="E89" s="32">
        <v>54.984737627000001</v>
      </c>
      <c r="F89" s="27" t="str">
        <f>IF($B89="N/A","N/A",IF(E89&gt;70,"No",IF(E89&lt;40,"No","Yes")))</f>
        <v>Yes</v>
      </c>
      <c r="G89" s="32">
        <v>55.498397077</v>
      </c>
      <c r="H89" s="27" t="str">
        <f>IF($B89="N/A","N/A",IF(G89&gt;70,"No",IF(G89&lt;40,"No","Yes")))</f>
        <v>Yes</v>
      </c>
      <c r="I89" s="28">
        <v>0.6351</v>
      </c>
      <c r="J89" s="28">
        <v>0.93420000000000003</v>
      </c>
      <c r="K89" s="29" t="s">
        <v>107</v>
      </c>
      <c r="L89" s="30" t="str">
        <f t="shared" si="11"/>
        <v>Yes</v>
      </c>
    </row>
    <row r="90" spans="1:12">
      <c r="A90" s="89" t="s">
        <v>808</v>
      </c>
      <c r="B90" s="25" t="s">
        <v>49</v>
      </c>
      <c r="C90" s="32">
        <v>64.326210204999995</v>
      </c>
      <c r="D90" s="27" t="str">
        <f>IF($B90="N/A","N/A",IF(C90&gt;10,"No",IF(C90&lt;-10,"No","Yes")))</f>
        <v>N/A</v>
      </c>
      <c r="E90" s="32">
        <v>68.604968604999996</v>
      </c>
      <c r="F90" s="27" t="str">
        <f>IF($B90="N/A","N/A",IF(E90&gt;10,"No",IF(E90&lt;-10,"No","Yes")))</f>
        <v>N/A</v>
      </c>
      <c r="G90" s="32">
        <v>62.772721036</v>
      </c>
      <c r="H90" s="27" t="str">
        <f>IF($B90="N/A","N/A",IF(G90&gt;10,"No",IF(G90&lt;-10,"No","Yes")))</f>
        <v>N/A</v>
      </c>
      <c r="I90" s="28">
        <v>6.6520000000000001</v>
      </c>
      <c r="J90" s="28">
        <v>-8.5</v>
      </c>
      <c r="K90" s="25" t="s">
        <v>49</v>
      </c>
      <c r="L90" s="30" t="str">
        <f t="shared" ref="L90" si="41">IF(J90="Div by 0", "N/A", IF(K90="N/A","N/A", IF(J90&gt;VALUE(MID(K90,1,2)), "No", IF(J90&lt;-1*VALUE(MID(K90,1,2)), "No", "Yes"))))</f>
        <v>N/A</v>
      </c>
    </row>
    <row r="91" spans="1:12">
      <c r="A91" s="89" t="s">
        <v>809</v>
      </c>
      <c r="B91" s="25" t="s">
        <v>49</v>
      </c>
      <c r="C91" s="32">
        <v>75.572386175999995</v>
      </c>
      <c r="D91" s="27" t="str">
        <f t="shared" ref="D91:D97" si="42">IF($B91="N/A","N/A",IF(C91&gt;10,"No",IF(C91&lt;-10,"No","Yes")))</f>
        <v>N/A</v>
      </c>
      <c r="E91" s="32">
        <v>76.511376847999998</v>
      </c>
      <c r="F91" s="27" t="str">
        <f t="shared" ref="F91:F97" si="43">IF($B91="N/A","N/A",IF(E91&gt;10,"No",IF(E91&lt;-10,"No","Yes")))</f>
        <v>N/A</v>
      </c>
      <c r="G91" s="32">
        <v>76.505585754999998</v>
      </c>
      <c r="H91" s="27" t="str">
        <f t="shared" ref="H91:H97" si="44">IF($B91="N/A","N/A",IF(G91&gt;10,"No",IF(G91&lt;-10,"No","Yes")))</f>
        <v>N/A</v>
      </c>
      <c r="I91" s="28">
        <v>1.2430000000000001</v>
      </c>
      <c r="J91" s="28">
        <v>-8.0000000000000002E-3</v>
      </c>
      <c r="K91" s="25" t="s">
        <v>49</v>
      </c>
      <c r="L91" s="30" t="str">
        <f t="shared" ref="L91:L101" si="45">IF(J91="Div by 0", "N/A", IF(K91="N/A","N/A", IF(J91&gt;VALUE(MID(K91,1,2)), "No", IF(J91&lt;-1*VALUE(MID(K91,1,2)), "No", "Yes"))))</f>
        <v>N/A</v>
      </c>
    </row>
    <row r="92" spans="1:12">
      <c r="A92" s="89" t="s">
        <v>810</v>
      </c>
      <c r="B92" s="25" t="s">
        <v>49</v>
      </c>
      <c r="C92" s="32">
        <v>57.677431237999997</v>
      </c>
      <c r="D92" s="27" t="str">
        <f t="shared" si="42"/>
        <v>N/A</v>
      </c>
      <c r="E92" s="32">
        <v>58.426777731999998</v>
      </c>
      <c r="F92" s="27" t="str">
        <f t="shared" si="43"/>
        <v>N/A</v>
      </c>
      <c r="G92" s="32">
        <v>61.357918726000001</v>
      </c>
      <c r="H92" s="27" t="str">
        <f t="shared" si="44"/>
        <v>N/A</v>
      </c>
      <c r="I92" s="28">
        <v>1.2989999999999999</v>
      </c>
      <c r="J92" s="28">
        <v>5.0170000000000003</v>
      </c>
      <c r="K92" s="25" t="s">
        <v>49</v>
      </c>
      <c r="L92" s="30" t="str">
        <f t="shared" si="45"/>
        <v>N/A</v>
      </c>
    </row>
    <row r="93" spans="1:12">
      <c r="A93" s="89" t="s">
        <v>811</v>
      </c>
      <c r="B93" s="25" t="s">
        <v>49</v>
      </c>
      <c r="C93" s="32">
        <v>38.391959798999999</v>
      </c>
      <c r="D93" s="27" t="str">
        <f t="shared" si="42"/>
        <v>N/A</v>
      </c>
      <c r="E93" s="32">
        <v>39.392322421000003</v>
      </c>
      <c r="F93" s="27" t="str">
        <f t="shared" si="43"/>
        <v>N/A</v>
      </c>
      <c r="G93" s="32">
        <v>41.551305647</v>
      </c>
      <c r="H93" s="27" t="str">
        <f t="shared" si="44"/>
        <v>N/A</v>
      </c>
      <c r="I93" s="28">
        <v>2.6059999999999999</v>
      </c>
      <c r="J93" s="28">
        <v>5.4809999999999999</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1.1846361609</v>
      </c>
      <c r="D95" s="27" t="str">
        <f t="shared" si="42"/>
        <v>N/A</v>
      </c>
      <c r="E95" s="32">
        <v>1.1609889086</v>
      </c>
      <c r="F95" s="27" t="str">
        <f t="shared" si="43"/>
        <v>N/A</v>
      </c>
      <c r="G95" s="32">
        <v>1.0458936426000001</v>
      </c>
      <c r="H95" s="27" t="str">
        <f t="shared" si="44"/>
        <v>N/A</v>
      </c>
      <c r="I95" s="28">
        <v>-2</v>
      </c>
      <c r="J95" s="28">
        <v>-9.91</v>
      </c>
      <c r="K95" s="25" t="s">
        <v>49</v>
      </c>
      <c r="L95" s="30" t="str">
        <f t="shared" si="45"/>
        <v>N/A</v>
      </c>
    </row>
    <row r="96" spans="1:12">
      <c r="A96" s="90" t="s">
        <v>813</v>
      </c>
      <c r="B96" s="25" t="s">
        <v>49</v>
      </c>
      <c r="C96" s="32">
        <v>1.2380264438999999</v>
      </c>
      <c r="D96" s="27" t="str">
        <f t="shared" si="42"/>
        <v>N/A</v>
      </c>
      <c r="E96" s="32">
        <v>1.2122518408</v>
      </c>
      <c r="F96" s="27" t="str">
        <f t="shared" si="43"/>
        <v>N/A</v>
      </c>
      <c r="G96" s="32">
        <v>1.0879637026</v>
      </c>
      <c r="H96" s="27" t="str">
        <f t="shared" si="44"/>
        <v>N/A</v>
      </c>
      <c r="I96" s="28">
        <v>-2.08</v>
      </c>
      <c r="J96" s="28">
        <v>-10.3</v>
      </c>
      <c r="K96" s="25" t="s">
        <v>49</v>
      </c>
      <c r="L96" s="30" t="str">
        <f t="shared" si="45"/>
        <v>N/A</v>
      </c>
    </row>
    <row r="97" spans="1:12" ht="12.75" customHeight="1">
      <c r="A97" s="90" t="s">
        <v>814</v>
      </c>
      <c r="B97" s="25" t="s">
        <v>49</v>
      </c>
      <c r="C97" s="32">
        <v>1.3027229043999999</v>
      </c>
      <c r="D97" s="27" t="str">
        <f t="shared" si="42"/>
        <v>N/A</v>
      </c>
      <c r="E97" s="32">
        <v>1.2710877061999999</v>
      </c>
      <c r="F97" s="27" t="str">
        <f t="shared" si="43"/>
        <v>N/A</v>
      </c>
      <c r="G97" s="32">
        <v>1.1337614894000001</v>
      </c>
      <c r="H97" s="27" t="str">
        <f t="shared" si="44"/>
        <v>N/A</v>
      </c>
      <c r="I97" s="28">
        <v>-2.4300000000000002</v>
      </c>
      <c r="J97" s="28">
        <v>-10.8</v>
      </c>
      <c r="K97" s="25" t="s">
        <v>49</v>
      </c>
      <c r="L97" s="30" t="str">
        <f t="shared" si="45"/>
        <v>N/A</v>
      </c>
    </row>
    <row r="98" spans="1:12">
      <c r="A98" s="86" t="s">
        <v>966</v>
      </c>
      <c r="B98" s="36" t="s">
        <v>49</v>
      </c>
      <c r="C98" s="34">
        <v>439</v>
      </c>
      <c r="D98" s="33" t="str">
        <f>IF($B98="N/A","N/A",IF(C98&gt;10,"No",IF(C98&lt;-10,"No","Yes")))</f>
        <v>N/A</v>
      </c>
      <c r="E98" s="34">
        <v>459</v>
      </c>
      <c r="F98" s="33" t="str">
        <f>IF($B98="N/A","N/A",IF(E98&gt;10,"No",IF(E98&lt;-10,"No","Yes")))</f>
        <v>N/A</v>
      </c>
      <c r="G98" s="34">
        <v>383</v>
      </c>
      <c r="H98" s="33" t="str">
        <f>IF($B98="N/A","N/A",IF(G98&gt;10,"No",IF(G98&lt;-10,"No","Yes")))</f>
        <v>N/A</v>
      </c>
      <c r="I98" s="28">
        <v>4.556</v>
      </c>
      <c r="J98" s="28">
        <v>-16.600000000000001</v>
      </c>
      <c r="K98" s="25" t="s">
        <v>49</v>
      </c>
      <c r="L98" s="30" t="str">
        <f t="shared" si="45"/>
        <v>N/A</v>
      </c>
    </row>
    <row r="99" spans="1:12">
      <c r="A99" s="90" t="s">
        <v>962</v>
      </c>
      <c r="B99" s="36" t="s">
        <v>121</v>
      </c>
      <c r="C99" s="34">
        <v>11</v>
      </c>
      <c r="D99" s="27" t="str">
        <f t="shared" ref="D99" si="46">IF($B99="N/A","N/A",IF(C99&gt;0,"No",IF(C99&lt;0,"No","Yes")))</f>
        <v>No</v>
      </c>
      <c r="E99" s="34">
        <v>11</v>
      </c>
      <c r="F99" s="27" t="str">
        <f t="shared" ref="F99" si="47">IF($B99="N/A","N/A",IF(E99&gt;0,"No",IF(E99&lt;0,"No","Yes")))</f>
        <v>No</v>
      </c>
      <c r="G99" s="34">
        <v>11</v>
      </c>
      <c r="H99" s="27" t="str">
        <f t="shared" ref="H99" si="48">IF($B99="N/A","N/A",IF(G99&gt;0,"No",IF(G99&lt;0,"No","Yes")))</f>
        <v>No</v>
      </c>
      <c r="I99" s="28">
        <v>0</v>
      </c>
      <c r="J99" s="28">
        <v>400</v>
      </c>
      <c r="K99" s="25" t="s">
        <v>49</v>
      </c>
      <c r="L99" s="30" t="str">
        <f t="shared" si="45"/>
        <v>N/A</v>
      </c>
    </row>
    <row r="100" spans="1:12">
      <c r="A100" s="90" t="s">
        <v>963</v>
      </c>
      <c r="B100" s="36" t="s">
        <v>121</v>
      </c>
      <c r="C100" s="34">
        <v>28</v>
      </c>
      <c r="D100" s="27" t="str">
        <f t="shared" ref="D100" si="49">IF($B100="N/A","N/A",IF(C100&gt;0,"No",IF(C100&lt;0,"No","Yes")))</f>
        <v>No</v>
      </c>
      <c r="E100" s="34">
        <v>28</v>
      </c>
      <c r="F100" s="27" t="str">
        <f t="shared" ref="F100" si="50">IF($B100="N/A","N/A",IF(E100&gt;0,"No",IF(E100&lt;0,"No","Yes")))</f>
        <v>No</v>
      </c>
      <c r="G100" s="34">
        <v>48</v>
      </c>
      <c r="H100" s="27" t="str">
        <f t="shared" ref="H100" si="51">IF($B100="N/A","N/A",IF(G100&gt;0,"No",IF(G100&lt;0,"No","Yes")))</f>
        <v>No</v>
      </c>
      <c r="I100" s="28">
        <v>0</v>
      </c>
      <c r="J100" s="28">
        <v>71.430000000000007</v>
      </c>
      <c r="K100" s="25" t="s">
        <v>49</v>
      </c>
      <c r="L100" s="30" t="str">
        <f t="shared" si="45"/>
        <v>N/A</v>
      </c>
    </row>
    <row r="101" spans="1:12" ht="12.75" customHeight="1">
      <c r="A101" s="90" t="s">
        <v>964</v>
      </c>
      <c r="B101" s="38" t="s">
        <v>49</v>
      </c>
      <c r="C101" s="35" t="s">
        <v>49</v>
      </c>
      <c r="D101" s="33" t="str">
        <f>IF($B101="N/A","N/A",IF(C101&gt;10,"No",IF(C101&lt;-10,"No","Yes")))</f>
        <v>N/A</v>
      </c>
      <c r="E101" s="35">
        <v>71.428571429000002</v>
      </c>
      <c r="F101" s="33" t="str">
        <f>IF($B101="N/A","N/A",IF(E101&gt;10,"No",IF(E101&lt;-10,"No","Yes")))</f>
        <v>N/A</v>
      </c>
      <c r="G101" s="35">
        <v>75</v>
      </c>
      <c r="H101" s="33" t="str">
        <f>IF($B101="N/A","N/A",IF(G101&gt;10,"No",IF(G101&lt;-10,"No","Yes")))</f>
        <v>N/A</v>
      </c>
      <c r="I101" s="28" t="s">
        <v>49</v>
      </c>
      <c r="J101" s="28">
        <v>5</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31839</v>
      </c>
      <c r="D103" s="33" t="str">
        <f>IF($B103="N/A","N/A",IF(C103&gt;10,"No",IF(C103&lt;-10,"No","Yes")))</f>
        <v>N/A</v>
      </c>
      <c r="E103" s="34">
        <v>32624</v>
      </c>
      <c r="F103" s="33" t="str">
        <f>IF($B103="N/A","N/A",IF(E103&gt;10,"No",IF(E103&lt;-10,"No","Yes")))</f>
        <v>N/A</v>
      </c>
      <c r="G103" s="34">
        <v>35422</v>
      </c>
      <c r="H103" s="33" t="str">
        <f>IF($B103="N/A","N/A",IF(G103&gt;10,"No",IF(G103&lt;-10,"No","Yes")))</f>
        <v>N/A</v>
      </c>
      <c r="I103" s="28">
        <v>2.4660000000000002</v>
      </c>
      <c r="J103" s="28">
        <v>8.577</v>
      </c>
      <c r="K103" s="36" t="s">
        <v>107</v>
      </c>
      <c r="L103" s="30" t="str">
        <f t="shared" ref="L103:L135" si="52">IF(J103="Div by 0", "N/A", IF(K103="N/A","N/A", IF(J103&gt;VALUE(MID(K103,1,2)), "No", IF(J103&lt;-1*VALUE(MID(K103,1,2)), "No", "Yes"))))</f>
        <v>Yes</v>
      </c>
    </row>
    <row r="104" spans="1:12">
      <c r="A104" s="49" t="s">
        <v>312</v>
      </c>
      <c r="B104" s="36" t="s">
        <v>49</v>
      </c>
      <c r="C104" s="34">
        <v>27924.84</v>
      </c>
      <c r="D104" s="33" t="str">
        <f>IF($B104="N/A","N/A",IF(C104&gt;10,"No",IF(C104&lt;-10,"No","Yes")))</f>
        <v>N/A</v>
      </c>
      <c r="E104" s="34">
        <v>28963.63</v>
      </c>
      <c r="F104" s="33" t="str">
        <f>IF($B104="N/A","N/A",IF(E104&gt;10,"No",IF(E104&lt;-10,"No","Yes")))</f>
        <v>N/A</v>
      </c>
      <c r="G104" s="34">
        <v>30335.98</v>
      </c>
      <c r="H104" s="33" t="str">
        <f>IF($B104="N/A","N/A",IF(G104&gt;10,"No",IF(G104&lt;-10,"No","Yes")))</f>
        <v>N/A</v>
      </c>
      <c r="I104" s="28">
        <v>3.72</v>
      </c>
      <c r="J104" s="28">
        <v>4.7380000000000004</v>
      </c>
      <c r="K104" s="36" t="s">
        <v>108</v>
      </c>
      <c r="L104" s="30" t="str">
        <f t="shared" si="52"/>
        <v>Yes</v>
      </c>
    </row>
    <row r="105" spans="1:12">
      <c r="A105" s="51" t="s">
        <v>313</v>
      </c>
      <c r="B105" s="25" t="s">
        <v>115</v>
      </c>
      <c r="C105" s="32">
        <v>98.025592321999994</v>
      </c>
      <c r="D105" s="27" t="str">
        <f>IF($B105="N/A","N/A",IF(C105&gt;=90,"Yes","No"))</f>
        <v>Yes</v>
      </c>
      <c r="E105" s="32">
        <v>97.727611014999994</v>
      </c>
      <c r="F105" s="27" t="str">
        <f>IF($B105="N/A","N/A",IF(E105&gt;=90,"Yes","No"))</f>
        <v>Yes</v>
      </c>
      <c r="G105" s="32">
        <v>97.886201084000007</v>
      </c>
      <c r="H105" s="27" t="str">
        <f>IF($B105="N/A","N/A",IF(G105&gt;=90,"Yes","No"))</f>
        <v>Yes</v>
      </c>
      <c r="I105" s="28">
        <v>-0.30399999999999999</v>
      </c>
      <c r="J105" s="28">
        <v>0.1623</v>
      </c>
      <c r="K105" s="29" t="s">
        <v>107</v>
      </c>
      <c r="L105" s="30" t="str">
        <f t="shared" si="52"/>
        <v>Yes</v>
      </c>
    </row>
    <row r="106" spans="1:12" ht="12.75" customHeight="1">
      <c r="A106" s="51" t="s">
        <v>699</v>
      </c>
      <c r="B106" s="25" t="s">
        <v>115</v>
      </c>
      <c r="C106" s="32">
        <v>98.680767552999995</v>
      </c>
      <c r="D106" s="27" t="str">
        <f>IF($B106="N/A","N/A",IF(C106&gt;=90,"Yes","No"))</f>
        <v>Yes</v>
      </c>
      <c r="E106" s="32">
        <v>98.640458640000006</v>
      </c>
      <c r="F106" s="27" t="str">
        <f>IF($B106="N/A","N/A",IF(E106&gt;=90,"Yes","No"))</f>
        <v>Yes</v>
      </c>
      <c r="G106" s="32">
        <v>98.787906508999995</v>
      </c>
      <c r="H106" s="27" t="str">
        <f>IF($B106="N/A","N/A",IF(G106&gt;=90,"Yes","No"))</f>
        <v>Yes</v>
      </c>
      <c r="I106" s="28">
        <v>-4.1000000000000002E-2</v>
      </c>
      <c r="J106" s="28">
        <v>0.14949999999999999</v>
      </c>
      <c r="K106" s="29" t="s">
        <v>107</v>
      </c>
      <c r="L106" s="30" t="str">
        <f t="shared" si="52"/>
        <v>Yes</v>
      </c>
    </row>
    <row r="107" spans="1:12" ht="12.75" customHeight="1">
      <c r="A107" s="94" t="s">
        <v>789</v>
      </c>
      <c r="B107" s="36" t="s">
        <v>110</v>
      </c>
      <c r="C107" s="35">
        <v>57.373552711999999</v>
      </c>
      <c r="D107" s="27" t="str">
        <f>IF($B107="N/A","N/A",IF(C107&gt;55,"No",IF(C107&lt;30,"No","Yes")))</f>
        <v>No</v>
      </c>
      <c r="E107" s="35">
        <v>58.050988208</v>
      </c>
      <c r="F107" s="27" t="str">
        <f>IF($B107="N/A","N/A",IF(E107&gt;55,"No",IF(E107&lt;30,"No","Yes")))</f>
        <v>No</v>
      </c>
      <c r="G107" s="35">
        <v>55.85755254</v>
      </c>
      <c r="H107" s="27" t="str">
        <f>IF($B107="N/A","N/A",IF(G107&gt;55,"No",IF(G107&lt;30,"No","Yes")))</f>
        <v>No</v>
      </c>
      <c r="I107" s="28">
        <v>1.181</v>
      </c>
      <c r="J107" s="28">
        <v>-3.78</v>
      </c>
      <c r="K107" s="36" t="s">
        <v>107</v>
      </c>
      <c r="L107" s="30" t="str">
        <f t="shared" si="52"/>
        <v>Yes</v>
      </c>
    </row>
    <row r="108" spans="1:12">
      <c r="A108" s="5" t="s">
        <v>1074</v>
      </c>
      <c r="B108" s="36" t="s">
        <v>0</v>
      </c>
      <c r="C108" s="35">
        <v>1.3568265335</v>
      </c>
      <c r="D108" s="27" t="str">
        <f>IF($B108="N/A","N/A",IF(C108&gt;=5,"No",IF(C108&lt;0,"No","Yes")))</f>
        <v>Yes</v>
      </c>
      <c r="E108" s="35">
        <v>1.4161353605</v>
      </c>
      <c r="F108" s="27" t="str">
        <f>IF($B108="N/A","N/A",IF(E108&gt;=5,"No",IF(E108&lt;0,"No","Yes")))</f>
        <v>Yes</v>
      </c>
      <c r="G108" s="35">
        <v>1.2280503642</v>
      </c>
      <c r="H108" s="27" t="str">
        <f>IF($B108="N/A","N/A",IF(G108&gt;=5,"No",IF(G108&lt;0,"No","Yes")))</f>
        <v>Yes</v>
      </c>
      <c r="I108" s="28">
        <v>4.3710000000000004</v>
      </c>
      <c r="J108" s="28">
        <v>-13.3</v>
      </c>
      <c r="K108" s="36" t="s">
        <v>49</v>
      </c>
      <c r="L108" s="30" t="str">
        <f t="shared" si="52"/>
        <v>N/A</v>
      </c>
    </row>
    <row r="109" spans="1:12">
      <c r="A109" s="5" t="s">
        <v>651</v>
      </c>
      <c r="B109" s="36" t="s">
        <v>49</v>
      </c>
      <c r="C109" s="35">
        <v>5.9675241056999999</v>
      </c>
      <c r="D109" s="36" t="s">
        <v>49</v>
      </c>
      <c r="E109" s="35">
        <v>5.9434771946999998</v>
      </c>
      <c r="F109" s="36" t="s">
        <v>49</v>
      </c>
      <c r="G109" s="35">
        <v>5.2283891366999997</v>
      </c>
      <c r="H109" s="36" t="s">
        <v>49</v>
      </c>
      <c r="I109" s="28">
        <v>-0.40300000000000002</v>
      </c>
      <c r="J109" s="28">
        <v>-12</v>
      </c>
      <c r="K109" s="36" t="s">
        <v>49</v>
      </c>
      <c r="L109" s="30" t="str">
        <f t="shared" si="52"/>
        <v>N/A</v>
      </c>
    </row>
    <row r="110" spans="1:12">
      <c r="A110" s="5" t="s">
        <v>652</v>
      </c>
      <c r="B110" s="36" t="s">
        <v>49</v>
      </c>
      <c r="C110" s="35">
        <v>36.722258865000001</v>
      </c>
      <c r="D110" s="36" t="s">
        <v>49</v>
      </c>
      <c r="E110" s="35">
        <v>36.494605198999999</v>
      </c>
      <c r="F110" s="36" t="s">
        <v>49</v>
      </c>
      <c r="G110" s="35">
        <v>33.976060076000003</v>
      </c>
      <c r="H110" s="36" t="s">
        <v>49</v>
      </c>
      <c r="I110" s="28">
        <v>-0.62</v>
      </c>
      <c r="J110" s="28">
        <v>-6.9</v>
      </c>
      <c r="K110" s="36" t="s">
        <v>49</v>
      </c>
      <c r="L110" s="30" t="str">
        <f t="shared" si="52"/>
        <v>N/A</v>
      </c>
    </row>
    <row r="111" spans="1:12">
      <c r="A111" s="5" t="s">
        <v>653</v>
      </c>
      <c r="B111" s="36" t="s">
        <v>49</v>
      </c>
      <c r="C111" s="35">
        <v>8.6309243380999998</v>
      </c>
      <c r="D111" s="36" t="s">
        <v>49</v>
      </c>
      <c r="E111" s="35">
        <v>8.8002697400999992</v>
      </c>
      <c r="F111" s="36" t="s">
        <v>49</v>
      </c>
      <c r="G111" s="35">
        <v>7.8595223308</v>
      </c>
      <c r="H111" s="36" t="s">
        <v>49</v>
      </c>
      <c r="I111" s="28">
        <v>1.962</v>
      </c>
      <c r="J111" s="28">
        <v>-10.7</v>
      </c>
      <c r="K111" s="36" t="s">
        <v>49</v>
      </c>
      <c r="L111" s="30" t="str">
        <f t="shared" si="52"/>
        <v>N/A</v>
      </c>
    </row>
    <row r="112" spans="1:12">
      <c r="A112" s="5" t="s">
        <v>654</v>
      </c>
      <c r="B112" s="36" t="s">
        <v>49</v>
      </c>
      <c r="C112" s="35">
        <v>2.4655296963</v>
      </c>
      <c r="D112" s="36" t="s">
        <v>49</v>
      </c>
      <c r="E112" s="35">
        <v>2.8138793525999999</v>
      </c>
      <c r="F112" s="36" t="s">
        <v>49</v>
      </c>
      <c r="G112" s="35">
        <v>2.7440573654999998</v>
      </c>
      <c r="H112" s="36" t="s">
        <v>49</v>
      </c>
      <c r="I112" s="28">
        <v>14.13</v>
      </c>
      <c r="J112" s="28">
        <v>-2.48</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7.6541348659999997</v>
      </c>
      <c r="D114" s="36" t="s">
        <v>49</v>
      </c>
      <c r="E114" s="35">
        <v>8.1412457086999996</v>
      </c>
      <c r="F114" s="36" t="s">
        <v>49</v>
      </c>
      <c r="G114" s="35">
        <v>7.8538761222</v>
      </c>
      <c r="H114" s="36" t="s">
        <v>49</v>
      </c>
      <c r="I114" s="28">
        <v>6.3639999999999999</v>
      </c>
      <c r="J114" s="28">
        <v>-3.53</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21.850560633000001</v>
      </c>
      <c r="D116" s="36" t="s">
        <v>49</v>
      </c>
      <c r="E116" s="35">
        <v>21.989946052000001</v>
      </c>
      <c r="F116" s="36" t="s">
        <v>49</v>
      </c>
      <c r="G116" s="35">
        <v>20.732877873</v>
      </c>
      <c r="H116" s="36" t="s">
        <v>49</v>
      </c>
      <c r="I116" s="28">
        <v>0.63790000000000002</v>
      </c>
      <c r="J116" s="28">
        <v>-5.72</v>
      </c>
      <c r="K116" s="36" t="s">
        <v>49</v>
      </c>
      <c r="L116" s="30" t="str">
        <f t="shared" si="52"/>
        <v>N/A</v>
      </c>
    </row>
    <row r="117" spans="1:12">
      <c r="A117" s="5" t="s">
        <v>659</v>
      </c>
      <c r="B117" s="36" t="s">
        <v>49</v>
      </c>
      <c r="C117" s="35">
        <v>15.352240962</v>
      </c>
      <c r="D117" s="36" t="s">
        <v>49</v>
      </c>
      <c r="E117" s="35">
        <v>14.400441392999999</v>
      </c>
      <c r="F117" s="36" t="s">
        <v>49</v>
      </c>
      <c r="G117" s="35">
        <v>20.377166732999999</v>
      </c>
      <c r="H117" s="36" t="s">
        <v>49</v>
      </c>
      <c r="I117" s="28">
        <v>-6.2</v>
      </c>
      <c r="J117" s="28">
        <v>41.5</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62.395175727999998</v>
      </c>
      <c r="D119" s="36" t="s">
        <v>49</v>
      </c>
      <c r="E119" s="35">
        <v>62.714565964000002</v>
      </c>
      <c r="F119" s="36" t="s">
        <v>49</v>
      </c>
      <c r="G119" s="35">
        <v>58.681045677999997</v>
      </c>
      <c r="H119" s="36" t="s">
        <v>49</v>
      </c>
      <c r="I119" s="28">
        <v>0.51190000000000002</v>
      </c>
      <c r="J119" s="28">
        <v>-6.43</v>
      </c>
      <c r="K119" s="36" t="s">
        <v>49</v>
      </c>
      <c r="L119" s="30" t="str">
        <f t="shared" ref="L119:L120" si="53">IF(J119="Div by 0", "N/A", IF(K119="N/A","N/A", IF(J119&gt;VALUE(MID(K119,1,2)), "No", IF(J119&lt;-1*VALUE(MID(K119,1,2)), "No", "Yes"))))</f>
        <v>N/A</v>
      </c>
    </row>
    <row r="120" spans="1:12" ht="12.75" customHeight="1">
      <c r="A120" s="94" t="s">
        <v>815</v>
      </c>
      <c r="B120" s="36" t="s">
        <v>49</v>
      </c>
      <c r="C120" s="35">
        <v>22.252583309999999</v>
      </c>
      <c r="D120" s="36" t="s">
        <v>49</v>
      </c>
      <c r="E120" s="35">
        <v>22.884992643</v>
      </c>
      <c r="F120" s="36" t="s">
        <v>49</v>
      </c>
      <c r="G120" s="35">
        <v>20.941787590000001</v>
      </c>
      <c r="H120" s="36" t="s">
        <v>49</v>
      </c>
      <c r="I120" s="28">
        <v>2.8420000000000001</v>
      </c>
      <c r="J120" s="28">
        <v>-8.49</v>
      </c>
      <c r="K120" s="36" t="s">
        <v>49</v>
      </c>
      <c r="L120" s="30" t="str">
        <f t="shared" si="53"/>
        <v>N/A</v>
      </c>
    </row>
    <row r="121" spans="1:12" ht="12.75" customHeight="1">
      <c r="A121" s="94" t="s">
        <v>314</v>
      </c>
      <c r="B121" s="36" t="s">
        <v>49</v>
      </c>
      <c r="C121" s="34">
        <v>163</v>
      </c>
      <c r="D121" s="33" t="str">
        <f>IF($B121="N/A","N/A",IF(C121&gt;10,"No",IF(C121&lt;-10,"No","Yes")))</f>
        <v>N/A</v>
      </c>
      <c r="E121" s="34">
        <v>155</v>
      </c>
      <c r="F121" s="33" t="str">
        <f>IF($B121="N/A","N/A",IF(E121&gt;10,"No",IF(E121&lt;-10,"No","Yes")))</f>
        <v>N/A</v>
      </c>
      <c r="G121" s="34">
        <v>159</v>
      </c>
      <c r="H121" s="33" t="str">
        <f>IF($B121="N/A","N/A",IF(G121&gt;10,"No",IF(G121&lt;-10,"No","Yes")))</f>
        <v>N/A</v>
      </c>
      <c r="I121" s="28">
        <v>-4.91</v>
      </c>
      <c r="J121" s="28">
        <v>2.581</v>
      </c>
      <c r="K121" s="36" t="s">
        <v>107</v>
      </c>
      <c r="L121" s="30" t="str">
        <f t="shared" si="52"/>
        <v>Yes</v>
      </c>
    </row>
    <row r="122" spans="1:12">
      <c r="A122" s="5" t="s">
        <v>593</v>
      </c>
      <c r="B122" s="36" t="s">
        <v>49</v>
      </c>
      <c r="C122" s="35">
        <v>0</v>
      </c>
      <c r="D122" s="27" t="str">
        <f>IF($B122="N/A","N/A",IF(C122&gt;10,"No",IF(C122&lt;-10,"No","Yes")))</f>
        <v>N/A</v>
      </c>
      <c r="E122" s="35">
        <v>0</v>
      </c>
      <c r="F122" s="27" t="str">
        <f>IF($B122="N/A","N/A",IF(E122&gt;10,"No",IF(E122&lt;-10,"No","Yes")))</f>
        <v>N/A</v>
      </c>
      <c r="G122" s="35">
        <v>0</v>
      </c>
      <c r="H122" s="27" t="str">
        <f>IF($B122="N/A","N/A",IF(G122&gt;10,"No",IF(G122&lt;-10,"No","Yes")))</f>
        <v>N/A</v>
      </c>
      <c r="I122" s="28" t="s">
        <v>1207</v>
      </c>
      <c r="J122" s="28" t="s">
        <v>1207</v>
      </c>
      <c r="K122" s="36" t="s">
        <v>107</v>
      </c>
      <c r="L122" s="30" t="str">
        <f t="shared" si="52"/>
        <v>N/A</v>
      </c>
    </row>
    <row r="123" spans="1:12">
      <c r="A123" s="5" t="s">
        <v>594</v>
      </c>
      <c r="B123" s="36" t="s">
        <v>49</v>
      </c>
      <c r="C123" s="35">
        <v>3.6809815951</v>
      </c>
      <c r="D123" s="27" t="str">
        <f>IF($B123="N/A","N/A",IF(C123&gt;10,"No",IF(C123&lt;-10,"No","Yes")))</f>
        <v>N/A</v>
      </c>
      <c r="E123" s="35">
        <v>3.2258064516</v>
      </c>
      <c r="F123" s="27" t="str">
        <f>IF($B123="N/A","N/A",IF(E123&gt;10,"No",IF(E123&lt;-10,"No","Yes")))</f>
        <v>N/A</v>
      </c>
      <c r="G123" s="35">
        <v>6.2893081760999996</v>
      </c>
      <c r="H123" s="27" t="str">
        <f>IF($B123="N/A","N/A",IF(G123&gt;10,"No",IF(G123&lt;-10,"No","Yes")))</f>
        <v>N/A</v>
      </c>
      <c r="I123" s="28">
        <v>-12.4</v>
      </c>
      <c r="J123" s="28">
        <v>94.97</v>
      </c>
      <c r="K123" s="36" t="s">
        <v>107</v>
      </c>
      <c r="L123" s="30" t="str">
        <f t="shared" si="52"/>
        <v>No</v>
      </c>
    </row>
    <row r="124" spans="1:12">
      <c r="A124" s="49" t="s">
        <v>34</v>
      </c>
      <c r="B124" s="36" t="s">
        <v>49</v>
      </c>
      <c r="C124" s="35">
        <v>6.2816043200000005E-2</v>
      </c>
      <c r="D124" s="33" t="str">
        <f>IF($B124="N/A","N/A",IF(C124&gt;10,"No",IF(C124&lt;-10,"No","Yes")))</f>
        <v>N/A</v>
      </c>
      <c r="E124" s="35">
        <v>5.2108876899999997E-2</v>
      </c>
      <c r="F124" s="33" t="str">
        <f>IF($B124="N/A","N/A",IF(E124&gt;10,"No",IF(E124&lt;-10,"No","Yes")))</f>
        <v>N/A</v>
      </c>
      <c r="G124" s="35">
        <v>5.9285190000000001E-2</v>
      </c>
      <c r="H124" s="33" t="str">
        <f>IF($B124="N/A","N/A",IF(G124&gt;10,"No",IF(G124&lt;-10,"No","Yes")))</f>
        <v>N/A</v>
      </c>
      <c r="I124" s="28">
        <v>-17</v>
      </c>
      <c r="J124" s="28">
        <v>13.77</v>
      </c>
      <c r="K124" s="36" t="s">
        <v>108</v>
      </c>
      <c r="L124" s="30" t="str">
        <f t="shared" si="52"/>
        <v>Yes</v>
      </c>
    </row>
    <row r="125" spans="1:12">
      <c r="A125" s="49" t="s">
        <v>899</v>
      </c>
      <c r="B125" s="36" t="s">
        <v>49</v>
      </c>
      <c r="C125" s="35" t="s">
        <v>49</v>
      </c>
      <c r="D125" s="33" t="str">
        <f t="shared" ref="D125:D126" si="54">IF($B125="N/A","N/A",IF(C125&gt;10,"No",IF(C125&lt;-10,"No","Yes")))</f>
        <v>N/A</v>
      </c>
      <c r="E125" s="35">
        <v>60.936733693000001</v>
      </c>
      <c r="F125" s="33" t="str">
        <f t="shared" ref="F125:F126" si="55">IF($B125="N/A","N/A",IF(E125&gt;10,"No",IF(E125&lt;-10,"No","Yes")))</f>
        <v>N/A</v>
      </c>
      <c r="G125" s="35">
        <v>60.660041782</v>
      </c>
      <c r="H125" s="33" t="str">
        <f t="shared" ref="H125:H126" si="56">IF($B125="N/A","N/A",IF(G125&gt;10,"No",IF(G125&lt;-10,"No","Yes")))</f>
        <v>N/A</v>
      </c>
      <c r="I125" s="28" t="s">
        <v>49</v>
      </c>
      <c r="J125" s="28">
        <v>-0.45400000000000001</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39.063266306999999</v>
      </c>
      <c r="F126" s="33" t="str">
        <f t="shared" si="55"/>
        <v>N/A</v>
      </c>
      <c r="G126" s="35">
        <v>39.339958218</v>
      </c>
      <c r="H126" s="33" t="str">
        <f t="shared" si="56"/>
        <v>N/A</v>
      </c>
      <c r="I126" s="28" t="s">
        <v>49</v>
      </c>
      <c r="J126" s="28">
        <v>0.70830000000000004</v>
      </c>
      <c r="K126" s="36" t="s">
        <v>107</v>
      </c>
      <c r="L126" s="30" t="str">
        <f>IF(J126="Div by 0", "N/A", IF(OR(J126="N/A",K126="N/A"),"N/A", IF(J126&gt;VALUE(MID(K126,1,2)), "No", IF(J126&lt;-1*VALUE(MID(K126,1,2)), "No", "Yes"))))</f>
        <v>Yes</v>
      </c>
    </row>
    <row r="127" spans="1:12">
      <c r="A127" s="94" t="s">
        <v>35</v>
      </c>
      <c r="B127" s="36" t="s">
        <v>1021</v>
      </c>
      <c r="C127" s="35">
        <v>5.5121077923000001</v>
      </c>
      <c r="D127" s="27" t="str">
        <f>IF($B127="N/A","N/A",IF(C127&gt;10,"No",IF(C127&lt;5,"No","Yes")))</f>
        <v>Yes</v>
      </c>
      <c r="E127" s="35">
        <v>5.5848455125000003</v>
      </c>
      <c r="F127" s="27" t="str">
        <f>IF($B127="N/A","N/A",IF(E127&gt;10,"No",IF(E127&lt;5,"No","Yes")))</f>
        <v>Yes</v>
      </c>
      <c r="G127" s="35">
        <v>5.0618259839000004</v>
      </c>
      <c r="H127" s="27" t="str">
        <f t="shared" ref="H127:H130" si="57">IF($B127="N/A","N/A",IF(G127&gt;10,"No",IF(G127&lt;5,"No","Yes")))</f>
        <v>Yes</v>
      </c>
      <c r="I127" s="28">
        <v>1.32</v>
      </c>
      <c r="J127" s="28">
        <v>-9.36</v>
      </c>
      <c r="K127" s="36" t="s">
        <v>108</v>
      </c>
      <c r="L127" s="30" t="str">
        <f t="shared" si="52"/>
        <v>Yes</v>
      </c>
    </row>
    <row r="128" spans="1:12">
      <c r="A128" s="86" t="s">
        <v>816</v>
      </c>
      <c r="B128" s="36" t="s">
        <v>1021</v>
      </c>
      <c r="C128" s="35">
        <v>5.0975219071</v>
      </c>
      <c r="D128" s="27" t="str">
        <f>IF($B128="N/A","N/A",IF(C128&gt;10,"No",IF(C128&lt;5,"No","Yes")))</f>
        <v>Yes</v>
      </c>
      <c r="E128" s="35">
        <v>5.2721922510999999</v>
      </c>
      <c r="F128" s="27" t="str">
        <f t="shared" ref="F128:F130" si="58">IF($B128="N/A","N/A",IF(E128&gt;10,"No",IF(E128&lt;5,"No","Yes")))</f>
        <v>Yes</v>
      </c>
      <c r="G128" s="35">
        <v>4.7625769295999998</v>
      </c>
      <c r="H128" s="27" t="str">
        <f t="shared" si="57"/>
        <v>No</v>
      </c>
      <c r="I128" s="28">
        <v>3.427</v>
      </c>
      <c r="J128" s="28">
        <v>-9.67</v>
      </c>
      <c r="K128" s="36" t="s">
        <v>108</v>
      </c>
      <c r="L128" s="30" t="str">
        <f t="shared" ref="L128:L132" si="59">IF(J128="Div by 0", "N/A", IF(K128="N/A","N/A", IF(J128&gt;VALUE(MID(K128,1,2)), "No", IF(J128&lt;-1*VALUE(MID(K128,1,2)), "No", "Yes"))))</f>
        <v>Yes</v>
      </c>
    </row>
    <row r="129" spans="1:12">
      <c r="A129" s="86" t="s">
        <v>817</v>
      </c>
      <c r="B129" s="36" t="s">
        <v>1021</v>
      </c>
      <c r="C129" s="35">
        <v>5.2828292346000003</v>
      </c>
      <c r="D129" s="27" t="str">
        <f>IF($B129="N/A","N/A",IF(C129&gt;10,"No",IF(C129&lt;5,"No","Yes")))</f>
        <v>Yes</v>
      </c>
      <c r="E129" s="35">
        <v>5.3396272683000001</v>
      </c>
      <c r="F129" s="27" t="str">
        <f t="shared" si="58"/>
        <v>Yes</v>
      </c>
      <c r="G129" s="35">
        <v>4.8670317882000003</v>
      </c>
      <c r="H129" s="27" t="str">
        <f t="shared" si="57"/>
        <v>No</v>
      </c>
      <c r="I129" s="28">
        <v>1.075</v>
      </c>
      <c r="J129" s="28">
        <v>-8.85</v>
      </c>
      <c r="K129" s="36" t="s">
        <v>108</v>
      </c>
      <c r="L129" s="30" t="str">
        <f t="shared" si="59"/>
        <v>Yes</v>
      </c>
    </row>
    <row r="130" spans="1:12" ht="12.75" customHeight="1">
      <c r="A130" s="86" t="s">
        <v>818</v>
      </c>
      <c r="B130" s="36" t="s">
        <v>1021</v>
      </c>
      <c r="C130" s="35">
        <v>5.5246710009999997</v>
      </c>
      <c r="D130" s="27" t="str">
        <f>IF($B130="N/A","N/A",IF(C130&gt;10,"No",IF(C130&lt;5,"No","Yes")))</f>
        <v>Yes</v>
      </c>
      <c r="E130" s="35">
        <v>5.5909759685999996</v>
      </c>
      <c r="F130" s="27" t="str">
        <f t="shared" si="58"/>
        <v>Yes</v>
      </c>
      <c r="G130" s="35">
        <v>5.0674721924000004</v>
      </c>
      <c r="H130" s="27" t="str">
        <f t="shared" si="57"/>
        <v>Yes</v>
      </c>
      <c r="I130" s="28">
        <v>1.2</v>
      </c>
      <c r="J130" s="28">
        <v>-9.36</v>
      </c>
      <c r="K130" s="36" t="s">
        <v>108</v>
      </c>
      <c r="L130" s="30" t="str">
        <f t="shared" si="59"/>
        <v>Yes</v>
      </c>
    </row>
    <row r="131" spans="1:12">
      <c r="A131" s="86" t="s">
        <v>838</v>
      </c>
      <c r="B131" s="36" t="s">
        <v>49</v>
      </c>
      <c r="C131" s="34">
        <v>250</v>
      </c>
      <c r="D131" s="33" t="str">
        <f>IF($B131="N/A","N/A",IF(C131&gt;10,"No",IF(C131&lt;-10,"No","Yes")))</f>
        <v>N/A</v>
      </c>
      <c r="E131" s="34">
        <v>241</v>
      </c>
      <c r="F131" s="33" t="str">
        <f>IF($B131="N/A","N/A",IF(E131&gt;10,"No",IF(E131&lt;-10,"No","Yes")))</f>
        <v>N/A</v>
      </c>
      <c r="G131" s="34">
        <v>184</v>
      </c>
      <c r="H131" s="33" t="str">
        <f>IF($B131="N/A","N/A",IF(G131&gt;10,"No",IF(G131&lt;-10,"No","Yes")))</f>
        <v>N/A</v>
      </c>
      <c r="I131" s="28">
        <v>-3.6</v>
      </c>
      <c r="J131" s="28">
        <v>-23.7</v>
      </c>
      <c r="K131" s="29" t="s">
        <v>107</v>
      </c>
      <c r="L131" s="30" t="str">
        <f t="shared" si="59"/>
        <v>No</v>
      </c>
    </row>
    <row r="132" spans="1:12">
      <c r="A132" s="86" t="s">
        <v>839</v>
      </c>
      <c r="B132" s="36" t="s">
        <v>49</v>
      </c>
      <c r="C132" s="34">
        <v>114</v>
      </c>
      <c r="D132" s="33" t="str">
        <f>IF($B132="N/A","N/A",IF(C132&gt;10,"No",IF(C132&lt;-10,"No","Yes")))</f>
        <v>N/A</v>
      </c>
      <c r="E132" s="34">
        <v>123</v>
      </c>
      <c r="F132" s="33" t="str">
        <f>IF($B132="N/A","N/A",IF(E132&gt;10,"No",IF(E132&lt;-10,"No","Yes")))</f>
        <v>N/A</v>
      </c>
      <c r="G132" s="34">
        <v>93</v>
      </c>
      <c r="H132" s="33" t="str">
        <f>IF($B132="N/A","N/A",IF(G132&gt;10,"No",IF(G132&lt;-10,"No","Yes")))</f>
        <v>N/A</v>
      </c>
      <c r="I132" s="28">
        <v>7.8949999999999996</v>
      </c>
      <c r="J132" s="28">
        <v>-24.4</v>
      </c>
      <c r="K132" s="29" t="s">
        <v>107</v>
      </c>
      <c r="L132" s="30" t="str">
        <f t="shared" si="59"/>
        <v>No</v>
      </c>
    </row>
    <row r="133" spans="1:12">
      <c r="A133" s="94" t="s">
        <v>23</v>
      </c>
      <c r="B133" s="36" t="s">
        <v>49</v>
      </c>
      <c r="C133" s="35">
        <v>98.181475548999998</v>
      </c>
      <c r="D133" s="33" t="str">
        <f>IF($B133="N/A","N/A",IF(C133&gt;10,"No",IF(C133&lt;-10,"No","Yes")))</f>
        <v>N/A</v>
      </c>
      <c r="E133" s="35">
        <v>98.589995095999996</v>
      </c>
      <c r="F133" s="33" t="str">
        <f>IF($B133="N/A","N/A",IF(E133&gt;10,"No",IF(E133&lt;-10,"No","Yes")))</f>
        <v>N/A</v>
      </c>
      <c r="G133" s="35">
        <v>98.887696911999996</v>
      </c>
      <c r="H133" s="33" t="str">
        <f>IF($B133="N/A","N/A",IF(G133&gt;10,"No",IF(G133&lt;-10,"No","Yes")))</f>
        <v>N/A</v>
      </c>
      <c r="I133" s="28">
        <v>0.41610000000000003</v>
      </c>
      <c r="J133" s="28">
        <v>0.30199999999999999</v>
      </c>
      <c r="K133" s="36" t="s">
        <v>108</v>
      </c>
      <c r="L133" s="30" t="str">
        <f t="shared" si="52"/>
        <v>Yes</v>
      </c>
    </row>
    <row r="134" spans="1:12">
      <c r="A134" s="94" t="s">
        <v>315</v>
      </c>
      <c r="B134" s="36" t="s">
        <v>49</v>
      </c>
      <c r="C134" s="35">
        <v>98.384516954999995</v>
      </c>
      <c r="D134" s="33" t="str">
        <f>IF($B134="N/A","N/A",IF(C134&gt;10,"No",IF(C134&lt;-10,"No","Yes")))</f>
        <v>N/A</v>
      </c>
      <c r="E134" s="35">
        <v>98.451685114</v>
      </c>
      <c r="F134" s="33" t="str">
        <f>IF($B134="N/A","N/A",IF(E134&gt;10,"No",IF(E134&lt;-10,"No","Yes")))</f>
        <v>N/A</v>
      </c>
      <c r="G134" s="35">
        <v>98.621103117999994</v>
      </c>
      <c r="H134" s="33" t="str">
        <f>IF($B134="N/A","N/A",IF(G134&gt;10,"No",IF(G134&lt;-10,"No","Yes")))</f>
        <v>N/A</v>
      </c>
      <c r="I134" s="28">
        <v>6.83E-2</v>
      </c>
      <c r="J134" s="28">
        <v>0.1721</v>
      </c>
      <c r="K134" s="36" t="s">
        <v>108</v>
      </c>
      <c r="L134" s="30" t="str">
        <f t="shared" si="52"/>
        <v>Yes</v>
      </c>
    </row>
    <row r="135" spans="1:12">
      <c r="A135" s="49" t="s">
        <v>316</v>
      </c>
      <c r="B135" s="36" t="s">
        <v>49</v>
      </c>
      <c r="C135" s="34">
        <v>30347</v>
      </c>
      <c r="D135" s="33" t="str">
        <f>IF($B135="N/A","N/A",IF(C135&gt;10,"No",IF(C135&lt;-10,"No","Yes")))</f>
        <v>N/A</v>
      </c>
      <c r="E135" s="34">
        <v>31063</v>
      </c>
      <c r="F135" s="33" t="str">
        <f>IF($B135="N/A","N/A",IF(E135&gt;10,"No",IF(E135&lt;-10,"No","Yes")))</f>
        <v>N/A</v>
      </c>
      <c r="G135" s="34">
        <v>33782</v>
      </c>
      <c r="H135" s="33" t="str">
        <f>IF($B135="N/A","N/A",IF(G135&gt;10,"No",IF(G135&lt;-10,"No","Yes")))</f>
        <v>N/A</v>
      </c>
      <c r="I135" s="28">
        <v>2.359</v>
      </c>
      <c r="J135" s="28">
        <v>8.7530000000000001</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1.8387319999</v>
      </c>
      <c r="D137" s="33" t="str">
        <f>IF($B137="N/A","N/A",IF(C137&gt;10,"No",IF(C137&lt;-10,"No","Yes")))</f>
        <v>N/A</v>
      </c>
      <c r="E137" s="35">
        <v>1.6257283585</v>
      </c>
      <c r="F137" s="33" t="str">
        <f>IF($B137="N/A","N/A",IF(E137&gt;10,"No",IF(E137&lt;-10,"No","Yes")))</f>
        <v>N/A</v>
      </c>
      <c r="G137" s="35">
        <v>1.5481617429000001</v>
      </c>
      <c r="H137" s="33" t="str">
        <f>IF($B137="N/A","N/A",IF(G137&gt;10,"No",IF(G137&lt;-10,"No","Yes")))</f>
        <v>N/A</v>
      </c>
      <c r="I137" s="28">
        <v>-11.6</v>
      </c>
      <c r="J137" s="28">
        <v>-4.7699999999999996</v>
      </c>
      <c r="K137" s="36" t="s">
        <v>108</v>
      </c>
      <c r="L137" s="30" t="str">
        <f>IF(J137="Div by 0", "N/A", IF(K137="N/A","N/A", IF(J137&gt;VALUE(MID(K137,1,2)), "No", IF(J137&lt;-1*VALUE(MID(K137,1,2)), "No", "Yes"))))</f>
        <v>Yes</v>
      </c>
    </row>
    <row r="138" spans="1:12">
      <c r="A138" s="94" t="s">
        <v>883</v>
      </c>
      <c r="B138" s="36" t="s">
        <v>49</v>
      </c>
      <c r="C138" s="35">
        <v>1.3708109532999999</v>
      </c>
      <c r="D138" s="33" t="str">
        <f>IF($B138="N/A","N/A",IF(C138&gt;10,"No",IF(C138&lt;-10,"No","Yes")))</f>
        <v>N/A</v>
      </c>
      <c r="E138" s="35">
        <v>1.3005826868000001</v>
      </c>
      <c r="F138" s="33" t="str">
        <f>IF($B138="N/A","N/A",IF(E138&gt;10,"No",IF(E138&lt;-10,"No","Yes")))</f>
        <v>N/A</v>
      </c>
      <c r="G138" s="35">
        <v>1.3113492391999999</v>
      </c>
      <c r="H138" s="33" t="str">
        <f>IF($B138="N/A","N/A",IF(G138&gt;10,"No",IF(G138&lt;-10,"No","Yes")))</f>
        <v>N/A</v>
      </c>
      <c r="I138" s="28">
        <v>-5.12</v>
      </c>
      <c r="J138" s="28">
        <v>0.82779999999999998</v>
      </c>
      <c r="K138" s="36" t="s">
        <v>108</v>
      </c>
      <c r="L138" s="30" t="str">
        <f>IF(J138="Div by 0", "N/A", IF(K138="N/A","N/A", IF(J138&gt;VALUE(MID(K138,1,2)), "No", IF(J138&lt;-1*VALUE(MID(K138,1,2)), "No", "Yes"))))</f>
        <v>Yes</v>
      </c>
    </row>
    <row r="139" spans="1:12">
      <c r="A139" s="94" t="s">
        <v>28</v>
      </c>
      <c r="B139" s="36" t="s">
        <v>49</v>
      </c>
      <c r="C139" s="35">
        <v>96.790457047000004</v>
      </c>
      <c r="D139" s="33" t="str">
        <f>IF($B139="N/A","N/A",IF(C139&gt;10,"No",IF(C139&lt;-10,"No","Yes")))</f>
        <v>N/A</v>
      </c>
      <c r="E139" s="35">
        <v>97.073688954999994</v>
      </c>
      <c r="F139" s="33" t="str">
        <f>IF($B139="N/A","N/A",IF(E139&gt;10,"No",IF(E139&lt;-10,"No","Yes")))</f>
        <v>N/A</v>
      </c>
      <c r="G139" s="35">
        <v>97.140489017999997</v>
      </c>
      <c r="H139" s="33" t="str">
        <f>IF($B139="N/A","N/A",IF(G139&gt;10,"No",IF(G139&lt;-10,"No","Yes")))</f>
        <v>N/A</v>
      </c>
      <c r="I139" s="28">
        <v>0.29260000000000003</v>
      </c>
      <c r="J139" s="28">
        <v>6.88E-2</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50.158610508999999</v>
      </c>
      <c r="D141" s="33" t="str">
        <f>IF($B141="N/A","N/A",IF(C141&gt;10,"No",IF(C141&lt;-10,"No","Yes")))</f>
        <v>N/A</v>
      </c>
      <c r="E141" s="35">
        <v>48.890387445000002</v>
      </c>
      <c r="F141" s="33" t="str">
        <f>IF($B141="N/A","N/A",IF(E141&gt;10,"No",IF(E141&lt;-10,"No","Yes")))</f>
        <v>N/A</v>
      </c>
      <c r="G141" s="35">
        <v>49.009090395999998</v>
      </c>
      <c r="H141" s="33" t="str">
        <f>IF($B141="N/A","N/A",IF(G141&gt;10,"No",IF(G141&lt;-10,"No","Yes")))</f>
        <v>N/A</v>
      </c>
      <c r="I141" s="28">
        <v>-2.5299999999999998</v>
      </c>
      <c r="J141" s="28">
        <v>0.24279999999999999</v>
      </c>
      <c r="K141" s="36" t="s">
        <v>108</v>
      </c>
      <c r="L141" s="30" t="str">
        <f>IF(J141="Div by 0", "N/A", IF(K141="N/A","N/A", IF(J141&gt;VALUE(MID(K141,1,2)), "No", IF(J141&lt;-1*VALUE(MID(K141,1,2)), "No", "Yes"))))</f>
        <v>Yes</v>
      </c>
    </row>
    <row r="142" spans="1:12">
      <c r="A142" s="49" t="s">
        <v>320</v>
      </c>
      <c r="B142" s="36" t="s">
        <v>49</v>
      </c>
      <c r="C142" s="35">
        <v>49.260341091000001</v>
      </c>
      <c r="D142" s="33" t="str">
        <f>IF($B142="N/A","N/A",IF(C142&gt;10,"No",IF(C142&lt;-10,"No","Yes")))</f>
        <v>N/A</v>
      </c>
      <c r="E142" s="35">
        <v>50.481240804000002</v>
      </c>
      <c r="F142" s="33" t="str">
        <f>IF($B142="N/A","N/A",IF(E142&gt;10,"No",IF(E142&lt;-10,"No","Yes")))</f>
        <v>N/A</v>
      </c>
      <c r="G142" s="35">
        <v>50.367003556999997</v>
      </c>
      <c r="H142" s="33" t="str">
        <f>IF($B142="N/A","N/A",IF(G142&gt;10,"No",IF(G142&lt;-10,"No","Yes")))</f>
        <v>N/A</v>
      </c>
      <c r="I142" s="28">
        <v>2.4780000000000002</v>
      </c>
      <c r="J142" s="28">
        <v>-0.22600000000000001</v>
      </c>
      <c r="K142" s="36" t="s">
        <v>108</v>
      </c>
      <c r="L142" s="30" t="str">
        <f>IF(J142="Div by 0", "N/A", IF(K142="N/A","N/A", IF(J142&gt;VALUE(MID(K142,1,2)), "No", IF(J142&lt;-1*VALUE(MID(K142,1,2)), "No", "Yes"))))</f>
        <v>Yes</v>
      </c>
    </row>
    <row r="143" spans="1:12">
      <c r="A143" s="49" t="s">
        <v>321</v>
      </c>
      <c r="B143" s="36" t="s">
        <v>49</v>
      </c>
      <c r="C143" s="35">
        <v>0.18216652529999999</v>
      </c>
      <c r="D143" s="33" t="str">
        <f>IF($B143="N/A","N/A",IF(C143&gt;10,"No",IF(C143&lt;-10,"No","Yes")))</f>
        <v>N/A</v>
      </c>
      <c r="E143" s="35">
        <v>0.20843550759999999</v>
      </c>
      <c r="F143" s="33" t="str">
        <f>IF($B143="N/A","N/A",IF(E143&gt;10,"No",IF(E143&lt;-10,"No","Yes")))</f>
        <v>N/A</v>
      </c>
      <c r="G143" s="35">
        <v>0.2089097171</v>
      </c>
      <c r="H143" s="33" t="str">
        <f>IF($B143="N/A","N/A",IF(G143&gt;10,"No",IF(G143&lt;-10,"No","Yes")))</f>
        <v>N/A</v>
      </c>
      <c r="I143" s="28">
        <v>14.42</v>
      </c>
      <c r="J143" s="28">
        <v>0.22750000000000001</v>
      </c>
      <c r="K143" s="36" t="s">
        <v>108</v>
      </c>
      <c r="L143" s="30" t="str">
        <f>IF(J143="Div by 0", "N/A", IF(K143="N/A","N/A", IF(J143&gt;VALUE(MID(K143,1,2)), "No", IF(J143&lt;-1*VALUE(MID(K143,1,2)), "No", "Yes"))))</f>
        <v>Yes</v>
      </c>
    </row>
    <row r="144" spans="1:12" ht="12.75" customHeight="1">
      <c r="A144" s="49" t="s">
        <v>322</v>
      </c>
      <c r="B144" s="36" t="s">
        <v>49</v>
      </c>
      <c r="C144" s="35">
        <v>0.3988818744</v>
      </c>
      <c r="D144" s="33" t="str">
        <f>IF($B144="N/A","N/A",IF(C144&gt;10,"No",IF(C144&lt;-10,"No","Yes")))</f>
        <v>N/A</v>
      </c>
      <c r="E144" s="35">
        <v>0.41993624330000001</v>
      </c>
      <c r="F144" s="33" t="str">
        <f>IF($B144="N/A","N/A",IF(E144&gt;10,"No",IF(E144&lt;-10,"No","Yes")))</f>
        <v>N/A</v>
      </c>
      <c r="G144" s="35">
        <v>0.41499633000000002</v>
      </c>
      <c r="H144" s="33" t="str">
        <f>IF($B144="N/A","N/A",IF(G144&gt;10,"No",IF(G144&lt;-10,"No","Yes")))</f>
        <v>N/A</v>
      </c>
      <c r="I144" s="28">
        <v>5.2779999999999996</v>
      </c>
      <c r="J144" s="28">
        <v>-1.18</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99.972743131000001</v>
      </c>
      <c r="D146" s="27" t="str">
        <f>IF($B146="N/A","N/A",IF(C146&gt;=99,"Yes","No"))</f>
        <v>Yes</v>
      </c>
      <c r="E146" s="35">
        <v>99.989079989000004</v>
      </c>
      <c r="F146" s="27" t="str">
        <f>IF($B146="N/A","N/A",IF(E146&gt;=99,"Yes","No"))</f>
        <v>Yes</v>
      </c>
      <c r="G146" s="35">
        <v>97.982893473000004</v>
      </c>
      <c r="H146" s="27" t="str">
        <f>IF($B146="N/A","N/A",IF(G146&gt;=99,"Yes","No"))</f>
        <v>No</v>
      </c>
      <c r="I146" s="28">
        <v>1.6299999999999999E-2</v>
      </c>
      <c r="J146" s="28">
        <v>-2.0099999999999998</v>
      </c>
      <c r="K146" s="36" t="s">
        <v>107</v>
      </c>
      <c r="L146" s="30" t="str">
        <f t="shared" ref="L146:L180" si="60">IF(J146="Div by 0", "N/A", IF(K146="N/A","N/A", IF(J146&gt;VALUE(MID(K146,1,2)), "No", IF(J146&lt;-1*VALUE(MID(K146,1,2)), "No", "Yes"))))</f>
        <v>Yes</v>
      </c>
    </row>
    <row r="147" spans="1:12" ht="12.75" customHeight="1">
      <c r="A147" s="94" t="s">
        <v>790</v>
      </c>
      <c r="B147" s="36" t="s">
        <v>49</v>
      </c>
      <c r="C147" s="35">
        <v>6.4420649430000001</v>
      </c>
      <c r="D147" s="27" t="str">
        <f>IF($B147="N/A","N/A",IF(C147&gt;10,"No",IF(C147&lt;-10,"No","Yes")))</f>
        <v>N/A</v>
      </c>
      <c r="E147" s="35">
        <v>6.5063942867</v>
      </c>
      <c r="F147" s="27" t="str">
        <f>IF($B147="N/A","N/A",IF(E147&gt;10,"No",IF(E147&lt;-10,"No","Yes")))</f>
        <v>N/A</v>
      </c>
      <c r="G147" s="35">
        <v>0.77044900059999999</v>
      </c>
      <c r="H147" s="27" t="str">
        <f>IF($B147="N/A","N/A",IF(G147&gt;10,"No",IF(G147&lt;-10,"No","Yes")))</f>
        <v>N/A</v>
      </c>
      <c r="I147" s="28">
        <v>0.99860000000000004</v>
      </c>
      <c r="J147" s="28">
        <v>-88.2</v>
      </c>
      <c r="K147" s="36" t="s">
        <v>107</v>
      </c>
      <c r="L147" s="30" t="str">
        <f t="shared" si="60"/>
        <v>No</v>
      </c>
    </row>
    <row r="148" spans="1:12" ht="12.75" customHeight="1">
      <c r="A148" s="51" t="s">
        <v>728</v>
      </c>
      <c r="B148" s="36" t="s">
        <v>8</v>
      </c>
      <c r="C148" s="32">
        <v>99.297028487000006</v>
      </c>
      <c r="D148" s="27" t="str">
        <f>IF($B148="N/A","N/A",IF(C148&gt;=98,"Yes","No"))</f>
        <v>Yes</v>
      </c>
      <c r="E148" s="32">
        <v>99.229560468000003</v>
      </c>
      <c r="F148" s="27" t="str">
        <f>IF($B148="N/A","N/A",IF(E148&gt;=98,"Yes","No"))</f>
        <v>Yes</v>
      </c>
      <c r="G148" s="32">
        <v>99.209755231000003</v>
      </c>
      <c r="H148" s="27" t="str">
        <f>IF($B148="N/A","N/A",IF(G148&gt;=98,"Yes","No"))</f>
        <v>Yes</v>
      </c>
      <c r="I148" s="28">
        <v>-6.8000000000000005E-2</v>
      </c>
      <c r="J148" s="28">
        <v>-0.02</v>
      </c>
      <c r="K148" s="29" t="s">
        <v>107</v>
      </c>
      <c r="L148" s="30" t="str">
        <f t="shared" si="60"/>
        <v>Yes</v>
      </c>
    </row>
    <row r="149" spans="1:12" ht="12.75" customHeight="1">
      <c r="A149" s="51" t="s">
        <v>729</v>
      </c>
      <c r="B149" s="36" t="s">
        <v>117</v>
      </c>
      <c r="C149" s="32">
        <v>95.864226794000004</v>
      </c>
      <c r="D149" s="27" t="str">
        <f>IF($B149="N/A","N/A",IF(C149&gt;=80,"Yes","No"))</f>
        <v>Yes</v>
      </c>
      <c r="E149" s="32">
        <v>95.329420257999999</v>
      </c>
      <c r="F149" s="27" t="str">
        <f>IF($B149="N/A","N/A",IF(E149&gt;=80,"Yes","No"))</f>
        <v>Yes</v>
      </c>
      <c r="G149" s="32">
        <v>95.30687365</v>
      </c>
      <c r="H149" s="27" t="str">
        <f>IF($B149="N/A","N/A",IF(G149&gt;=80,"Yes","No"))</f>
        <v>Yes</v>
      </c>
      <c r="I149" s="28">
        <v>-0.55800000000000005</v>
      </c>
      <c r="J149" s="28">
        <v>-2.4E-2</v>
      </c>
      <c r="K149" s="29" t="s">
        <v>107</v>
      </c>
      <c r="L149" s="30" t="str">
        <f t="shared" si="60"/>
        <v>Yes</v>
      </c>
    </row>
    <row r="150" spans="1:12" ht="27.75" customHeight="1">
      <c r="A150" s="94" t="s">
        <v>700</v>
      </c>
      <c r="B150" s="36" t="s">
        <v>148</v>
      </c>
      <c r="C150" s="35">
        <v>100</v>
      </c>
      <c r="D150" s="27" t="str">
        <f>IF($B150="N/A","N/A",IF(C150&gt;=100,"Yes","No"))</f>
        <v>Yes</v>
      </c>
      <c r="E150" s="35">
        <v>99.993382084999993</v>
      </c>
      <c r="F150" s="27" t="str">
        <f t="shared" ref="F150:F151" si="61">IF($B150="N/A","N/A",IF(E150&gt;=100,"Yes","No"))</f>
        <v>No</v>
      </c>
      <c r="G150" s="35">
        <v>99.995893842000001</v>
      </c>
      <c r="H150" s="27" t="str">
        <f t="shared" ref="H150:H151" si="62">IF($B150="N/A","N/A",IF(G150&gt;=100,"Yes","No"))</f>
        <v>No</v>
      </c>
      <c r="I150" s="28">
        <v>-7.0000000000000001E-3</v>
      </c>
      <c r="J150" s="28">
        <v>2.5000000000000001E-3</v>
      </c>
      <c r="K150" s="29" t="s">
        <v>1193</v>
      </c>
      <c r="L150" s="30" t="str">
        <f t="shared" si="60"/>
        <v>Yes</v>
      </c>
    </row>
    <row r="151" spans="1:12" ht="30.75" customHeight="1">
      <c r="A151" s="51" t="s">
        <v>819</v>
      </c>
      <c r="B151" s="36" t="s">
        <v>148</v>
      </c>
      <c r="C151" s="35">
        <v>100</v>
      </c>
      <c r="D151" s="27" t="str">
        <f>IF($B151="N/A","N/A",IF(C151&gt;=100,"Yes","No"))</f>
        <v>Yes</v>
      </c>
      <c r="E151" s="35">
        <v>99.990798463000004</v>
      </c>
      <c r="F151" s="27" t="str">
        <f t="shared" si="61"/>
        <v>No</v>
      </c>
      <c r="G151" s="35">
        <v>99.994260241000006</v>
      </c>
      <c r="H151" s="27" t="str">
        <f t="shared" si="62"/>
        <v>No</v>
      </c>
      <c r="I151" s="28">
        <v>-8.9999999999999993E-3</v>
      </c>
      <c r="J151" s="28">
        <v>3.5000000000000001E-3</v>
      </c>
      <c r="K151" s="29" t="s">
        <v>1193</v>
      </c>
      <c r="L151" s="30" t="str">
        <f t="shared" ref="L151" si="63">IF(J151="Div by 0", "N/A", IF(K151="N/A","N/A", IF(J151&gt;VALUE(MID(K151,1,2)), "No", IF(J151&lt;-1*VALUE(MID(K151,1,2)), "No", "Yes"))))</f>
        <v>Yes</v>
      </c>
    </row>
    <row r="152" spans="1:12" ht="26.25" customHeight="1">
      <c r="A152" s="94" t="s">
        <v>701</v>
      </c>
      <c r="B152" s="36" t="s">
        <v>49</v>
      </c>
      <c r="C152" s="35">
        <v>36.223822939999998</v>
      </c>
      <c r="D152" s="26" t="s">
        <v>149</v>
      </c>
      <c r="E152" s="35">
        <v>40.732179082000002</v>
      </c>
      <c r="F152" s="26" t="s">
        <v>149</v>
      </c>
      <c r="G152" s="35">
        <v>44.529097690999997</v>
      </c>
      <c r="H152" s="27" t="str">
        <f>IF($B152="N/A","N/A",IF(G152&lt;100,"No",IF(G152=100,"No","Yes")))</f>
        <v>N/A</v>
      </c>
      <c r="I152" s="28">
        <v>12.45</v>
      </c>
      <c r="J152" s="28">
        <v>9.3219999999999992</v>
      </c>
      <c r="K152" s="29" t="s">
        <v>1193</v>
      </c>
      <c r="L152" s="30" t="str">
        <f t="shared" si="60"/>
        <v>Yes</v>
      </c>
    </row>
    <row r="153" spans="1:12" ht="27.75" customHeight="1">
      <c r="A153" s="94" t="s">
        <v>901</v>
      </c>
      <c r="B153" s="25" t="s">
        <v>49</v>
      </c>
      <c r="C153" s="35" t="s">
        <v>49</v>
      </c>
      <c r="D153" s="27" t="str">
        <f>IF($B153="N/A","N/A",IF(C153&gt;10,"No",IF(C153&lt;-10,"No","Yes")))</f>
        <v>N/A</v>
      </c>
      <c r="E153" s="35">
        <v>38.819873002999998</v>
      </c>
      <c r="F153" s="27" t="str">
        <f>IF($B153="N/A","N/A",IF(E153&gt;10,"No",IF(E153&lt;-10,"No","Yes")))</f>
        <v>N/A</v>
      </c>
      <c r="G153" s="35">
        <v>41.907755469000001</v>
      </c>
      <c r="H153" s="27" t="str">
        <f>IF($B153="N/A","N/A",IF(G153&gt;10,"No",IF(G153&lt;-10,"No","Yes")))</f>
        <v>N/A</v>
      </c>
      <c r="I153" s="28" t="s">
        <v>49</v>
      </c>
      <c r="J153" s="28">
        <v>7.9539999999999997</v>
      </c>
      <c r="K153" s="29" t="s">
        <v>1193</v>
      </c>
      <c r="L153" s="30" t="str">
        <f>IF(J153="Div by 0", "N/A", IF(OR(J153="N/A",K153="N/A"),"N/A", IF(J153&gt;VALUE(MID(K153,1,2)), "No", IF(J153&lt;-1*VALUE(MID(K153,1,2)), "No", "Yes"))))</f>
        <v>Yes</v>
      </c>
    </row>
    <row r="154" spans="1:12">
      <c r="A154" s="51" t="s">
        <v>523</v>
      </c>
      <c r="B154" s="25" t="s">
        <v>49</v>
      </c>
      <c r="C154" s="26">
        <v>18344</v>
      </c>
      <c r="D154" s="27" t="str">
        <f t="shared" ref="D154:D180" si="64">IF($B154="N/A","N/A",IF(C154&gt;10,"No",IF(C154&lt;-10,"No","Yes")))</f>
        <v>N/A</v>
      </c>
      <c r="E154" s="26">
        <v>18315</v>
      </c>
      <c r="F154" s="27" t="str">
        <f t="shared" ref="F154:F180" si="65">IF($B154="N/A","N/A",IF(E154&gt;10,"No",IF(E154&lt;-10,"No","Yes")))</f>
        <v>N/A</v>
      </c>
      <c r="G154" s="26">
        <v>21863</v>
      </c>
      <c r="H154" s="27" t="str">
        <f t="shared" ref="H154:H180" si="66">IF($B154="N/A","N/A",IF(G154&gt;10,"No",IF(G154&lt;-10,"No","Yes")))</f>
        <v>N/A</v>
      </c>
      <c r="I154" s="28">
        <v>-0.158</v>
      </c>
      <c r="J154" s="28">
        <v>19.37</v>
      </c>
      <c r="K154" s="29" t="s">
        <v>107</v>
      </c>
      <c r="L154" s="30" t="str">
        <f t="shared" si="60"/>
        <v>No</v>
      </c>
    </row>
    <row r="155" spans="1:12">
      <c r="A155" s="48" t="s">
        <v>702</v>
      </c>
      <c r="B155" s="25" t="s">
        <v>49</v>
      </c>
      <c r="C155" s="26">
        <v>1290</v>
      </c>
      <c r="D155" s="27" t="str">
        <f t="shared" si="64"/>
        <v>N/A</v>
      </c>
      <c r="E155" s="26">
        <v>1237</v>
      </c>
      <c r="F155" s="27" t="str">
        <f t="shared" si="65"/>
        <v>N/A</v>
      </c>
      <c r="G155" s="26">
        <v>2520</v>
      </c>
      <c r="H155" s="27" t="str">
        <f t="shared" si="66"/>
        <v>N/A</v>
      </c>
      <c r="I155" s="28">
        <v>-4.1100000000000003</v>
      </c>
      <c r="J155" s="28">
        <v>103.7</v>
      </c>
      <c r="K155" s="29" t="s">
        <v>107</v>
      </c>
      <c r="L155" s="30" t="str">
        <f t="shared" si="60"/>
        <v>No</v>
      </c>
    </row>
    <row r="156" spans="1:12">
      <c r="A156" s="48" t="s">
        <v>703</v>
      </c>
      <c r="B156" s="25" t="s">
        <v>49</v>
      </c>
      <c r="C156" s="26">
        <v>3310</v>
      </c>
      <c r="D156" s="27" t="str">
        <f t="shared" si="64"/>
        <v>N/A</v>
      </c>
      <c r="E156" s="26">
        <v>3333</v>
      </c>
      <c r="F156" s="27" t="str">
        <f t="shared" si="65"/>
        <v>N/A</v>
      </c>
      <c r="G156" s="26">
        <v>3414</v>
      </c>
      <c r="H156" s="27" t="str">
        <f t="shared" si="66"/>
        <v>N/A</v>
      </c>
      <c r="I156" s="28">
        <v>0.69489999999999996</v>
      </c>
      <c r="J156" s="28">
        <v>2.4300000000000002</v>
      </c>
      <c r="K156" s="29" t="s">
        <v>107</v>
      </c>
      <c r="L156" s="30" t="str">
        <f t="shared" si="60"/>
        <v>Yes</v>
      </c>
    </row>
    <row r="157" spans="1:12">
      <c r="A157" s="48" t="s">
        <v>704</v>
      </c>
      <c r="B157" s="25" t="s">
        <v>49</v>
      </c>
      <c r="C157" s="26">
        <v>322</v>
      </c>
      <c r="D157" s="27" t="str">
        <f t="shared" si="64"/>
        <v>N/A</v>
      </c>
      <c r="E157" s="26">
        <v>484</v>
      </c>
      <c r="F157" s="27" t="str">
        <f t="shared" si="65"/>
        <v>N/A</v>
      </c>
      <c r="G157" s="26">
        <v>502</v>
      </c>
      <c r="H157" s="27" t="str">
        <f t="shared" si="66"/>
        <v>N/A</v>
      </c>
      <c r="I157" s="28">
        <v>50.31</v>
      </c>
      <c r="J157" s="28">
        <v>3.7189999999999999</v>
      </c>
      <c r="K157" s="29" t="s">
        <v>107</v>
      </c>
      <c r="L157" s="30" t="str">
        <f t="shared" si="60"/>
        <v>Yes</v>
      </c>
    </row>
    <row r="158" spans="1:12">
      <c r="A158" s="48" t="s">
        <v>705</v>
      </c>
      <c r="B158" s="25" t="s">
        <v>49</v>
      </c>
      <c r="C158" s="26">
        <v>3970</v>
      </c>
      <c r="D158" s="27" t="str">
        <f t="shared" si="64"/>
        <v>N/A</v>
      </c>
      <c r="E158" s="26">
        <v>4021</v>
      </c>
      <c r="F158" s="27" t="str">
        <f t="shared" si="65"/>
        <v>N/A</v>
      </c>
      <c r="G158" s="26">
        <v>3970</v>
      </c>
      <c r="H158" s="27" t="str">
        <f t="shared" si="66"/>
        <v>N/A</v>
      </c>
      <c r="I158" s="28">
        <v>1.2849999999999999</v>
      </c>
      <c r="J158" s="28">
        <v>-1.27</v>
      </c>
      <c r="K158" s="29" t="s">
        <v>107</v>
      </c>
      <c r="L158" s="30" t="str">
        <f t="shared" si="60"/>
        <v>Yes</v>
      </c>
    </row>
    <row r="159" spans="1:12">
      <c r="A159" s="48" t="s">
        <v>706</v>
      </c>
      <c r="B159" s="25" t="s">
        <v>49</v>
      </c>
      <c r="C159" s="26">
        <v>9452</v>
      </c>
      <c r="D159" s="27" t="str">
        <f t="shared" si="64"/>
        <v>N/A</v>
      </c>
      <c r="E159" s="26">
        <v>9240</v>
      </c>
      <c r="F159" s="27" t="str">
        <f t="shared" si="65"/>
        <v>N/A</v>
      </c>
      <c r="G159" s="26">
        <v>11457</v>
      </c>
      <c r="H159" s="27" t="str">
        <f t="shared" si="66"/>
        <v>N/A</v>
      </c>
      <c r="I159" s="28">
        <v>-2.2400000000000002</v>
      </c>
      <c r="J159" s="28">
        <v>23.99</v>
      </c>
      <c r="K159" s="29" t="s">
        <v>107</v>
      </c>
      <c r="L159" s="30" t="str">
        <f t="shared" si="60"/>
        <v>No</v>
      </c>
    </row>
    <row r="160" spans="1:12">
      <c r="A160" s="51" t="s">
        <v>526</v>
      </c>
      <c r="B160" s="25" t="s">
        <v>49</v>
      </c>
      <c r="C160" s="26">
        <v>22974</v>
      </c>
      <c r="D160" s="27" t="str">
        <f t="shared" si="64"/>
        <v>N/A</v>
      </c>
      <c r="E160" s="26">
        <v>24084</v>
      </c>
      <c r="F160" s="27" t="str">
        <f t="shared" si="65"/>
        <v>N/A</v>
      </c>
      <c r="G160" s="26">
        <v>23363</v>
      </c>
      <c r="H160" s="27" t="str">
        <f t="shared" si="66"/>
        <v>N/A</v>
      </c>
      <c r="I160" s="28">
        <v>4.8319999999999999</v>
      </c>
      <c r="J160" s="28">
        <v>-2.99</v>
      </c>
      <c r="K160" s="29" t="s">
        <v>107</v>
      </c>
      <c r="L160" s="30" t="str">
        <f t="shared" si="60"/>
        <v>Yes</v>
      </c>
    </row>
    <row r="161" spans="1:12">
      <c r="A161" s="48" t="s">
        <v>707</v>
      </c>
      <c r="B161" s="25" t="s">
        <v>49</v>
      </c>
      <c r="C161" s="26">
        <v>14024</v>
      </c>
      <c r="D161" s="27" t="str">
        <f t="shared" si="64"/>
        <v>N/A</v>
      </c>
      <c r="E161" s="26">
        <v>14567</v>
      </c>
      <c r="F161" s="27" t="str">
        <f t="shared" si="65"/>
        <v>N/A</v>
      </c>
      <c r="G161" s="26">
        <v>13686</v>
      </c>
      <c r="H161" s="27" t="str">
        <f t="shared" si="66"/>
        <v>N/A</v>
      </c>
      <c r="I161" s="28">
        <v>3.8719999999999999</v>
      </c>
      <c r="J161" s="28">
        <v>-6.05</v>
      </c>
      <c r="K161" s="29" t="s">
        <v>107</v>
      </c>
      <c r="L161" s="30" t="str">
        <f t="shared" si="60"/>
        <v>Yes</v>
      </c>
    </row>
    <row r="162" spans="1:12">
      <c r="A162" s="48" t="s">
        <v>708</v>
      </c>
      <c r="B162" s="25" t="s">
        <v>49</v>
      </c>
      <c r="C162" s="26">
        <v>4174</v>
      </c>
      <c r="D162" s="27" t="str">
        <f t="shared" si="64"/>
        <v>N/A</v>
      </c>
      <c r="E162" s="26">
        <v>4482</v>
      </c>
      <c r="F162" s="27" t="str">
        <f t="shared" si="65"/>
        <v>N/A</v>
      </c>
      <c r="G162" s="26">
        <v>4495</v>
      </c>
      <c r="H162" s="27" t="str">
        <f t="shared" si="66"/>
        <v>N/A</v>
      </c>
      <c r="I162" s="28">
        <v>7.3789999999999996</v>
      </c>
      <c r="J162" s="28">
        <v>0.28999999999999998</v>
      </c>
      <c r="K162" s="29" t="s">
        <v>107</v>
      </c>
      <c r="L162" s="30" t="str">
        <f t="shared" si="60"/>
        <v>Yes</v>
      </c>
    </row>
    <row r="163" spans="1:12">
      <c r="A163" s="48" t="s">
        <v>791</v>
      </c>
      <c r="B163" s="25" t="s">
        <v>49</v>
      </c>
      <c r="C163" s="26">
        <v>411</v>
      </c>
      <c r="D163" s="27" t="str">
        <f t="shared" si="64"/>
        <v>N/A</v>
      </c>
      <c r="E163" s="26">
        <v>521</v>
      </c>
      <c r="F163" s="27" t="str">
        <f t="shared" si="65"/>
        <v>N/A</v>
      </c>
      <c r="G163" s="26">
        <v>518</v>
      </c>
      <c r="H163" s="27" t="str">
        <f t="shared" si="66"/>
        <v>N/A</v>
      </c>
      <c r="I163" s="28">
        <v>26.76</v>
      </c>
      <c r="J163" s="28">
        <v>-0.57599999999999996</v>
      </c>
      <c r="K163" s="29" t="s">
        <v>107</v>
      </c>
      <c r="L163" s="30" t="str">
        <f t="shared" si="60"/>
        <v>Yes</v>
      </c>
    </row>
    <row r="164" spans="1:12">
      <c r="A164" s="48" t="s">
        <v>723</v>
      </c>
      <c r="B164" s="25" t="s">
        <v>49</v>
      </c>
      <c r="C164" s="26">
        <v>2293</v>
      </c>
      <c r="D164" s="27" t="str">
        <f t="shared" si="64"/>
        <v>N/A</v>
      </c>
      <c r="E164" s="26">
        <v>2460</v>
      </c>
      <c r="F164" s="27" t="str">
        <f t="shared" si="65"/>
        <v>N/A</v>
      </c>
      <c r="G164" s="26">
        <v>2469</v>
      </c>
      <c r="H164" s="27" t="str">
        <f t="shared" si="66"/>
        <v>N/A</v>
      </c>
      <c r="I164" s="28">
        <v>7.2830000000000004</v>
      </c>
      <c r="J164" s="28">
        <v>0.3659</v>
      </c>
      <c r="K164" s="29" t="s">
        <v>107</v>
      </c>
      <c r="L164" s="30" t="str">
        <f t="shared" si="60"/>
        <v>Yes</v>
      </c>
    </row>
    <row r="165" spans="1:12">
      <c r="A165" s="48" t="s">
        <v>709</v>
      </c>
      <c r="B165" s="25" t="s">
        <v>49</v>
      </c>
      <c r="C165" s="26">
        <v>2072</v>
      </c>
      <c r="D165" s="27" t="str">
        <f t="shared" si="64"/>
        <v>N/A</v>
      </c>
      <c r="E165" s="26">
        <v>2054</v>
      </c>
      <c r="F165" s="27" t="str">
        <f t="shared" si="65"/>
        <v>N/A</v>
      </c>
      <c r="G165" s="26">
        <v>2195</v>
      </c>
      <c r="H165" s="27" t="str">
        <f t="shared" si="66"/>
        <v>N/A</v>
      </c>
      <c r="I165" s="28">
        <v>-0.86899999999999999</v>
      </c>
      <c r="J165" s="28">
        <v>6.8650000000000002</v>
      </c>
      <c r="K165" s="29" t="s">
        <v>107</v>
      </c>
      <c r="L165" s="30" t="str">
        <f t="shared" si="60"/>
        <v>Yes</v>
      </c>
    </row>
    <row r="166" spans="1:12">
      <c r="A166" s="51" t="s">
        <v>529</v>
      </c>
      <c r="B166" s="25" t="s">
        <v>49</v>
      </c>
      <c r="C166" s="26">
        <v>65152</v>
      </c>
      <c r="D166" s="27" t="str">
        <f t="shared" si="64"/>
        <v>N/A</v>
      </c>
      <c r="E166" s="26">
        <v>65547</v>
      </c>
      <c r="F166" s="27" t="str">
        <f t="shared" si="65"/>
        <v>N/A</v>
      </c>
      <c r="G166" s="26">
        <v>67574</v>
      </c>
      <c r="H166" s="27" t="str">
        <f t="shared" si="66"/>
        <v>N/A</v>
      </c>
      <c r="I166" s="28">
        <v>0.60629999999999995</v>
      </c>
      <c r="J166" s="28">
        <v>3.0920000000000001</v>
      </c>
      <c r="K166" s="29" t="s">
        <v>107</v>
      </c>
      <c r="L166" s="30" t="str">
        <f t="shared" si="60"/>
        <v>Yes</v>
      </c>
    </row>
    <row r="167" spans="1:12">
      <c r="A167" s="48" t="s">
        <v>710</v>
      </c>
      <c r="B167" s="25" t="s">
        <v>49</v>
      </c>
      <c r="C167" s="26">
        <v>8606</v>
      </c>
      <c r="D167" s="27" t="str">
        <f t="shared" si="64"/>
        <v>N/A</v>
      </c>
      <c r="E167" s="26">
        <v>9227</v>
      </c>
      <c r="F167" s="27" t="str">
        <f t="shared" si="65"/>
        <v>N/A</v>
      </c>
      <c r="G167" s="26">
        <v>10232</v>
      </c>
      <c r="H167" s="27" t="str">
        <f t="shared" si="66"/>
        <v>N/A</v>
      </c>
      <c r="I167" s="28">
        <v>7.2160000000000002</v>
      </c>
      <c r="J167" s="28">
        <v>10.89</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2557</v>
      </c>
      <c r="D169" s="27" t="str">
        <f t="shared" si="64"/>
        <v>N/A</v>
      </c>
      <c r="E169" s="26">
        <v>2504</v>
      </c>
      <c r="F169" s="27" t="str">
        <f t="shared" si="65"/>
        <v>N/A</v>
      </c>
      <c r="G169" s="26">
        <v>2692</v>
      </c>
      <c r="H169" s="27" t="str">
        <f t="shared" si="66"/>
        <v>N/A</v>
      </c>
      <c r="I169" s="28">
        <v>-2.0699999999999998</v>
      </c>
      <c r="J169" s="28">
        <v>7.508</v>
      </c>
      <c r="K169" s="29" t="s">
        <v>107</v>
      </c>
      <c r="L169" s="30" t="str">
        <f t="shared" si="60"/>
        <v>Yes</v>
      </c>
    </row>
    <row r="170" spans="1:12">
      <c r="A170" s="48" t="s">
        <v>713</v>
      </c>
      <c r="B170" s="25" t="s">
        <v>49</v>
      </c>
      <c r="C170" s="26">
        <v>45101</v>
      </c>
      <c r="D170" s="27" t="str">
        <f t="shared" si="64"/>
        <v>N/A</v>
      </c>
      <c r="E170" s="26">
        <v>44813</v>
      </c>
      <c r="F170" s="27" t="str">
        <f t="shared" si="65"/>
        <v>N/A</v>
      </c>
      <c r="G170" s="26">
        <v>46374</v>
      </c>
      <c r="H170" s="27" t="str">
        <f t="shared" si="66"/>
        <v>N/A</v>
      </c>
      <c r="I170" s="28">
        <v>-0.63900000000000001</v>
      </c>
      <c r="J170" s="28">
        <v>3.4830000000000001</v>
      </c>
      <c r="K170" s="29" t="s">
        <v>107</v>
      </c>
      <c r="L170" s="30" t="str">
        <f t="shared" si="60"/>
        <v>Yes</v>
      </c>
    </row>
    <row r="171" spans="1:12">
      <c r="A171" s="48" t="s">
        <v>714</v>
      </c>
      <c r="B171" s="25" t="s">
        <v>49</v>
      </c>
      <c r="C171" s="26">
        <v>4487</v>
      </c>
      <c r="D171" s="27" t="str">
        <f t="shared" si="64"/>
        <v>N/A</v>
      </c>
      <c r="E171" s="26">
        <v>4510</v>
      </c>
      <c r="F171" s="27" t="str">
        <f t="shared" si="65"/>
        <v>N/A</v>
      </c>
      <c r="G171" s="26">
        <v>4096</v>
      </c>
      <c r="H171" s="27" t="str">
        <f t="shared" si="66"/>
        <v>N/A</v>
      </c>
      <c r="I171" s="28">
        <v>0.51259999999999994</v>
      </c>
      <c r="J171" s="28">
        <v>-9.18</v>
      </c>
      <c r="K171" s="29" t="s">
        <v>107</v>
      </c>
      <c r="L171" s="30" t="str">
        <f t="shared" si="60"/>
        <v>Yes</v>
      </c>
    </row>
    <row r="172" spans="1:12">
      <c r="A172" s="48" t="s">
        <v>715</v>
      </c>
      <c r="B172" s="25" t="s">
        <v>49</v>
      </c>
      <c r="C172" s="26">
        <v>2661</v>
      </c>
      <c r="D172" s="27" t="str">
        <f t="shared" si="64"/>
        <v>N/A</v>
      </c>
      <c r="E172" s="26">
        <v>2678</v>
      </c>
      <c r="F172" s="27" t="str">
        <f t="shared" si="65"/>
        <v>N/A</v>
      </c>
      <c r="G172" s="26">
        <v>2483</v>
      </c>
      <c r="H172" s="27" t="str">
        <f t="shared" si="66"/>
        <v>N/A</v>
      </c>
      <c r="I172" s="28">
        <v>0.63890000000000002</v>
      </c>
      <c r="J172" s="28">
        <v>-7.28</v>
      </c>
      <c r="K172" s="29" t="s">
        <v>107</v>
      </c>
      <c r="L172" s="30" t="str">
        <f t="shared" si="60"/>
        <v>Yes</v>
      </c>
    </row>
    <row r="173" spans="1:12">
      <c r="A173" s="48" t="s">
        <v>716</v>
      </c>
      <c r="B173" s="25" t="s">
        <v>49</v>
      </c>
      <c r="C173" s="26">
        <v>1740</v>
      </c>
      <c r="D173" s="27" t="str">
        <f t="shared" si="64"/>
        <v>N/A</v>
      </c>
      <c r="E173" s="26">
        <v>1815</v>
      </c>
      <c r="F173" s="27" t="str">
        <f t="shared" si="65"/>
        <v>N/A</v>
      </c>
      <c r="G173" s="26">
        <v>1697</v>
      </c>
      <c r="H173" s="27" t="str">
        <f t="shared" si="66"/>
        <v>N/A</v>
      </c>
      <c r="I173" s="28">
        <v>4.3099999999999996</v>
      </c>
      <c r="J173" s="28">
        <v>-6.5</v>
      </c>
      <c r="K173" s="29" t="s">
        <v>107</v>
      </c>
      <c r="L173" s="30" t="str">
        <f t="shared" si="60"/>
        <v>Yes</v>
      </c>
    </row>
    <row r="174" spans="1:12">
      <c r="A174" s="51" t="s">
        <v>531</v>
      </c>
      <c r="B174" s="25" t="s">
        <v>49</v>
      </c>
      <c r="C174" s="26">
        <v>52735</v>
      </c>
      <c r="D174" s="27" t="str">
        <f t="shared" si="64"/>
        <v>N/A</v>
      </c>
      <c r="E174" s="26">
        <v>63718</v>
      </c>
      <c r="F174" s="27" t="str">
        <f t="shared" si="65"/>
        <v>N/A</v>
      </c>
      <c r="G174" s="26">
        <v>74982</v>
      </c>
      <c r="H174" s="27" t="str">
        <f t="shared" si="66"/>
        <v>N/A</v>
      </c>
      <c r="I174" s="28">
        <v>20.83</v>
      </c>
      <c r="J174" s="28">
        <v>17.68</v>
      </c>
      <c r="K174" s="29" t="s">
        <v>107</v>
      </c>
      <c r="L174" s="30" t="str">
        <f t="shared" si="60"/>
        <v>No</v>
      </c>
    </row>
    <row r="175" spans="1:12">
      <c r="A175" s="48" t="s">
        <v>717</v>
      </c>
      <c r="B175" s="25" t="s">
        <v>49</v>
      </c>
      <c r="C175" s="26">
        <v>3982</v>
      </c>
      <c r="D175" s="27" t="str">
        <f t="shared" si="64"/>
        <v>N/A</v>
      </c>
      <c r="E175" s="26">
        <v>4455</v>
      </c>
      <c r="F175" s="27" t="str">
        <f t="shared" si="65"/>
        <v>N/A</v>
      </c>
      <c r="G175" s="26">
        <v>5146</v>
      </c>
      <c r="H175" s="27" t="str">
        <f t="shared" si="66"/>
        <v>N/A</v>
      </c>
      <c r="I175" s="28">
        <v>11.88</v>
      </c>
      <c r="J175" s="28">
        <v>15.51</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5950</v>
      </c>
      <c r="D177" s="27" t="str">
        <f t="shared" si="64"/>
        <v>N/A</v>
      </c>
      <c r="E177" s="26">
        <v>6079</v>
      </c>
      <c r="F177" s="27" t="str">
        <f t="shared" si="65"/>
        <v>N/A</v>
      </c>
      <c r="G177" s="26">
        <v>6548</v>
      </c>
      <c r="H177" s="27" t="str">
        <f t="shared" si="66"/>
        <v>N/A</v>
      </c>
      <c r="I177" s="28">
        <v>2.1680000000000001</v>
      </c>
      <c r="J177" s="28">
        <v>7.7149999999999999</v>
      </c>
      <c r="K177" s="29" t="s">
        <v>107</v>
      </c>
      <c r="L177" s="30" t="str">
        <f t="shared" si="60"/>
        <v>Yes</v>
      </c>
    </row>
    <row r="178" spans="1:12">
      <c r="A178" s="48" t="s">
        <v>720</v>
      </c>
      <c r="B178" s="25" t="s">
        <v>49</v>
      </c>
      <c r="C178" s="26">
        <v>2641</v>
      </c>
      <c r="D178" s="27" t="str">
        <f t="shared" si="64"/>
        <v>N/A</v>
      </c>
      <c r="E178" s="26">
        <v>2470</v>
      </c>
      <c r="F178" s="27" t="str">
        <f t="shared" si="65"/>
        <v>N/A</v>
      </c>
      <c r="G178" s="26">
        <v>2442</v>
      </c>
      <c r="H178" s="27" t="str">
        <f t="shared" si="66"/>
        <v>N/A</v>
      </c>
      <c r="I178" s="28">
        <v>-6.47</v>
      </c>
      <c r="J178" s="28">
        <v>-1.1299999999999999</v>
      </c>
      <c r="K178" s="29" t="s">
        <v>107</v>
      </c>
      <c r="L178" s="30" t="str">
        <f t="shared" si="60"/>
        <v>Yes</v>
      </c>
    </row>
    <row r="179" spans="1:12">
      <c r="A179" s="48" t="s">
        <v>721</v>
      </c>
      <c r="B179" s="25" t="s">
        <v>49</v>
      </c>
      <c r="C179" s="26">
        <v>3540</v>
      </c>
      <c r="D179" s="27" t="str">
        <f t="shared" si="64"/>
        <v>N/A</v>
      </c>
      <c r="E179" s="26">
        <v>3381</v>
      </c>
      <c r="F179" s="27" t="str">
        <f t="shared" si="65"/>
        <v>N/A</v>
      </c>
      <c r="G179" s="26">
        <v>3134</v>
      </c>
      <c r="H179" s="27" t="str">
        <f t="shared" si="66"/>
        <v>N/A</v>
      </c>
      <c r="I179" s="28">
        <v>-4.49</v>
      </c>
      <c r="J179" s="28">
        <v>-7.31</v>
      </c>
      <c r="K179" s="29" t="s">
        <v>107</v>
      </c>
      <c r="L179" s="30" t="str">
        <f t="shared" si="60"/>
        <v>Yes</v>
      </c>
    </row>
    <row r="180" spans="1:12">
      <c r="A180" s="48" t="s">
        <v>722</v>
      </c>
      <c r="B180" s="25" t="s">
        <v>49</v>
      </c>
      <c r="C180" s="26">
        <v>36622</v>
      </c>
      <c r="D180" s="27" t="str">
        <f t="shared" si="64"/>
        <v>N/A</v>
      </c>
      <c r="E180" s="26">
        <v>47333</v>
      </c>
      <c r="F180" s="27" t="str">
        <f t="shared" si="65"/>
        <v>N/A</v>
      </c>
      <c r="G180" s="26">
        <v>57712</v>
      </c>
      <c r="H180" s="27" t="str">
        <f t="shared" si="66"/>
        <v>N/A</v>
      </c>
      <c r="I180" s="28">
        <v>29.25</v>
      </c>
      <c r="J180" s="28">
        <v>21.93</v>
      </c>
      <c r="K180" s="29" t="s">
        <v>107</v>
      </c>
      <c r="L180" s="30" t="str">
        <f t="shared" si="60"/>
        <v>No</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3637</v>
      </c>
      <c r="D183" s="33" t="str">
        <f t="shared" ref="D183:D188" si="67">IF($B183="N/A","N/A",IF(C183&gt;10,"No",IF(C183&lt;-10,"No","Yes")))</f>
        <v>N/A</v>
      </c>
      <c r="E183" s="34">
        <v>3605</v>
      </c>
      <c r="F183" s="33" t="str">
        <f t="shared" ref="F183:F188" si="68">IF($B183="N/A","N/A",IF(E183&gt;10,"No",IF(E183&lt;-10,"No","Yes")))</f>
        <v>N/A</v>
      </c>
      <c r="G183" s="34">
        <v>3726</v>
      </c>
      <c r="H183" s="33" t="str">
        <f t="shared" ref="H183:H188" si="69">IF($B183="N/A","N/A",IF(G183&gt;10,"No",IF(G183&lt;-10,"No","Yes")))</f>
        <v>N/A</v>
      </c>
      <c r="I183" s="35">
        <v>-0.88</v>
      </c>
      <c r="J183" s="35">
        <v>3.3559999999999999</v>
      </c>
      <c r="K183" s="29" t="s">
        <v>1193</v>
      </c>
      <c r="L183" s="30" t="str">
        <f t="shared" ref="L183:L188" si="70">IF(J183="Div by 0", "N/A", IF(K183="N/A","N/A", IF(J183&gt;VALUE(MID(K183,1,2)), "No", IF(J183&lt;-1*VALUE(MID(K183,1,2)), "No", "Yes"))))</f>
        <v>Yes</v>
      </c>
    </row>
    <row r="184" spans="1:12">
      <c r="A184" s="94" t="s">
        <v>1077</v>
      </c>
      <c r="B184" s="36" t="s">
        <v>49</v>
      </c>
      <c r="C184" s="35">
        <v>2.2844759900999998</v>
      </c>
      <c r="D184" s="33" t="str">
        <f t="shared" si="67"/>
        <v>N/A</v>
      </c>
      <c r="E184" s="35">
        <v>2.1000326219000001</v>
      </c>
      <c r="F184" s="33" t="str">
        <f t="shared" si="68"/>
        <v>N/A</v>
      </c>
      <c r="G184" s="35">
        <v>1.9842157395</v>
      </c>
      <c r="H184" s="33" t="str">
        <f t="shared" si="69"/>
        <v>N/A</v>
      </c>
      <c r="I184" s="35">
        <v>-8.07</v>
      </c>
      <c r="J184" s="35">
        <v>-5.52</v>
      </c>
      <c r="K184" s="29" t="s">
        <v>1193</v>
      </c>
      <c r="L184" s="30" t="str">
        <f t="shared" si="70"/>
        <v>Yes</v>
      </c>
    </row>
    <row r="185" spans="1:12">
      <c r="A185" s="5" t="s">
        <v>1078</v>
      </c>
      <c r="B185" s="36" t="s">
        <v>49</v>
      </c>
      <c r="C185" s="35">
        <v>16.474051460999998</v>
      </c>
      <c r="D185" s="33" t="str">
        <f t="shared" si="67"/>
        <v>N/A</v>
      </c>
      <c r="E185" s="35">
        <v>16.358176358000001</v>
      </c>
      <c r="F185" s="33" t="str">
        <f t="shared" si="68"/>
        <v>N/A</v>
      </c>
      <c r="G185" s="35">
        <v>13.918492430000001</v>
      </c>
      <c r="H185" s="33" t="str">
        <f t="shared" si="69"/>
        <v>N/A</v>
      </c>
      <c r="I185" s="35">
        <v>-0.70299999999999996</v>
      </c>
      <c r="J185" s="35">
        <v>-14.9</v>
      </c>
      <c r="K185" s="29" t="s">
        <v>1193</v>
      </c>
      <c r="L185" s="30" t="str">
        <f t="shared" si="70"/>
        <v>Yes</v>
      </c>
    </row>
    <row r="186" spans="1:12">
      <c r="A186" s="5" t="s">
        <v>1079</v>
      </c>
      <c r="B186" s="36" t="s">
        <v>49</v>
      </c>
      <c r="C186" s="35">
        <v>2.5507094977000002</v>
      </c>
      <c r="D186" s="33" t="str">
        <f t="shared" si="67"/>
        <v>N/A</v>
      </c>
      <c r="E186" s="35">
        <v>2.3916292975000002</v>
      </c>
      <c r="F186" s="33" t="str">
        <f t="shared" si="68"/>
        <v>N/A</v>
      </c>
      <c r="G186" s="35">
        <v>2.7136925908</v>
      </c>
      <c r="H186" s="33" t="str">
        <f t="shared" si="69"/>
        <v>N/A</v>
      </c>
      <c r="I186" s="35">
        <v>-6.24</v>
      </c>
      <c r="J186" s="35">
        <v>13.47</v>
      </c>
      <c r="K186" s="29" t="s">
        <v>1193</v>
      </c>
      <c r="L186" s="30" t="str">
        <f t="shared" si="70"/>
        <v>Yes</v>
      </c>
    </row>
    <row r="187" spans="1:12">
      <c r="A187" s="5" t="s">
        <v>1080</v>
      </c>
      <c r="B187" s="36" t="s">
        <v>49</v>
      </c>
      <c r="C187" s="35">
        <v>4.6046168999999996E-3</v>
      </c>
      <c r="D187" s="33" t="str">
        <f t="shared" si="67"/>
        <v>N/A</v>
      </c>
      <c r="E187" s="35">
        <v>3.0512457E-3</v>
      </c>
      <c r="F187" s="33" t="str">
        <f t="shared" si="68"/>
        <v>N/A</v>
      </c>
      <c r="G187" s="35">
        <v>1.4798591000000001E-3</v>
      </c>
      <c r="H187" s="33" t="str">
        <f t="shared" si="69"/>
        <v>N/A</v>
      </c>
      <c r="I187" s="35">
        <v>-33.700000000000003</v>
      </c>
      <c r="J187" s="35">
        <v>-51.5</v>
      </c>
      <c r="K187" s="29" t="s">
        <v>1193</v>
      </c>
      <c r="L187" s="30" t="str">
        <f t="shared" si="70"/>
        <v>No</v>
      </c>
    </row>
    <row r="188" spans="1:12">
      <c r="A188" s="5" t="s">
        <v>1081</v>
      </c>
      <c r="B188" s="36" t="s">
        <v>49</v>
      </c>
      <c r="C188" s="35">
        <v>4.9303119399999998E-2</v>
      </c>
      <c r="D188" s="33" t="str">
        <f t="shared" si="67"/>
        <v>N/A</v>
      </c>
      <c r="E188" s="35">
        <v>4.8651872300000003E-2</v>
      </c>
      <c r="F188" s="33" t="str">
        <f t="shared" si="68"/>
        <v>N/A</v>
      </c>
      <c r="G188" s="35">
        <v>6.4015363699999994E-2</v>
      </c>
      <c r="H188" s="33" t="str">
        <f t="shared" si="69"/>
        <v>N/A</v>
      </c>
      <c r="I188" s="35">
        <v>-1.32</v>
      </c>
      <c r="J188" s="35">
        <v>31.58</v>
      </c>
      <c r="K188" s="29" t="s">
        <v>1193</v>
      </c>
      <c r="L188" s="30" t="str">
        <f t="shared" si="70"/>
        <v>No</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9437</v>
      </c>
      <c r="D190" s="27" t="str">
        <f t="shared" ref="D190:D196" si="71">IF($B190="N/A","N/A",IF(C190&gt;10,"No",IF(C190&lt;-10,"No","Yes")))</f>
        <v>N/A</v>
      </c>
      <c r="E190" s="26">
        <v>10188</v>
      </c>
      <c r="F190" s="27" t="str">
        <f t="shared" ref="F190:F196" si="72">IF($B190="N/A","N/A",IF(E190&gt;10,"No",IF(E190&lt;-10,"No","Yes")))</f>
        <v>N/A</v>
      </c>
      <c r="G190" s="26">
        <v>10807</v>
      </c>
      <c r="H190" s="27" t="str">
        <f t="shared" ref="H190:H196" si="73">IF($B190="N/A","N/A",IF(G190&gt;10,"No",IF(G190&lt;-10,"No","Yes")))</f>
        <v>N/A</v>
      </c>
      <c r="I190" s="28">
        <v>7.9580000000000002</v>
      </c>
      <c r="J190" s="28">
        <v>6.0759999999999996</v>
      </c>
      <c r="K190" s="29" t="s">
        <v>1193</v>
      </c>
      <c r="L190" s="30" t="str">
        <f t="shared" ref="L190:L197" si="74">IF(J190="Div by 0", "N/A", IF(K190="N/A","N/A", IF(J190&gt;VALUE(MID(K190,1,2)), "No", IF(J190&lt;-1*VALUE(MID(K190,1,2)), "No", "Yes"))))</f>
        <v>Yes</v>
      </c>
    </row>
    <row r="191" spans="1:12" ht="12.75" customHeight="1">
      <c r="A191" s="94" t="s">
        <v>1083</v>
      </c>
      <c r="B191" s="25" t="s">
        <v>49</v>
      </c>
      <c r="C191" s="32">
        <v>5.9275776515</v>
      </c>
      <c r="D191" s="27" t="str">
        <f t="shared" si="71"/>
        <v>N/A</v>
      </c>
      <c r="E191" s="32">
        <v>5.9348494733999999</v>
      </c>
      <c r="F191" s="27" t="str">
        <f t="shared" si="72"/>
        <v>N/A</v>
      </c>
      <c r="G191" s="32">
        <v>5.7550776964999999</v>
      </c>
      <c r="H191" s="27" t="str">
        <f t="shared" si="73"/>
        <v>N/A</v>
      </c>
      <c r="I191" s="28">
        <v>0.1227</v>
      </c>
      <c r="J191" s="28">
        <v>-3.03</v>
      </c>
      <c r="K191" s="29" t="s">
        <v>1193</v>
      </c>
      <c r="L191" s="30" t="str">
        <f t="shared" si="74"/>
        <v>Yes</v>
      </c>
    </row>
    <row r="192" spans="1:12" ht="12.75" customHeight="1">
      <c r="A192" s="5" t="s">
        <v>1084</v>
      </c>
      <c r="B192" s="25" t="s">
        <v>49</v>
      </c>
      <c r="C192" s="32">
        <v>14.369821195</v>
      </c>
      <c r="D192" s="27" t="str">
        <f t="shared" si="71"/>
        <v>N/A</v>
      </c>
      <c r="E192" s="32">
        <v>15.675675675999999</v>
      </c>
      <c r="F192" s="27" t="str">
        <f t="shared" si="72"/>
        <v>N/A</v>
      </c>
      <c r="G192" s="32">
        <v>14.522252206999999</v>
      </c>
      <c r="H192" s="27" t="str">
        <f t="shared" si="73"/>
        <v>N/A</v>
      </c>
      <c r="I192" s="28">
        <v>9.0869999999999997</v>
      </c>
      <c r="J192" s="28">
        <v>-7.36</v>
      </c>
      <c r="K192" s="29" t="s">
        <v>1193</v>
      </c>
      <c r="L192" s="30" t="str">
        <f t="shared" si="74"/>
        <v>Yes</v>
      </c>
    </row>
    <row r="193" spans="1:12" ht="12.75" customHeight="1">
      <c r="A193" s="5" t="s">
        <v>1085</v>
      </c>
      <c r="B193" s="25" t="s">
        <v>49</v>
      </c>
      <c r="C193" s="32">
        <v>21.289283537999999</v>
      </c>
      <c r="D193" s="27" t="str">
        <f t="shared" si="71"/>
        <v>N/A</v>
      </c>
      <c r="E193" s="32">
        <v>21.541272213999999</v>
      </c>
      <c r="F193" s="27" t="str">
        <f t="shared" si="72"/>
        <v>N/A</v>
      </c>
      <c r="G193" s="32">
        <v>21.778025081999999</v>
      </c>
      <c r="H193" s="27" t="str">
        <f t="shared" si="73"/>
        <v>N/A</v>
      </c>
      <c r="I193" s="28">
        <v>1.1839999999999999</v>
      </c>
      <c r="J193" s="28">
        <v>1.099</v>
      </c>
      <c r="K193" s="29" t="s">
        <v>1193</v>
      </c>
      <c r="L193" s="30" t="str">
        <f t="shared" si="74"/>
        <v>Yes</v>
      </c>
    </row>
    <row r="194" spans="1:12" ht="12.75" customHeight="1">
      <c r="A194" s="5" t="s">
        <v>1086</v>
      </c>
      <c r="B194" s="25" t="s">
        <v>49</v>
      </c>
      <c r="C194" s="32">
        <v>2.0229616895999998</v>
      </c>
      <c r="D194" s="27" t="str">
        <f t="shared" si="71"/>
        <v>N/A</v>
      </c>
      <c r="E194" s="32">
        <v>2.1770637863000002</v>
      </c>
      <c r="F194" s="27" t="str">
        <f t="shared" si="72"/>
        <v>N/A</v>
      </c>
      <c r="G194" s="32">
        <v>2.5172403587000001</v>
      </c>
      <c r="H194" s="27" t="str">
        <f t="shared" si="73"/>
        <v>N/A</v>
      </c>
      <c r="I194" s="28">
        <v>7.6180000000000003</v>
      </c>
      <c r="J194" s="28">
        <v>15.63</v>
      </c>
      <c r="K194" s="29" t="s">
        <v>1193</v>
      </c>
      <c r="L194" s="30" t="str">
        <f t="shared" si="74"/>
        <v>Yes</v>
      </c>
    </row>
    <row r="195" spans="1:12" ht="12.75" customHeight="1">
      <c r="A195" s="5" t="s">
        <v>1087</v>
      </c>
      <c r="B195" s="25" t="s">
        <v>49</v>
      </c>
      <c r="C195" s="32">
        <v>1.1225941025999999</v>
      </c>
      <c r="D195" s="27" t="str">
        <f t="shared" si="71"/>
        <v>N/A</v>
      </c>
      <c r="E195" s="32">
        <v>1.1017294956000001</v>
      </c>
      <c r="F195" s="27" t="str">
        <f t="shared" si="72"/>
        <v>N/A</v>
      </c>
      <c r="G195" s="32">
        <v>1.1242698248</v>
      </c>
      <c r="H195" s="27" t="str">
        <f t="shared" si="73"/>
        <v>N/A</v>
      </c>
      <c r="I195" s="28">
        <v>-1.86</v>
      </c>
      <c r="J195" s="28">
        <v>2.0459999999999998</v>
      </c>
      <c r="K195" s="29" t="s">
        <v>1193</v>
      </c>
      <c r="L195" s="30" t="str">
        <f t="shared" si="74"/>
        <v>Yes</v>
      </c>
    </row>
    <row r="196" spans="1:12" ht="12.75" customHeight="1">
      <c r="A196" s="94" t="s">
        <v>1088</v>
      </c>
      <c r="B196" s="25" t="s">
        <v>49</v>
      </c>
      <c r="C196" s="26">
        <v>762</v>
      </c>
      <c r="D196" s="27" t="str">
        <f t="shared" si="71"/>
        <v>N/A</v>
      </c>
      <c r="E196" s="26">
        <v>780</v>
      </c>
      <c r="F196" s="27" t="str">
        <f t="shared" si="72"/>
        <v>N/A</v>
      </c>
      <c r="G196" s="26">
        <v>826</v>
      </c>
      <c r="H196" s="27" t="str">
        <f t="shared" si="73"/>
        <v>N/A</v>
      </c>
      <c r="I196" s="28">
        <v>2.3620000000000001</v>
      </c>
      <c r="J196" s="28">
        <v>5.8970000000000002</v>
      </c>
      <c r="K196" s="29" t="s">
        <v>1193</v>
      </c>
      <c r="L196" s="30" t="str">
        <f t="shared" si="74"/>
        <v>Yes</v>
      </c>
    </row>
    <row r="197" spans="1:12" ht="25.5">
      <c r="A197" s="45" t="s">
        <v>1089</v>
      </c>
      <c r="B197" s="25" t="s">
        <v>49</v>
      </c>
      <c r="C197" s="26">
        <v>9437</v>
      </c>
      <c r="D197" s="27" t="str">
        <f>IF($B197="N/A","N/A",IF(C197&gt;10,"No",IF(C197&lt;-10,"No","Yes")))</f>
        <v>N/A</v>
      </c>
      <c r="E197" s="26">
        <v>10188</v>
      </c>
      <c r="F197" s="27" t="str">
        <f>IF($B197="N/A","N/A",IF(E197&gt;10,"No",IF(E197&lt;-10,"No","Yes")))</f>
        <v>N/A</v>
      </c>
      <c r="G197" s="26">
        <v>10807</v>
      </c>
      <c r="H197" s="27" t="str">
        <f>IF($B197="N/A","N/A",IF(G197&gt;10,"No",IF(G197&lt;-10,"No","Yes")))</f>
        <v>N/A</v>
      </c>
      <c r="I197" s="28">
        <v>7.9580000000000002</v>
      </c>
      <c r="J197" s="28">
        <v>6.0759999999999996</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0</v>
      </c>
      <c r="D199" s="27" t="str">
        <f t="shared" ref="D199:D272" si="75">IF($B199="N/A","N/A",IF(C199&gt;10,"No",IF(C199&lt;-10,"No","Yes")))</f>
        <v>N/A</v>
      </c>
      <c r="E199" s="26">
        <v>0</v>
      </c>
      <c r="F199" s="27" t="str">
        <f t="shared" ref="F199:F272" si="76">IF($B199="N/A","N/A",IF(E199&gt;10,"No",IF(E199&lt;-10,"No","Yes")))</f>
        <v>N/A</v>
      </c>
      <c r="G199" s="26">
        <v>0</v>
      </c>
      <c r="H199" s="27" t="str">
        <f t="shared" ref="H199:H251" si="77">IF($B199="N/A","N/A",IF(G199&gt;10,"No",IF(G199&lt;-10,"No","Yes")))</f>
        <v>N/A</v>
      </c>
      <c r="I199" s="28" t="s">
        <v>1207</v>
      </c>
      <c r="J199" s="28" t="s">
        <v>1207</v>
      </c>
      <c r="K199" s="29" t="s">
        <v>1193</v>
      </c>
      <c r="L199" s="30" t="str">
        <f t="shared" ref="L199:L235" si="78">IF(J199="Div by 0", "N/A", IF(K199="N/A","N/A", IF(J199&gt;VALUE(MID(K199,1,2)), "No", IF(J199&lt;-1*VALUE(MID(K199,1,2)), "No", "Yes"))))</f>
        <v>N/A</v>
      </c>
    </row>
    <row r="200" spans="1:12">
      <c r="A200" s="49" t="s">
        <v>323</v>
      </c>
      <c r="B200" s="25" t="s">
        <v>49</v>
      </c>
      <c r="C200" s="32">
        <v>0</v>
      </c>
      <c r="D200" s="27" t="str">
        <f t="shared" si="75"/>
        <v>N/A</v>
      </c>
      <c r="E200" s="32">
        <v>0</v>
      </c>
      <c r="F200" s="27" t="str">
        <f t="shared" si="76"/>
        <v>N/A</v>
      </c>
      <c r="G200" s="32">
        <v>0</v>
      </c>
      <c r="H200" s="27" t="str">
        <f t="shared" si="77"/>
        <v>N/A</v>
      </c>
      <c r="I200" s="28" t="s">
        <v>1207</v>
      </c>
      <c r="J200" s="28" t="s">
        <v>1207</v>
      </c>
      <c r="K200" s="29" t="s">
        <v>1193</v>
      </c>
      <c r="L200" s="30" t="str">
        <f t="shared" si="78"/>
        <v>N/A</v>
      </c>
    </row>
    <row r="201" spans="1:12">
      <c r="A201" s="5" t="s">
        <v>595</v>
      </c>
      <c r="B201" s="25" t="s">
        <v>49</v>
      </c>
      <c r="C201" s="32">
        <v>0</v>
      </c>
      <c r="D201" s="27" t="str">
        <f t="shared" si="75"/>
        <v>N/A</v>
      </c>
      <c r="E201" s="32">
        <v>0</v>
      </c>
      <c r="F201" s="27" t="str">
        <f t="shared" si="76"/>
        <v>N/A</v>
      </c>
      <c r="G201" s="32">
        <v>0</v>
      </c>
      <c r="H201" s="27" t="str">
        <f t="shared" si="77"/>
        <v>N/A</v>
      </c>
      <c r="I201" s="28" t="s">
        <v>1207</v>
      </c>
      <c r="J201" s="28" t="s">
        <v>1207</v>
      </c>
      <c r="K201" s="29" t="s">
        <v>1193</v>
      </c>
      <c r="L201" s="30" t="str">
        <f t="shared" si="78"/>
        <v>N/A</v>
      </c>
    </row>
    <row r="202" spans="1:12">
      <c r="A202" s="5" t="s">
        <v>596</v>
      </c>
      <c r="B202" s="25" t="s">
        <v>49</v>
      </c>
      <c r="C202" s="32">
        <v>0</v>
      </c>
      <c r="D202" s="27" t="str">
        <f t="shared" si="75"/>
        <v>N/A</v>
      </c>
      <c r="E202" s="32">
        <v>0</v>
      </c>
      <c r="F202" s="27" t="str">
        <f t="shared" si="76"/>
        <v>N/A</v>
      </c>
      <c r="G202" s="32">
        <v>0</v>
      </c>
      <c r="H202" s="27" t="str">
        <f t="shared" si="77"/>
        <v>N/A</v>
      </c>
      <c r="I202" s="28" t="s">
        <v>1207</v>
      </c>
      <c r="J202" s="28" t="s">
        <v>1207</v>
      </c>
      <c r="K202" s="29" t="s">
        <v>1193</v>
      </c>
      <c r="L202" s="30" t="str">
        <f t="shared" si="78"/>
        <v>N/A</v>
      </c>
    </row>
    <row r="203" spans="1:12">
      <c r="A203" s="5" t="s">
        <v>597</v>
      </c>
      <c r="B203" s="25" t="s">
        <v>49</v>
      </c>
      <c r="C203" s="32">
        <v>0</v>
      </c>
      <c r="D203" s="27" t="str">
        <f t="shared" si="75"/>
        <v>N/A</v>
      </c>
      <c r="E203" s="32">
        <v>0</v>
      </c>
      <c r="F203" s="27" t="str">
        <f t="shared" si="76"/>
        <v>N/A</v>
      </c>
      <c r="G203" s="32">
        <v>0</v>
      </c>
      <c r="H203" s="27" t="str">
        <f t="shared" si="77"/>
        <v>N/A</v>
      </c>
      <c r="I203" s="28" t="s">
        <v>1207</v>
      </c>
      <c r="J203" s="28" t="s">
        <v>1207</v>
      </c>
      <c r="K203" s="29" t="s">
        <v>1193</v>
      </c>
      <c r="L203" s="30" t="str">
        <f t="shared" si="78"/>
        <v>N/A</v>
      </c>
    </row>
    <row r="204" spans="1:12">
      <c r="A204" s="5" t="s">
        <v>598</v>
      </c>
      <c r="B204" s="25" t="s">
        <v>49</v>
      </c>
      <c r="C204" s="32">
        <v>0</v>
      </c>
      <c r="D204" s="27" t="str">
        <f t="shared" si="75"/>
        <v>N/A</v>
      </c>
      <c r="E204" s="32">
        <v>0</v>
      </c>
      <c r="F204" s="27" t="str">
        <f t="shared" si="76"/>
        <v>N/A</v>
      </c>
      <c r="G204" s="32">
        <v>0</v>
      </c>
      <c r="H204" s="27" t="str">
        <f t="shared" si="77"/>
        <v>N/A</v>
      </c>
      <c r="I204" s="28" t="s">
        <v>1207</v>
      </c>
      <c r="J204" s="28" t="s">
        <v>1207</v>
      </c>
      <c r="K204" s="29" t="s">
        <v>1193</v>
      </c>
      <c r="L204" s="30" t="str">
        <f t="shared" si="78"/>
        <v>N/A</v>
      </c>
    </row>
    <row r="205" spans="1:12">
      <c r="A205" s="5" t="s">
        <v>544</v>
      </c>
      <c r="B205" s="25" t="s">
        <v>49</v>
      </c>
      <c r="C205" s="26">
        <v>0</v>
      </c>
      <c r="D205" s="27" t="str">
        <f>IF($B205="N/A","N/A",IF(C205&gt;10,"No",IF(C205&lt;-10,"No","Yes")))</f>
        <v>N/A</v>
      </c>
      <c r="E205" s="26">
        <v>0</v>
      </c>
      <c r="F205" s="27" t="str">
        <f>IF($B205="N/A","N/A",IF(E205&gt;10,"No",IF(E205&lt;-10,"No","Yes")))</f>
        <v>N/A</v>
      </c>
      <c r="G205" s="26">
        <v>0</v>
      </c>
      <c r="H205" s="27" t="str">
        <f>IF($B205="N/A","N/A",IF(G205&gt;10,"No",IF(G205&lt;-10,"No","Yes")))</f>
        <v>N/A</v>
      </c>
      <c r="I205" s="28" t="s">
        <v>1207</v>
      </c>
      <c r="J205" s="28" t="s">
        <v>1207</v>
      </c>
      <c r="K205" s="29" t="s">
        <v>1193</v>
      </c>
      <c r="L205" s="30" t="str">
        <f t="shared" ref="L205:L209" si="79">IF(J205="Div by 0", "N/A", IF(K205="N/A","N/A", IF(J205&gt;VALUE(MID(K205,1,2)), "No", IF(J205&lt;-1*VALUE(MID(K205,1,2)), "No", "Yes"))))</f>
        <v>N/A</v>
      </c>
    </row>
    <row r="206" spans="1:12">
      <c r="A206" s="5" t="s">
        <v>545</v>
      </c>
      <c r="B206" s="25" t="s">
        <v>49</v>
      </c>
      <c r="C206" s="26">
        <v>0</v>
      </c>
      <c r="D206" s="27" t="str">
        <f>IF($B206="N/A","N/A",IF(C206&gt;10,"No",IF(C206&lt;-10,"No","Yes")))</f>
        <v>N/A</v>
      </c>
      <c r="E206" s="26">
        <v>0</v>
      </c>
      <c r="F206" s="27" t="str">
        <f>IF($B206="N/A","N/A",IF(E206&gt;10,"No",IF(E206&lt;-10,"No","Yes")))</f>
        <v>N/A</v>
      </c>
      <c r="G206" s="26">
        <v>0</v>
      </c>
      <c r="H206" s="27" t="str">
        <f>IF($B206="N/A","N/A",IF(G206&gt;10,"No",IF(G206&lt;-10,"No","Yes")))</f>
        <v>N/A</v>
      </c>
      <c r="I206" s="28" t="s">
        <v>1207</v>
      </c>
      <c r="J206" s="28" t="s">
        <v>1207</v>
      </c>
      <c r="K206" s="29" t="s">
        <v>1193</v>
      </c>
      <c r="L206" s="30" t="str">
        <f t="shared" si="79"/>
        <v>N/A</v>
      </c>
    </row>
    <row r="207" spans="1:12">
      <c r="A207" s="5" t="s">
        <v>546</v>
      </c>
      <c r="B207" s="25" t="s">
        <v>49</v>
      </c>
      <c r="C207" s="26">
        <v>0</v>
      </c>
      <c r="D207" s="27" t="str">
        <f>IF($B207="N/A","N/A",IF(C207&gt;10,"No",IF(C207&lt;-10,"No","Yes")))</f>
        <v>N/A</v>
      </c>
      <c r="E207" s="26">
        <v>0</v>
      </c>
      <c r="F207" s="27" t="str">
        <f>IF($B207="N/A","N/A",IF(E207&gt;10,"No",IF(E207&lt;-10,"No","Yes")))</f>
        <v>N/A</v>
      </c>
      <c r="G207" s="26">
        <v>0</v>
      </c>
      <c r="H207" s="27" t="str">
        <f>IF($B207="N/A","N/A",IF(G207&gt;10,"No",IF(G207&lt;-10,"No","Yes")))</f>
        <v>N/A</v>
      </c>
      <c r="I207" s="28" t="s">
        <v>1207</v>
      </c>
      <c r="J207" s="28" t="s">
        <v>1207</v>
      </c>
      <c r="K207" s="29" t="s">
        <v>1193</v>
      </c>
      <c r="L207" s="30" t="str">
        <f t="shared" si="79"/>
        <v>N/A</v>
      </c>
    </row>
    <row r="208" spans="1:12">
      <c r="A208" s="5" t="s">
        <v>547</v>
      </c>
      <c r="B208" s="25" t="s">
        <v>49</v>
      </c>
      <c r="C208" s="26">
        <v>0</v>
      </c>
      <c r="D208" s="27" t="str">
        <f>IF($B208="N/A","N/A",IF(C208&gt;10,"No",IF(C208&lt;-10,"No","Yes")))</f>
        <v>N/A</v>
      </c>
      <c r="E208" s="26">
        <v>0</v>
      </c>
      <c r="F208" s="27" t="str">
        <f>IF($B208="N/A","N/A",IF(E208&gt;10,"No",IF(E208&lt;-10,"No","Yes")))</f>
        <v>N/A</v>
      </c>
      <c r="G208" s="26">
        <v>0</v>
      </c>
      <c r="H208" s="27" t="str">
        <f>IF($B208="N/A","N/A",IF(G208&gt;10,"No",IF(G208&lt;-10,"No","Yes")))</f>
        <v>N/A</v>
      </c>
      <c r="I208" s="28" t="s">
        <v>1207</v>
      </c>
      <c r="J208" s="28" t="s">
        <v>1207</v>
      </c>
      <c r="K208" s="29" t="s">
        <v>1193</v>
      </c>
      <c r="L208" s="30" t="str">
        <f t="shared" si="79"/>
        <v>N/A</v>
      </c>
    </row>
    <row r="209" spans="1:12">
      <c r="A209" s="5" t="s">
        <v>548</v>
      </c>
      <c r="B209" s="25" t="s">
        <v>49</v>
      </c>
      <c r="C209" s="26">
        <v>0</v>
      </c>
      <c r="D209" s="27" t="str">
        <f>IF($B209="N/A","N/A",IF(C209&gt;10,"No",IF(C209&lt;-10,"No","Yes")))</f>
        <v>N/A</v>
      </c>
      <c r="E209" s="26">
        <v>0</v>
      </c>
      <c r="F209" s="27" t="str">
        <f>IF($B209="N/A","N/A",IF(E209&gt;10,"No",IF(E209&lt;-10,"No","Yes")))</f>
        <v>N/A</v>
      </c>
      <c r="G209" s="26">
        <v>0</v>
      </c>
      <c r="H209" s="27" t="str">
        <f>IF($B209="N/A","N/A",IF(G209&gt;10,"No",IF(G209&lt;-10,"No","Yes")))</f>
        <v>N/A</v>
      </c>
      <c r="I209" s="28" t="s">
        <v>1207</v>
      </c>
      <c r="J209" s="28" t="s">
        <v>1207</v>
      </c>
      <c r="K209" s="29" t="s">
        <v>1193</v>
      </c>
      <c r="L209" s="30" t="str">
        <f t="shared" si="79"/>
        <v>N/A</v>
      </c>
    </row>
    <row r="210" spans="1:12" ht="12.75" customHeight="1">
      <c r="A210" s="94" t="s">
        <v>600</v>
      </c>
      <c r="B210" s="25" t="s">
        <v>49</v>
      </c>
      <c r="C210" s="26">
        <v>0</v>
      </c>
      <c r="D210" s="27" t="str">
        <f t="shared" si="75"/>
        <v>N/A</v>
      </c>
      <c r="E210" s="26">
        <v>0</v>
      </c>
      <c r="F210" s="27" t="str">
        <f t="shared" si="76"/>
        <v>N/A</v>
      </c>
      <c r="G210" s="26">
        <v>0</v>
      </c>
      <c r="H210" s="27" t="str">
        <f t="shared" si="77"/>
        <v>N/A</v>
      </c>
      <c r="I210" s="28" t="s">
        <v>1207</v>
      </c>
      <c r="J210" s="28" t="s">
        <v>1207</v>
      </c>
      <c r="K210" s="29" t="s">
        <v>1193</v>
      </c>
      <c r="L210" s="30" t="str">
        <f t="shared" si="78"/>
        <v>N/A</v>
      </c>
    </row>
    <row r="211" spans="1:12">
      <c r="A211" s="5" t="s">
        <v>544</v>
      </c>
      <c r="B211" s="25" t="s">
        <v>49</v>
      </c>
      <c r="C211" s="26">
        <v>0</v>
      </c>
      <c r="D211" s="27" t="str">
        <f>IF($B211="N/A","N/A",IF(C211&gt;10,"No",IF(C211&lt;-10,"No","Yes")))</f>
        <v>N/A</v>
      </c>
      <c r="E211" s="26">
        <v>0</v>
      </c>
      <c r="F211" s="27" t="str">
        <f>IF($B211="N/A","N/A",IF(E211&gt;10,"No",IF(E211&lt;-10,"No","Yes")))</f>
        <v>N/A</v>
      </c>
      <c r="G211" s="26">
        <v>0</v>
      </c>
      <c r="H211" s="27" t="str">
        <f>IF($B211="N/A","N/A",IF(G211&gt;10,"No",IF(G211&lt;-10,"No","Yes")))</f>
        <v>N/A</v>
      </c>
      <c r="I211" s="28" t="s">
        <v>1207</v>
      </c>
      <c r="J211" s="28" t="s">
        <v>1207</v>
      </c>
      <c r="K211" s="29" t="s">
        <v>1193</v>
      </c>
      <c r="L211" s="30" t="str">
        <f t="shared" si="78"/>
        <v>N/A</v>
      </c>
    </row>
    <row r="212" spans="1:12">
      <c r="A212" s="5" t="s">
        <v>545</v>
      </c>
      <c r="B212" s="25" t="s">
        <v>49</v>
      </c>
      <c r="C212" s="26">
        <v>0</v>
      </c>
      <c r="D212" s="27" t="str">
        <f>IF($B212="N/A","N/A",IF(C212&gt;10,"No",IF(C212&lt;-10,"No","Yes")))</f>
        <v>N/A</v>
      </c>
      <c r="E212" s="26">
        <v>0</v>
      </c>
      <c r="F212" s="27" t="str">
        <f>IF($B212="N/A","N/A",IF(E212&gt;10,"No",IF(E212&lt;-10,"No","Yes")))</f>
        <v>N/A</v>
      </c>
      <c r="G212" s="26">
        <v>0</v>
      </c>
      <c r="H212" s="27" t="str">
        <f>IF($B212="N/A","N/A",IF(G212&gt;10,"No",IF(G212&lt;-10,"No","Yes")))</f>
        <v>N/A</v>
      </c>
      <c r="I212" s="28" t="s">
        <v>1207</v>
      </c>
      <c r="J212" s="28" t="s">
        <v>1207</v>
      </c>
      <c r="K212" s="29" t="s">
        <v>1193</v>
      </c>
      <c r="L212" s="30" t="str">
        <f t="shared" si="78"/>
        <v>N/A</v>
      </c>
    </row>
    <row r="213" spans="1:12">
      <c r="A213" s="5" t="s">
        <v>546</v>
      </c>
      <c r="B213" s="25" t="s">
        <v>49</v>
      </c>
      <c r="C213" s="26">
        <v>0</v>
      </c>
      <c r="D213" s="27" t="str">
        <f>IF($B213="N/A","N/A",IF(C213&gt;10,"No",IF(C213&lt;-10,"No","Yes")))</f>
        <v>N/A</v>
      </c>
      <c r="E213" s="26">
        <v>0</v>
      </c>
      <c r="F213" s="27" t="str">
        <f>IF($B213="N/A","N/A",IF(E213&gt;10,"No",IF(E213&lt;-10,"No","Yes")))</f>
        <v>N/A</v>
      </c>
      <c r="G213" s="26">
        <v>0</v>
      </c>
      <c r="H213" s="27" t="str">
        <f>IF($B213="N/A","N/A",IF(G213&gt;10,"No",IF(G213&lt;-10,"No","Yes")))</f>
        <v>N/A</v>
      </c>
      <c r="I213" s="28" t="s">
        <v>1207</v>
      </c>
      <c r="J213" s="28" t="s">
        <v>1207</v>
      </c>
      <c r="K213" s="29" t="s">
        <v>1193</v>
      </c>
      <c r="L213" s="30" t="str">
        <f t="shared" si="78"/>
        <v>N/A</v>
      </c>
    </row>
    <row r="214" spans="1:12">
      <c r="A214" s="5" t="s">
        <v>547</v>
      </c>
      <c r="B214" s="25" t="s">
        <v>49</v>
      </c>
      <c r="C214" s="26">
        <v>0</v>
      </c>
      <c r="D214" s="27" t="str">
        <f>IF($B214="N/A","N/A",IF(C214&gt;10,"No",IF(C214&lt;-10,"No","Yes")))</f>
        <v>N/A</v>
      </c>
      <c r="E214" s="26">
        <v>0</v>
      </c>
      <c r="F214" s="27" t="str">
        <f>IF($B214="N/A","N/A",IF(E214&gt;10,"No",IF(E214&lt;-10,"No","Yes")))</f>
        <v>N/A</v>
      </c>
      <c r="G214" s="26">
        <v>0</v>
      </c>
      <c r="H214" s="27" t="str">
        <f>IF($B214="N/A","N/A",IF(G214&gt;10,"No",IF(G214&lt;-10,"No","Yes")))</f>
        <v>N/A</v>
      </c>
      <c r="I214" s="28" t="s">
        <v>1207</v>
      </c>
      <c r="J214" s="28" t="s">
        <v>1207</v>
      </c>
      <c r="K214" s="29" t="s">
        <v>1193</v>
      </c>
      <c r="L214" s="30" t="str">
        <f t="shared" si="78"/>
        <v>N/A</v>
      </c>
    </row>
    <row r="215" spans="1:12">
      <c r="A215" s="5" t="s">
        <v>548</v>
      </c>
      <c r="B215" s="25" t="s">
        <v>49</v>
      </c>
      <c r="C215" s="26">
        <v>0</v>
      </c>
      <c r="D215" s="27" t="str">
        <f>IF($B215="N/A","N/A",IF(C215&gt;10,"No",IF(C215&lt;-10,"No","Yes")))</f>
        <v>N/A</v>
      </c>
      <c r="E215" s="26">
        <v>0</v>
      </c>
      <c r="F215" s="27" t="str">
        <f>IF($B215="N/A","N/A",IF(E215&gt;10,"No",IF(E215&lt;-10,"No","Yes")))</f>
        <v>N/A</v>
      </c>
      <c r="G215" s="26">
        <v>0</v>
      </c>
      <c r="H215" s="27" t="str">
        <f>IF($B215="N/A","N/A",IF(G215&gt;10,"No",IF(G215&lt;-10,"No","Yes")))</f>
        <v>N/A</v>
      </c>
      <c r="I215" s="28" t="s">
        <v>1207</v>
      </c>
      <c r="J215" s="28" t="s">
        <v>1207</v>
      </c>
      <c r="K215" s="29" t="s">
        <v>1193</v>
      </c>
      <c r="L215" s="30" t="str">
        <f t="shared" si="78"/>
        <v>N/A</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0</v>
      </c>
      <c r="D240" s="33" t="str">
        <f t="shared" si="75"/>
        <v>N/A</v>
      </c>
      <c r="E240" s="34">
        <v>0</v>
      </c>
      <c r="F240" s="33" t="str">
        <f t="shared" si="76"/>
        <v>N/A</v>
      </c>
      <c r="G240" s="34">
        <v>0</v>
      </c>
      <c r="H240" s="33" t="str">
        <f t="shared" si="77"/>
        <v>N/A</v>
      </c>
      <c r="I240" s="35" t="s">
        <v>1207</v>
      </c>
      <c r="J240" s="35" t="s">
        <v>1207</v>
      </c>
      <c r="K240" s="36" t="s">
        <v>1193</v>
      </c>
      <c r="L240" s="33" t="str">
        <f t="shared" si="80"/>
        <v>N/A</v>
      </c>
    </row>
    <row r="241" spans="1:12">
      <c r="A241" s="5" t="s">
        <v>544</v>
      </c>
      <c r="B241" s="25" t="s">
        <v>49</v>
      </c>
      <c r="C241" s="26">
        <v>0</v>
      </c>
      <c r="D241" s="27" t="str">
        <f t="shared" si="75"/>
        <v>N/A</v>
      </c>
      <c r="E241" s="26">
        <v>0</v>
      </c>
      <c r="F241" s="27" t="str">
        <f t="shared" si="76"/>
        <v>N/A</v>
      </c>
      <c r="G241" s="26">
        <v>0</v>
      </c>
      <c r="H241" s="27" t="str">
        <f t="shared" si="77"/>
        <v>N/A</v>
      </c>
      <c r="I241" s="28" t="s">
        <v>1207</v>
      </c>
      <c r="J241" s="28" t="s">
        <v>1207</v>
      </c>
      <c r="K241" s="29" t="s">
        <v>1193</v>
      </c>
      <c r="L241" s="30" t="str">
        <f t="shared" si="80"/>
        <v>N/A</v>
      </c>
    </row>
    <row r="242" spans="1:12">
      <c r="A242" s="5" t="s">
        <v>545</v>
      </c>
      <c r="B242" s="25" t="s">
        <v>49</v>
      </c>
      <c r="C242" s="26">
        <v>0</v>
      </c>
      <c r="D242" s="27" t="str">
        <f t="shared" si="75"/>
        <v>N/A</v>
      </c>
      <c r="E242" s="26">
        <v>0</v>
      </c>
      <c r="F242" s="27" t="str">
        <f t="shared" si="76"/>
        <v>N/A</v>
      </c>
      <c r="G242" s="26">
        <v>0</v>
      </c>
      <c r="H242" s="27" t="str">
        <f t="shared" si="77"/>
        <v>N/A</v>
      </c>
      <c r="I242" s="28" t="s">
        <v>1207</v>
      </c>
      <c r="J242" s="28" t="s">
        <v>1207</v>
      </c>
      <c r="K242" s="29" t="s">
        <v>1193</v>
      </c>
      <c r="L242" s="30" t="str">
        <f t="shared" si="80"/>
        <v>N/A</v>
      </c>
    </row>
    <row r="243" spans="1:12">
      <c r="A243" s="5" t="s">
        <v>546</v>
      </c>
      <c r="B243" s="25" t="s">
        <v>49</v>
      </c>
      <c r="C243" s="26">
        <v>0</v>
      </c>
      <c r="D243" s="27" t="str">
        <f t="shared" si="75"/>
        <v>N/A</v>
      </c>
      <c r="E243" s="26">
        <v>0</v>
      </c>
      <c r="F243" s="27" t="str">
        <f t="shared" si="76"/>
        <v>N/A</v>
      </c>
      <c r="G243" s="26">
        <v>0</v>
      </c>
      <c r="H243" s="27" t="str">
        <f t="shared" si="77"/>
        <v>N/A</v>
      </c>
      <c r="I243" s="28" t="s">
        <v>1207</v>
      </c>
      <c r="J243" s="28" t="s">
        <v>1207</v>
      </c>
      <c r="K243" s="29" t="s">
        <v>1193</v>
      </c>
      <c r="L243" s="30" t="str">
        <f t="shared" si="80"/>
        <v>N/A</v>
      </c>
    </row>
    <row r="244" spans="1:12">
      <c r="A244" s="5" t="s">
        <v>547</v>
      </c>
      <c r="B244" s="25" t="s">
        <v>49</v>
      </c>
      <c r="C244" s="26">
        <v>0</v>
      </c>
      <c r="D244" s="27" t="str">
        <f t="shared" si="75"/>
        <v>N/A</v>
      </c>
      <c r="E244" s="26">
        <v>0</v>
      </c>
      <c r="F244" s="27" t="str">
        <f t="shared" si="76"/>
        <v>N/A</v>
      </c>
      <c r="G244" s="26">
        <v>0</v>
      </c>
      <c r="H244" s="27" t="str">
        <f t="shared" si="77"/>
        <v>N/A</v>
      </c>
      <c r="I244" s="28" t="s">
        <v>1207</v>
      </c>
      <c r="J244" s="28" t="s">
        <v>1207</v>
      </c>
      <c r="K244" s="29" t="s">
        <v>1193</v>
      </c>
      <c r="L244" s="30" t="str">
        <f t="shared" si="80"/>
        <v>N/A</v>
      </c>
    </row>
    <row r="245" spans="1:12">
      <c r="A245" s="5" t="s">
        <v>548</v>
      </c>
      <c r="B245" s="25" t="s">
        <v>49</v>
      </c>
      <c r="C245" s="26">
        <v>0</v>
      </c>
      <c r="D245" s="27" t="str">
        <f t="shared" si="75"/>
        <v>N/A</v>
      </c>
      <c r="E245" s="26">
        <v>0</v>
      </c>
      <c r="F245" s="27" t="str">
        <f t="shared" si="76"/>
        <v>N/A</v>
      </c>
      <c r="G245" s="26">
        <v>0</v>
      </c>
      <c r="H245" s="27" t="str">
        <f t="shared" si="77"/>
        <v>N/A</v>
      </c>
      <c r="I245" s="28" t="s">
        <v>1207</v>
      </c>
      <c r="J245" s="28" t="s">
        <v>1207</v>
      </c>
      <c r="K245" s="29" t="s">
        <v>1193</v>
      </c>
      <c r="L245" s="30" t="str">
        <f t="shared" si="80"/>
        <v>N/A</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t="s">
        <v>1207</v>
      </c>
      <c r="D270" s="27" t="str">
        <f>IF($B270="N/A","N/A",IF(C270&lt;15,"Yes","No"))</f>
        <v>No</v>
      </c>
      <c r="E270" s="32" t="s">
        <v>1207</v>
      </c>
      <c r="F270" s="27" t="str">
        <f>IF($B270="N/A","N/A",IF(E270&lt;15,"Yes","No"))</f>
        <v>No</v>
      </c>
      <c r="G270" s="32" t="s">
        <v>1207</v>
      </c>
      <c r="H270" s="27" t="str">
        <f>IF($B270="N/A","N/A",IF(G270&lt;15,"Yes","No"))</f>
        <v>No</v>
      </c>
      <c r="I270" s="28" t="s">
        <v>1207</v>
      </c>
      <c r="J270" s="28" t="s">
        <v>1207</v>
      </c>
      <c r="K270" s="29" t="s">
        <v>1193</v>
      </c>
      <c r="L270" s="30" t="str">
        <f>IF(J270="Div by 0", "N/A", IF(K270="N/A","N/A", IF(J270&gt;VALUE(MID(K270,1,2)), "No", IF(J270&lt;-1*VALUE(MID(K270,1,2)), "No", "Yes"))))</f>
        <v>N/A</v>
      </c>
    </row>
    <row r="271" spans="1:12" ht="12.75" customHeight="1">
      <c r="A271" s="45" t="s">
        <v>769</v>
      </c>
      <c r="B271" s="25" t="s">
        <v>138</v>
      </c>
      <c r="C271" s="32">
        <v>100</v>
      </c>
      <c r="D271" s="27" t="str">
        <f>IF($B271="N/A","N/A",IF(C271&lt;10,"Yes","No"))</f>
        <v>No</v>
      </c>
      <c r="E271" s="32">
        <v>100</v>
      </c>
      <c r="F271" s="27" t="str">
        <f>IF($B271="N/A","N/A",IF(E271&lt;10,"Yes","No"))</f>
        <v>No</v>
      </c>
      <c r="G271" s="32">
        <v>100</v>
      </c>
      <c r="H271" s="27" t="str">
        <f>IF($B271="N/A","N/A",IF(G271&lt;10,"Yes","No"))</f>
        <v>No</v>
      </c>
      <c r="I271" s="28">
        <v>0</v>
      </c>
      <c r="J271" s="28">
        <v>0</v>
      </c>
      <c r="K271" s="29" t="s">
        <v>1193</v>
      </c>
      <c r="L271" s="30" t="str">
        <f>IF(J271="Div by 0", "N/A", IF(K271="N/A","N/A", IF(J271&gt;VALUE(MID(K271,1,2)), "No", IF(J271&lt;-1*VALUE(MID(K271,1,2)), "No", "Yes"))))</f>
        <v>Yes</v>
      </c>
    </row>
    <row r="272" spans="1:12" ht="12.75" customHeight="1">
      <c r="A272" s="94" t="s">
        <v>325</v>
      </c>
      <c r="B272" s="25" t="s">
        <v>49</v>
      </c>
      <c r="C272" s="32" t="s">
        <v>1207</v>
      </c>
      <c r="D272" s="27" t="str">
        <f t="shared" si="75"/>
        <v>N/A</v>
      </c>
      <c r="E272" s="32" t="s">
        <v>1207</v>
      </c>
      <c r="F272" s="27" t="str">
        <f t="shared" si="76"/>
        <v>N/A</v>
      </c>
      <c r="G272" s="32" t="s">
        <v>1207</v>
      </c>
      <c r="H272" s="27" t="str">
        <f>IF($B272="N/A","N/A",IF(G272&gt;10,"No",IF(G272&lt;-10,"No","Yes")))</f>
        <v>N/A</v>
      </c>
      <c r="I272" s="28" t="s">
        <v>1207</v>
      </c>
      <c r="J272" s="28" t="s">
        <v>1207</v>
      </c>
      <c r="K272" s="29" t="s">
        <v>1193</v>
      </c>
      <c r="L272" s="30" t="str">
        <f>IF(J272="Div by 0", "N/A", IF(K272="N/A","N/A", IF(J272&gt;VALUE(MID(K272,1,2)), "No", IF(J272&lt;-1*VALUE(MID(K272,1,2)), "No", "Yes"))))</f>
        <v>N/A</v>
      </c>
    </row>
    <row r="273" spans="1:12" ht="25.5">
      <c r="A273" s="91" t="s">
        <v>820</v>
      </c>
      <c r="B273" s="25" t="s">
        <v>155</v>
      </c>
      <c r="C273" s="30" t="s">
        <v>1207</v>
      </c>
      <c r="D273" s="27" t="str">
        <f>IF($B273="N/A","N/A",IF(C273&lt;15,"Yes","No"))</f>
        <v>No</v>
      </c>
      <c r="E273" s="30" t="s">
        <v>1207</v>
      </c>
      <c r="F273" s="27" t="str">
        <f>IF($B273="N/A","N/A",IF(E273&lt;15,"Yes","No"))</f>
        <v>No</v>
      </c>
      <c r="G273" s="30" t="s">
        <v>1207</v>
      </c>
      <c r="H273" s="27" t="str">
        <f>IF($B273="N/A","N/A",IF(G273&lt;15,"Yes","No"))</f>
        <v>No</v>
      </c>
      <c r="I273" s="28" t="s">
        <v>1207</v>
      </c>
      <c r="J273" s="28" t="s">
        <v>1207</v>
      </c>
      <c r="K273" s="29" t="s">
        <v>1193</v>
      </c>
      <c r="L273" s="30" t="str">
        <f t="shared" ref="L273" si="84">IF(J273="Div by 0", "N/A", IF(K273="N/A","N/A", IF(J273&gt;VALUE(MID(K273,1,2)), "No", IF(J273&lt;-1*VALUE(MID(K273,1,2)), "No", "Yes"))))</f>
        <v>N/A</v>
      </c>
    </row>
    <row r="274" spans="1:12" ht="25.5">
      <c r="A274" s="91" t="s">
        <v>821</v>
      </c>
      <c r="B274" s="25" t="s">
        <v>49</v>
      </c>
      <c r="C274" s="26">
        <v>0</v>
      </c>
      <c r="D274" s="27" t="str">
        <f>IF($B274="N/A","N/A",IF(C274&gt;10,"No",IF(C274&lt;-10,"No","Yes")))</f>
        <v>N/A</v>
      </c>
      <c r="E274" s="26">
        <v>0</v>
      </c>
      <c r="F274" s="27" t="str">
        <f>IF($B274="N/A","N/A",IF(E274&gt;10,"No",IF(E274&lt;-10,"No","Yes")))</f>
        <v>N/A</v>
      </c>
      <c r="G274" s="26">
        <v>0</v>
      </c>
      <c r="H274" s="27" t="str">
        <f>IF($B274="N/A","N/A",IF(G274&gt;10,"No",IF(G274&lt;-10,"No","Yes")))</f>
        <v>N/A</v>
      </c>
      <c r="I274" s="28" t="s">
        <v>1207</v>
      </c>
      <c r="J274" s="28" t="s">
        <v>1207</v>
      </c>
      <c r="K274" s="29" t="s">
        <v>1193</v>
      </c>
      <c r="L274" s="30" t="str">
        <f>IF(J274="Div by 0", "N/A", IF(K274="N/A","N/A", IF(J274&gt;VALUE(MID(K274,1,2)), "No", IF(J274&lt;-1*VALUE(MID(K274,1,2)), "No", "Yes"))))</f>
        <v>N/A</v>
      </c>
    </row>
    <row r="275" spans="1:12">
      <c r="A275" s="91" t="s">
        <v>958</v>
      </c>
      <c r="B275" s="25" t="s">
        <v>49</v>
      </c>
      <c r="C275" s="26" t="s">
        <v>49</v>
      </c>
      <c r="D275" s="27" t="str">
        <f t="shared" ref="D275" si="85">IF($B275="N/A","N/A",IF(C275&gt;10,"No",IF(C275&lt;-10,"No","Yes")))</f>
        <v>N/A</v>
      </c>
      <c r="E275" s="26">
        <v>6530</v>
      </c>
      <c r="F275" s="27" t="str">
        <f t="shared" ref="F275" si="86">IF($B275="N/A","N/A",IF(E275&gt;10,"No",IF(E275&lt;-10,"No","Yes")))</f>
        <v>N/A</v>
      </c>
      <c r="G275" s="26">
        <v>6570</v>
      </c>
      <c r="H275" s="27" t="str">
        <f>IF($B275="N/A","N/A",IF(G275&gt;10,"No",IF(G275&lt;-10,"No","Yes")))</f>
        <v>N/A</v>
      </c>
      <c r="I275" s="28" t="s">
        <v>49</v>
      </c>
      <c r="J275" s="28">
        <v>0.61260000000000003</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137716</v>
      </c>
      <c r="D277" s="27" t="str">
        <f t="shared" ref="D277:D307" si="87">IF($B277="N/A","N/A",IF(C277&gt;10,"No",IF(C277&lt;-10,"No","Yes")))</f>
        <v>N/A</v>
      </c>
      <c r="E277" s="26">
        <v>148379</v>
      </c>
      <c r="F277" s="27" t="str">
        <f t="shared" ref="F277:F307" si="88">IF($B277="N/A","N/A",IF(E277&gt;10,"No",IF(E277&lt;-10,"No","Yes")))</f>
        <v>N/A</v>
      </c>
      <c r="G277" s="26">
        <v>164068</v>
      </c>
      <c r="H277" s="27" t="str">
        <f t="shared" ref="H277:H307" si="89">IF($B277="N/A","N/A",IF(G277&gt;10,"No",IF(G277&lt;-10,"No","Yes")))</f>
        <v>N/A</v>
      </c>
      <c r="I277" s="28">
        <v>7.7430000000000003</v>
      </c>
      <c r="J277" s="28">
        <v>10.57</v>
      </c>
      <c r="K277" s="29" t="s">
        <v>1193</v>
      </c>
      <c r="L277" s="30" t="str">
        <f t="shared" ref="L277:L307" si="90">IF(J277="Div by 0", "N/A", IF(K277="N/A","N/A", IF(J277&gt;VALUE(MID(K277,1,2)), "No", IF(J277&lt;-1*VALUE(MID(K277,1,2)), "No", "Yes"))))</f>
        <v>Yes</v>
      </c>
    </row>
    <row r="278" spans="1:12">
      <c r="A278" s="5" t="s">
        <v>549</v>
      </c>
      <c r="B278" s="25" t="s">
        <v>49</v>
      </c>
      <c r="C278" s="32">
        <v>79.813563017999996</v>
      </c>
      <c r="D278" s="27" t="str">
        <f t="shared" si="87"/>
        <v>N/A</v>
      </c>
      <c r="E278" s="32">
        <v>79.639639639999999</v>
      </c>
      <c r="F278" s="27" t="str">
        <f t="shared" si="88"/>
        <v>N/A</v>
      </c>
      <c r="G278" s="32">
        <v>78.443031606000005</v>
      </c>
      <c r="H278" s="27" t="str">
        <f t="shared" si="89"/>
        <v>N/A</v>
      </c>
      <c r="I278" s="28">
        <v>-0.218</v>
      </c>
      <c r="J278" s="28">
        <v>-1.5</v>
      </c>
      <c r="K278" s="29" t="s">
        <v>1193</v>
      </c>
      <c r="L278" s="30" t="str">
        <f t="shared" si="90"/>
        <v>Yes</v>
      </c>
    </row>
    <row r="279" spans="1:12">
      <c r="A279" s="5" t="s">
        <v>550</v>
      </c>
      <c r="B279" s="25" t="s">
        <v>49</v>
      </c>
      <c r="C279" s="32">
        <v>70.026987028999997</v>
      </c>
      <c r="D279" s="27" t="str">
        <f t="shared" si="87"/>
        <v>N/A</v>
      </c>
      <c r="E279" s="32">
        <v>66.973924597000007</v>
      </c>
      <c r="F279" s="27" t="str">
        <f t="shared" si="88"/>
        <v>N/A</v>
      </c>
      <c r="G279" s="32">
        <v>68.257501176999995</v>
      </c>
      <c r="H279" s="27" t="str">
        <f t="shared" si="89"/>
        <v>N/A</v>
      </c>
      <c r="I279" s="28">
        <v>-4.3600000000000003</v>
      </c>
      <c r="J279" s="28">
        <v>1.917</v>
      </c>
      <c r="K279" s="29" t="s">
        <v>1193</v>
      </c>
      <c r="L279" s="30" t="str">
        <f t="shared" si="90"/>
        <v>Yes</v>
      </c>
    </row>
    <row r="280" spans="1:12">
      <c r="A280" s="5" t="s">
        <v>551</v>
      </c>
      <c r="B280" s="25" t="s">
        <v>49</v>
      </c>
      <c r="C280" s="32">
        <v>86.741773084000002</v>
      </c>
      <c r="D280" s="27" t="str">
        <f t="shared" si="87"/>
        <v>N/A</v>
      </c>
      <c r="E280" s="32">
        <v>86.031397318000003</v>
      </c>
      <c r="F280" s="27" t="str">
        <f t="shared" si="88"/>
        <v>N/A</v>
      </c>
      <c r="G280" s="32">
        <v>86.419332879999999</v>
      </c>
      <c r="H280" s="27" t="str">
        <f t="shared" si="89"/>
        <v>N/A</v>
      </c>
      <c r="I280" s="28">
        <v>-0.81899999999999995</v>
      </c>
      <c r="J280" s="28">
        <v>0.45090000000000002</v>
      </c>
      <c r="K280" s="29" t="s">
        <v>1193</v>
      </c>
      <c r="L280" s="30" t="str">
        <f t="shared" si="90"/>
        <v>Yes</v>
      </c>
    </row>
    <row r="281" spans="1:12">
      <c r="A281" s="5" t="s">
        <v>552</v>
      </c>
      <c r="B281" s="25" t="s">
        <v>49</v>
      </c>
      <c r="C281" s="32">
        <v>95.710628615000005</v>
      </c>
      <c r="D281" s="27" t="str">
        <f t="shared" si="87"/>
        <v>N/A</v>
      </c>
      <c r="E281" s="32">
        <v>96.161210333</v>
      </c>
      <c r="F281" s="27" t="str">
        <f t="shared" si="88"/>
        <v>N/A</v>
      </c>
      <c r="G281" s="32">
        <v>96.788562588000005</v>
      </c>
      <c r="H281" s="27" t="str">
        <f t="shared" si="89"/>
        <v>N/A</v>
      </c>
      <c r="I281" s="28">
        <v>0.4708</v>
      </c>
      <c r="J281" s="28">
        <v>0.65239999999999998</v>
      </c>
      <c r="K281" s="29" t="s">
        <v>1193</v>
      </c>
      <c r="L281" s="30" t="str">
        <f t="shared" si="90"/>
        <v>Yes</v>
      </c>
    </row>
    <row r="282" spans="1:12">
      <c r="A282" s="5" t="s">
        <v>553</v>
      </c>
      <c r="B282" s="25" t="s">
        <v>49</v>
      </c>
      <c r="C282" s="32">
        <v>1.5248772799999999E-2</v>
      </c>
      <c r="D282" s="27" t="str">
        <f t="shared" si="87"/>
        <v>N/A</v>
      </c>
      <c r="E282" s="32">
        <v>3.7741189799999998E-2</v>
      </c>
      <c r="F282" s="27" t="str">
        <f t="shared" si="88"/>
        <v>N/A</v>
      </c>
      <c r="G282" s="32">
        <v>5.4855303899999999E-2</v>
      </c>
      <c r="H282" s="27" t="str">
        <f t="shared" si="89"/>
        <v>N/A</v>
      </c>
      <c r="I282" s="28">
        <v>147.5</v>
      </c>
      <c r="J282" s="28">
        <v>45.35</v>
      </c>
      <c r="K282" s="29" t="s">
        <v>1193</v>
      </c>
      <c r="L282" s="30" t="str">
        <f t="shared" si="90"/>
        <v>No</v>
      </c>
    </row>
    <row r="283" spans="1:12">
      <c r="A283" s="94" t="s">
        <v>327</v>
      </c>
      <c r="B283" s="25" t="s">
        <v>49</v>
      </c>
      <c r="C283" s="26">
        <v>0</v>
      </c>
      <c r="D283" s="27" t="str">
        <f t="shared" si="87"/>
        <v>N/A</v>
      </c>
      <c r="E283" s="26">
        <v>0</v>
      </c>
      <c r="F283" s="27" t="str">
        <f t="shared" si="88"/>
        <v>N/A</v>
      </c>
      <c r="G283" s="26">
        <v>0</v>
      </c>
      <c r="H283" s="27" t="str">
        <f t="shared" si="89"/>
        <v>N/A</v>
      </c>
      <c r="I283" s="28" t="s">
        <v>1207</v>
      </c>
      <c r="J283" s="28" t="s">
        <v>1207</v>
      </c>
      <c r="K283" s="29" t="s">
        <v>1193</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1207</v>
      </c>
      <c r="J284" s="28" t="s">
        <v>1207</v>
      </c>
      <c r="K284" s="29" t="s">
        <v>1193</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1207</v>
      </c>
      <c r="J285" s="28" t="s">
        <v>1207</v>
      </c>
      <c r="K285" s="29" t="s">
        <v>1193</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1207</v>
      </c>
      <c r="J286" s="28" t="s">
        <v>1207</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1207</v>
      </c>
      <c r="J287" s="28" t="s">
        <v>1207</v>
      </c>
      <c r="K287" s="29" t="s">
        <v>1193</v>
      </c>
      <c r="L287" s="30" t="str">
        <f t="shared" si="90"/>
        <v>N/A</v>
      </c>
    </row>
    <row r="288" spans="1:12">
      <c r="A288" s="5" t="s">
        <v>553</v>
      </c>
      <c r="B288" s="25" t="s">
        <v>49</v>
      </c>
      <c r="C288" s="32" t="s">
        <v>1207</v>
      </c>
      <c r="D288" s="27" t="str">
        <f t="shared" si="87"/>
        <v>N/A</v>
      </c>
      <c r="E288" s="32" t="s">
        <v>1207</v>
      </c>
      <c r="F288" s="27" t="str">
        <f t="shared" si="88"/>
        <v>N/A</v>
      </c>
      <c r="G288" s="32" t="s">
        <v>1207</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t="s">
        <v>1207</v>
      </c>
      <c r="F289" s="27" t="str">
        <f t="shared" si="88"/>
        <v>N/A</v>
      </c>
      <c r="G289" s="32" t="s">
        <v>1207</v>
      </c>
      <c r="H289" s="27" t="str">
        <f t="shared" si="89"/>
        <v>N/A</v>
      </c>
      <c r="I289" s="28" t="s">
        <v>49</v>
      </c>
      <c r="J289" s="28" t="s">
        <v>1207</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12332</v>
      </c>
      <c r="D298" s="27" t="str">
        <f t="shared" si="87"/>
        <v>N/A</v>
      </c>
      <c r="E298" s="26">
        <v>12116</v>
      </c>
      <c r="F298" s="27" t="str">
        <f t="shared" si="88"/>
        <v>N/A</v>
      </c>
      <c r="G298" s="26">
        <v>14416</v>
      </c>
      <c r="H298" s="27" t="str">
        <f t="shared" si="89"/>
        <v>N/A</v>
      </c>
      <c r="I298" s="28">
        <v>-1.75</v>
      </c>
      <c r="J298" s="28">
        <v>18.98</v>
      </c>
      <c r="K298" s="29" t="s">
        <v>1193</v>
      </c>
      <c r="L298" s="30" t="str">
        <f t="shared" si="90"/>
        <v>Yes</v>
      </c>
    </row>
    <row r="299" spans="1:12">
      <c r="A299" s="5" t="s">
        <v>562</v>
      </c>
      <c r="B299" s="25" t="s">
        <v>49</v>
      </c>
      <c r="C299" s="32">
        <v>53.815961622000003</v>
      </c>
      <c r="D299" s="27" t="str">
        <f t="shared" si="87"/>
        <v>N/A</v>
      </c>
      <c r="E299" s="32">
        <v>52.732732732999999</v>
      </c>
      <c r="F299" s="27" t="str">
        <f t="shared" si="88"/>
        <v>N/A</v>
      </c>
      <c r="G299" s="32">
        <v>54.155422403000003</v>
      </c>
      <c r="H299" s="27" t="str">
        <f t="shared" si="89"/>
        <v>N/A</v>
      </c>
      <c r="I299" s="28">
        <v>-2.0099999999999998</v>
      </c>
      <c r="J299" s="28">
        <v>2.698</v>
      </c>
      <c r="K299" s="29" t="s">
        <v>1193</v>
      </c>
      <c r="L299" s="30" t="str">
        <f t="shared" si="90"/>
        <v>Yes</v>
      </c>
    </row>
    <row r="300" spans="1:12" ht="12.75" customHeight="1">
      <c r="A300" s="5" t="s">
        <v>563</v>
      </c>
      <c r="B300" s="25" t="s">
        <v>49</v>
      </c>
      <c r="C300" s="32">
        <v>10.551057717000001</v>
      </c>
      <c r="D300" s="27" t="str">
        <f t="shared" si="87"/>
        <v>N/A</v>
      </c>
      <c r="E300" s="32">
        <v>10.151968112</v>
      </c>
      <c r="F300" s="27" t="str">
        <f t="shared" si="88"/>
        <v>N/A</v>
      </c>
      <c r="G300" s="32">
        <v>10.94465608</v>
      </c>
      <c r="H300" s="27" t="str">
        <f t="shared" si="89"/>
        <v>N/A</v>
      </c>
      <c r="I300" s="28">
        <v>-3.78</v>
      </c>
      <c r="J300" s="28">
        <v>7.8079999999999998</v>
      </c>
      <c r="K300" s="29" t="s">
        <v>1193</v>
      </c>
      <c r="L300" s="30" t="str">
        <f t="shared" si="90"/>
        <v>Yes</v>
      </c>
    </row>
    <row r="301" spans="1:12">
      <c r="A301" s="5" t="s">
        <v>564</v>
      </c>
      <c r="B301" s="25" t="s">
        <v>49</v>
      </c>
      <c r="C301" s="32">
        <v>1.5348722999999999E-3</v>
      </c>
      <c r="D301" s="27" t="str">
        <f t="shared" si="87"/>
        <v>N/A</v>
      </c>
      <c r="E301" s="32">
        <v>0</v>
      </c>
      <c r="F301" s="27" t="str">
        <f t="shared" si="88"/>
        <v>N/A</v>
      </c>
      <c r="G301" s="32">
        <v>0</v>
      </c>
      <c r="H301" s="27" t="str">
        <f t="shared" si="89"/>
        <v>N/A</v>
      </c>
      <c r="I301" s="28">
        <v>-100</v>
      </c>
      <c r="J301" s="28" t="s">
        <v>1207</v>
      </c>
      <c r="K301" s="29" t="s">
        <v>1193</v>
      </c>
      <c r="L301" s="30" t="str">
        <f t="shared" si="90"/>
        <v>N/A</v>
      </c>
    </row>
    <row r="302" spans="1:12">
      <c r="A302" s="5" t="s">
        <v>884</v>
      </c>
      <c r="B302" s="25" t="s">
        <v>49</v>
      </c>
      <c r="C302" s="32">
        <v>6.6369583800000007E-2</v>
      </c>
      <c r="D302" s="27" t="str">
        <f t="shared" si="87"/>
        <v>N/A</v>
      </c>
      <c r="E302" s="32">
        <v>2.04023981E-2</v>
      </c>
      <c r="F302" s="27" t="str">
        <f t="shared" si="88"/>
        <v>N/A</v>
      </c>
      <c r="G302" s="32">
        <v>2.5339414800000001E-2</v>
      </c>
      <c r="H302" s="27" t="str">
        <f t="shared" si="89"/>
        <v>N/A</v>
      </c>
      <c r="I302" s="28">
        <v>-69.3</v>
      </c>
      <c r="J302" s="28">
        <v>24.2</v>
      </c>
      <c r="K302" s="29" t="s">
        <v>1193</v>
      </c>
      <c r="L302" s="30" t="str">
        <f t="shared" si="90"/>
        <v>Yes</v>
      </c>
    </row>
    <row r="303" spans="1:12">
      <c r="A303" s="5" t="s">
        <v>553</v>
      </c>
      <c r="B303" s="25" t="s">
        <v>49</v>
      </c>
      <c r="C303" s="32">
        <v>8.1089847999999999E-3</v>
      </c>
      <c r="D303" s="27" t="str">
        <f t="shared" si="87"/>
        <v>N/A</v>
      </c>
      <c r="E303" s="32">
        <v>3.3014196099999997E-2</v>
      </c>
      <c r="F303" s="27" t="str">
        <f t="shared" si="88"/>
        <v>N/A</v>
      </c>
      <c r="G303" s="32">
        <v>1.3873473900000001E-2</v>
      </c>
      <c r="H303" s="27" t="str">
        <f t="shared" si="89"/>
        <v>N/A</v>
      </c>
      <c r="I303" s="28">
        <v>307.10000000000002</v>
      </c>
      <c r="J303" s="28">
        <v>-58</v>
      </c>
      <c r="K303" s="29" t="s">
        <v>1193</v>
      </c>
      <c r="L303" s="30" t="str">
        <f t="shared" si="90"/>
        <v>No</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1</v>
      </c>
      <c r="D310" s="27" t="str">
        <f t="shared" si="95"/>
        <v>No</v>
      </c>
      <c r="E310" s="34">
        <v>0</v>
      </c>
      <c r="F310" s="27" t="str">
        <f t="shared" si="96"/>
        <v>Yes</v>
      </c>
      <c r="G310" s="34">
        <v>0</v>
      </c>
      <c r="H310" s="27" t="str">
        <f t="shared" si="97"/>
        <v>Yes</v>
      </c>
      <c r="I310" s="28">
        <v>-100</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161364</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126638.58332999999</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0</v>
      </c>
      <c r="D316" s="33" t="str">
        <f>IF($B316="N/A","N/A",IF(C316&gt;10,"No",IF(C316&lt;-10,"No","Yes")))</f>
        <v>N/A</v>
      </c>
      <c r="E316" s="34">
        <v>0</v>
      </c>
      <c r="F316" s="33" t="str">
        <f>IF($B316="N/A","N/A",IF(E316&gt;10,"No",IF(E316&lt;-10,"No","Yes")))</f>
        <v>N/A</v>
      </c>
      <c r="G316" s="34">
        <v>0</v>
      </c>
      <c r="H316" s="33" t="str">
        <f>IF($B316="N/A","N/A",IF(G316&gt;10,"No",IF(G316&lt;-10,"No","Yes")))</f>
        <v>N/A</v>
      </c>
      <c r="I316" s="28" t="s">
        <v>1207</v>
      </c>
      <c r="J316" s="28" t="s">
        <v>1207</v>
      </c>
      <c r="K316" s="34" t="s">
        <v>49</v>
      </c>
      <c r="L316" s="30" t="str">
        <f>IF(J316="Div by 0", "N/A", IF(K316="N/A","N/A", IF(J316&gt;VALUE(MID(K316,1,2)), "No", IF(J316&lt;-1*VALUE(MID(K316,1,2)), "No", "Yes"))))</f>
        <v>N/A</v>
      </c>
    </row>
    <row r="317" spans="1:12">
      <c r="A317" s="45" t="s">
        <v>1102</v>
      </c>
      <c r="B317" s="34" t="s">
        <v>49</v>
      </c>
      <c r="C317" s="34">
        <v>0</v>
      </c>
      <c r="D317" s="33" t="str">
        <f>IF($B317="N/A","N/A",IF(C317&gt;10,"No",IF(C317&lt;-10,"No","Yes")))</f>
        <v>N/A</v>
      </c>
      <c r="E317" s="34">
        <v>0</v>
      </c>
      <c r="F317" s="33" t="str">
        <f>IF($B317="N/A","N/A",IF(E317&gt;10,"No",IF(E317&lt;-10,"No","Yes")))</f>
        <v>N/A</v>
      </c>
      <c r="G317" s="34">
        <v>0</v>
      </c>
      <c r="H317" s="33" t="str">
        <f>IF($B317="N/A","N/A",IF(G317&gt;10,"No",IF(G317&lt;-10,"No","Yes")))</f>
        <v>N/A</v>
      </c>
      <c r="I317" s="28" t="s">
        <v>1207</v>
      </c>
      <c r="J317" s="28" t="s">
        <v>1207</v>
      </c>
      <c r="K317" s="34" t="s">
        <v>49</v>
      </c>
      <c r="L317" s="30" t="str">
        <f>IF(J317="Div by 0", "N/A", IF(K317="N/A","N/A", IF(J317&gt;VALUE(MID(K317,1,2)), "No", IF(J317&lt;-1*VALUE(MID(K317,1,2)), "No", "Yes"))))</f>
        <v>N/A</v>
      </c>
    </row>
    <row r="318" spans="1:12" ht="12.75" customHeight="1">
      <c r="A318" s="45" t="s">
        <v>1103</v>
      </c>
      <c r="B318" s="34" t="s">
        <v>49</v>
      </c>
      <c r="C318" s="34">
        <v>0</v>
      </c>
      <c r="D318" s="33" t="str">
        <f>IF($B318="N/A","N/A",IF(C318&gt;10,"No",IF(C318&lt;-10,"No","Yes")))</f>
        <v>N/A</v>
      </c>
      <c r="E318" s="34" t="s">
        <v>1207</v>
      </c>
      <c r="F318" s="33" t="str">
        <f>IF($B318="N/A","N/A",IF(E318&gt;10,"No",IF(E318&lt;-10,"No","Yes")))</f>
        <v>N/A</v>
      </c>
      <c r="G318" s="34">
        <v>0</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266</v>
      </c>
      <c r="D320" s="33" t="str">
        <f>IF($B320="N/A","N/A",IF(C320&gt;10,"No",IF(C320&lt;-10,"No","Yes")))</f>
        <v>N/A</v>
      </c>
      <c r="E320" s="34">
        <v>451</v>
      </c>
      <c r="F320" s="33" t="str">
        <f>IF($B320="N/A","N/A",IF(E320&gt;10,"No",IF(E320&lt;-10,"No","Yes")))</f>
        <v>N/A</v>
      </c>
      <c r="G320" s="34">
        <v>520</v>
      </c>
      <c r="H320" s="33" t="str">
        <f>IF($B320="N/A","N/A",IF(G320&gt;10,"No",IF(G320&lt;-10,"No","Yes")))</f>
        <v>N/A</v>
      </c>
      <c r="I320" s="28">
        <v>69.55</v>
      </c>
      <c r="J320" s="28">
        <v>15.3</v>
      </c>
      <c r="K320" s="34" t="s">
        <v>49</v>
      </c>
      <c r="L320" s="30" t="str">
        <f>IF(J320="Div by 0", "N/A", IF(K320="N/A","N/A", IF(J320&gt;VALUE(MID(K320,1,2)), "No", IF(J320&lt;-1*VALUE(MID(K320,1,2)), "No", "Yes"))))</f>
        <v>N/A</v>
      </c>
    </row>
    <row r="321" spans="1:12">
      <c r="A321" s="45" t="s">
        <v>1105</v>
      </c>
      <c r="B321" s="34" t="s">
        <v>49</v>
      </c>
      <c r="C321" s="34">
        <v>757</v>
      </c>
      <c r="D321" s="33" t="str">
        <f>IF($B321="N/A","N/A",IF(C321&gt;10,"No",IF(C321&lt;-10,"No","Yes")))</f>
        <v>N/A</v>
      </c>
      <c r="E321" s="34">
        <v>1723</v>
      </c>
      <c r="F321" s="33" t="str">
        <f>IF($B321="N/A","N/A",IF(E321&gt;10,"No",IF(E321&lt;-10,"No","Yes")))</f>
        <v>N/A</v>
      </c>
      <c r="G321" s="34">
        <v>1922</v>
      </c>
      <c r="H321" s="33" t="str">
        <f>IF($B321="N/A","N/A",IF(G321&gt;10,"No",IF(G321&lt;-10,"No","Yes")))</f>
        <v>N/A</v>
      </c>
      <c r="I321" s="28">
        <v>127.6</v>
      </c>
      <c r="J321" s="28">
        <v>11.55</v>
      </c>
      <c r="K321" s="34" t="s">
        <v>49</v>
      </c>
      <c r="L321" s="30" t="str">
        <f>IF(J321="Div by 0", "N/A", IF(K321="N/A","N/A", IF(J321&gt;VALUE(MID(K321,1,2)), "No", IF(J321&lt;-1*VALUE(MID(K321,1,2)), "No", "Yes"))))</f>
        <v>N/A</v>
      </c>
    </row>
    <row r="322" spans="1:12" ht="12.75" customHeight="1">
      <c r="A322" s="45" t="s">
        <v>1106</v>
      </c>
      <c r="B322" s="34" t="s">
        <v>49</v>
      </c>
      <c r="C322" s="34">
        <v>156.08333332999999</v>
      </c>
      <c r="D322" s="33" t="str">
        <f>IF($B322="N/A","N/A",IF(C322&gt;10,"No",IF(C322&lt;-10,"No","Yes")))</f>
        <v>N/A</v>
      </c>
      <c r="E322" s="34">
        <v>570</v>
      </c>
      <c r="F322" s="33" t="str">
        <f>IF($B322="N/A","N/A",IF(E322&gt;10,"No",IF(E322&lt;-10,"No","Yes")))</f>
        <v>N/A</v>
      </c>
      <c r="G322" s="34">
        <v>656.08333332999996</v>
      </c>
      <c r="H322" s="33" t="str">
        <f>IF($B322="N/A","N/A",IF(G322&gt;10,"No",IF(G322&lt;-10,"No","Yes")))</f>
        <v>N/A</v>
      </c>
      <c r="I322" s="28">
        <v>265.2</v>
      </c>
      <c r="J322" s="28">
        <v>15.1</v>
      </c>
      <c r="K322" s="34" t="s">
        <v>49</v>
      </c>
      <c r="L322" s="30" t="str">
        <f>IF(J322="Div by 0", "N/A", IF(K322="N/A","N/A", IF(J322&gt;VALUE(MID(K322,1,2)), "No", IF(J322&lt;-1*VALUE(MID(K322,1,2)), "No", "Yes"))))</f>
        <v>N/A</v>
      </c>
    </row>
    <row r="323" spans="1:12">
      <c r="A323" s="45" t="s">
        <v>1107</v>
      </c>
      <c r="B323" s="25" t="s">
        <v>157</v>
      </c>
      <c r="C323" s="32">
        <v>0.83545337480000004</v>
      </c>
      <c r="D323" s="27" t="str">
        <f>IF($B323="N/A","N/A",IF(C323&lt;=40,"Yes","No"))</f>
        <v>Yes</v>
      </c>
      <c r="E323" s="32">
        <v>1.3824178519000001</v>
      </c>
      <c r="F323" s="27" t="str">
        <f>IF($B323="N/A","N/A",IF(E323&lt;=40,"Yes","No"))</f>
        <v>Yes</v>
      </c>
      <c r="G323" s="32">
        <v>1.4680142284</v>
      </c>
      <c r="H323" s="27" t="str">
        <f>IF($B323="N/A","N/A",IF(G323&lt;=40,"Yes","No"))</f>
        <v>Yes</v>
      </c>
      <c r="I323" s="28">
        <v>65.47</v>
      </c>
      <c r="J323" s="28">
        <v>6.1920000000000002</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27064</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5259.4166667</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0</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8251</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14743</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7773.4166667</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10672</v>
      </c>
      <c r="D352" s="34" t="s">
        <v>49</v>
      </c>
      <c r="E352" s="34">
        <v>10537</v>
      </c>
      <c r="F352" s="34" t="s">
        <v>49</v>
      </c>
      <c r="G352" s="34">
        <v>12639</v>
      </c>
      <c r="H352" s="34" t="s">
        <v>49</v>
      </c>
      <c r="I352" s="28">
        <v>-1.26</v>
      </c>
      <c r="J352" s="28">
        <v>19.95</v>
      </c>
      <c r="K352" s="34" t="s">
        <v>49</v>
      </c>
      <c r="L352" s="30" t="str">
        <f>IF(J352="Div by 0", "N/A", IF(K352="N/A","N/A", IF(J352&gt;VALUE(MID(K352,1,2)), "No", IF(J352&lt;-1*VALUE(MID(K352,1,2)), "No", "Yes"))))</f>
        <v>N/A</v>
      </c>
    </row>
    <row r="353" spans="1:12">
      <c r="A353" s="44" t="s">
        <v>1136</v>
      </c>
      <c r="B353" s="34" t="s">
        <v>49</v>
      </c>
      <c r="C353" s="34">
        <v>12330</v>
      </c>
      <c r="D353" s="34" t="s">
        <v>49</v>
      </c>
      <c r="E353" s="34">
        <v>12107</v>
      </c>
      <c r="F353" s="34" t="s">
        <v>49</v>
      </c>
      <c r="G353" s="34">
        <v>14404</v>
      </c>
      <c r="H353" s="34" t="s">
        <v>49</v>
      </c>
      <c r="I353" s="28">
        <v>-1.81</v>
      </c>
      <c r="J353" s="28">
        <v>18.97</v>
      </c>
      <c r="K353" s="34" t="s">
        <v>49</v>
      </c>
      <c r="L353" s="30" t="str">
        <f>IF(J353="Div by 0", "N/A", IF(K353="N/A","N/A", IF(J353&gt;VALUE(MID(K353,1,2)), "No", IF(J353&lt;-1*VALUE(MID(K353,1,2)), "No", "Yes"))))</f>
        <v>N/A</v>
      </c>
    </row>
    <row r="354" spans="1:12">
      <c r="A354" s="44" t="s">
        <v>1137</v>
      </c>
      <c r="B354" s="34" t="s">
        <v>49</v>
      </c>
      <c r="C354" s="34">
        <v>9956.5</v>
      </c>
      <c r="D354" s="34" t="s">
        <v>49</v>
      </c>
      <c r="E354" s="34">
        <v>9927</v>
      </c>
      <c r="F354" s="34" t="s">
        <v>49</v>
      </c>
      <c r="G354" s="34">
        <v>10623.916667</v>
      </c>
      <c r="H354" s="34" t="s">
        <v>49</v>
      </c>
      <c r="I354" s="28">
        <v>-0.29599999999999999</v>
      </c>
      <c r="J354" s="28">
        <v>7.02</v>
      </c>
      <c r="K354" s="34" t="s">
        <v>49</v>
      </c>
      <c r="L354" s="30" t="str">
        <f>IF(J354="Div by 0", "N/A", IF(K354="N/A","N/A", IF(J354&gt;VALUE(MID(K354,1,2)), "No", IF(J354&lt;-1*VALUE(MID(K354,1,2)), "No", "Yes"))))</f>
        <v>N/A</v>
      </c>
    </row>
    <row r="355" spans="1:12">
      <c r="A355" s="44" t="s">
        <v>1140</v>
      </c>
      <c r="B355" s="34" t="s">
        <v>49</v>
      </c>
      <c r="C355" s="34">
        <v>10598</v>
      </c>
      <c r="D355" s="34" t="s">
        <v>49</v>
      </c>
      <c r="E355" s="34">
        <v>10480</v>
      </c>
      <c r="F355" s="34" t="s">
        <v>49</v>
      </c>
      <c r="G355" s="34">
        <v>12579</v>
      </c>
      <c r="H355" s="34" t="s">
        <v>49</v>
      </c>
      <c r="I355" s="28">
        <v>-1.1100000000000001</v>
      </c>
      <c r="J355" s="28">
        <v>20.03</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21494</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125760</v>
      </c>
      <c r="D359" s="27" t="str">
        <f>IF($B359="N/A","N/A",IF(C359&gt;10,"No",IF(C359&lt;-10,"No","Yes")))</f>
        <v>N/A</v>
      </c>
      <c r="E359" s="26">
        <v>137308</v>
      </c>
      <c r="F359" s="27" t="str">
        <f>IF($B359="N/A","N/A",IF(E359&gt;10,"No",IF(E359&lt;-10,"No","Yes")))</f>
        <v>N/A</v>
      </c>
      <c r="G359" s="26">
        <v>151117</v>
      </c>
      <c r="H359" s="27" t="str">
        <f>IF($B359="N/A","N/A",IF(G359&gt;10,"No",IF(G359&lt;-10,"No","Yes")))</f>
        <v>N/A</v>
      </c>
      <c r="I359" s="28">
        <v>9.1829999999999998</v>
      </c>
      <c r="J359" s="28">
        <v>10.06</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16019</v>
      </c>
      <c r="F360" s="33" t="str">
        <f t="shared" ref="F360:F363" si="112">IF($B360="N/A","N/A",IF(E360&gt;10,"No",IF(E360&lt;-10,"No","Yes")))</f>
        <v>N/A</v>
      </c>
      <c r="G360" s="26">
        <v>16095</v>
      </c>
      <c r="H360" s="33" t="str">
        <f t="shared" ref="H360:H363" si="113">IF($B360="N/A","N/A",IF(G360&gt;10,"No",IF(G360&lt;-10,"No","Yes")))</f>
        <v>N/A</v>
      </c>
      <c r="I360" s="28" t="s">
        <v>49</v>
      </c>
      <c r="J360" s="28">
        <v>0.47439999999999999</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21580</v>
      </c>
      <c r="F361" s="33" t="str">
        <f t="shared" si="112"/>
        <v>N/A</v>
      </c>
      <c r="G361" s="26">
        <v>22523</v>
      </c>
      <c r="H361" s="33" t="str">
        <f t="shared" si="113"/>
        <v>N/A</v>
      </c>
      <c r="I361" s="28" t="s">
        <v>49</v>
      </c>
      <c r="J361" s="28">
        <v>4.37</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54671</v>
      </c>
      <c r="F362" s="33" t="str">
        <f t="shared" si="112"/>
        <v>N/A</v>
      </c>
      <c r="G362" s="26">
        <v>57564</v>
      </c>
      <c r="H362" s="33" t="str">
        <f t="shared" si="113"/>
        <v>N/A</v>
      </c>
      <c r="I362" s="28" t="s">
        <v>49</v>
      </c>
      <c r="J362" s="28">
        <v>5.2919999999999998</v>
      </c>
      <c r="K362" s="29" t="s">
        <v>108</v>
      </c>
      <c r="L362" s="30" t="str">
        <f t="shared" si="114"/>
        <v>Yes</v>
      </c>
    </row>
    <row r="363" spans="1:12">
      <c r="A363" s="48" t="s">
        <v>906</v>
      </c>
      <c r="B363" s="25" t="s">
        <v>49</v>
      </c>
      <c r="C363" s="26" t="s">
        <v>49</v>
      </c>
      <c r="D363" s="33" t="str">
        <f t="shared" si="111"/>
        <v>N/A</v>
      </c>
      <c r="E363" s="26">
        <v>45038</v>
      </c>
      <c r="F363" s="33" t="str">
        <f t="shared" si="112"/>
        <v>N/A</v>
      </c>
      <c r="G363" s="26">
        <v>54935</v>
      </c>
      <c r="H363" s="33" t="str">
        <f t="shared" si="113"/>
        <v>N/A</v>
      </c>
      <c r="I363" s="28" t="s">
        <v>49</v>
      </c>
      <c r="J363" s="28">
        <v>21.97</v>
      </c>
      <c r="K363" s="29" t="s">
        <v>108</v>
      </c>
      <c r="L363" s="30" t="str">
        <f t="shared" si="114"/>
        <v>No</v>
      </c>
    </row>
    <row r="364" spans="1:12">
      <c r="A364" s="94" t="s">
        <v>1022</v>
      </c>
      <c r="B364" s="35" t="s">
        <v>49</v>
      </c>
      <c r="C364" s="26" t="s">
        <v>49</v>
      </c>
      <c r="D364" s="30" t="str">
        <f t="shared" ref="D364:F367" si="115">IF($B364="N/A","N/A",IF(C364&lt;0,"No","Yes"))</f>
        <v>N/A</v>
      </c>
      <c r="E364" s="26" t="s">
        <v>49</v>
      </c>
      <c r="F364" s="30" t="str">
        <f t="shared" si="115"/>
        <v>N/A</v>
      </c>
      <c r="G364" s="26">
        <v>57721</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4242</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70470</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15580</v>
      </c>
      <c r="H367" s="30" t="str">
        <f t="shared" ref="H367" si="120">IF($B367="N/A","N/A",IF(G367&lt;0,"No","Yes"))</f>
        <v>N/A</v>
      </c>
      <c r="I367" s="28" t="s">
        <v>49</v>
      </c>
      <c r="J367" s="28" t="s">
        <v>49</v>
      </c>
      <c r="K367" s="34" t="s">
        <v>107</v>
      </c>
      <c r="L367" s="30" t="str">
        <f t="shared" si="118"/>
        <v>N/A</v>
      </c>
    </row>
    <row r="368" spans="1:12">
      <c r="A368" s="144" t="s">
        <v>466</v>
      </c>
      <c r="B368" s="25" t="s">
        <v>24</v>
      </c>
      <c r="C368" s="32">
        <v>89.836195928999999</v>
      </c>
      <c r="D368" s="27" t="str">
        <f>IF($B368="N/A","N/A",IF(C368&gt;80,"Yes","No"))</f>
        <v>Yes</v>
      </c>
      <c r="E368" s="32">
        <v>86.224400618000004</v>
      </c>
      <c r="F368" s="27" t="str">
        <f>IF($B368="N/A","N/A",IF(E368&gt;80,"Yes","No"))</f>
        <v>Yes</v>
      </c>
      <c r="G368" s="32">
        <v>84.118265979</v>
      </c>
      <c r="H368" s="27" t="str">
        <f>IF($B368="N/A","N/A",IF(G368&gt;80,"Yes","No"))</f>
        <v>Yes</v>
      </c>
      <c r="I368" s="28">
        <v>-4.0199999999999996</v>
      </c>
      <c r="J368" s="28">
        <v>-2.44</v>
      </c>
      <c r="K368" s="29" t="s">
        <v>108</v>
      </c>
      <c r="L368" s="30" t="str">
        <f t="shared" si="110"/>
        <v>Yes</v>
      </c>
    </row>
    <row r="369" spans="1:12">
      <c r="A369" s="144" t="s">
        <v>1141</v>
      </c>
      <c r="B369" s="25" t="s">
        <v>0</v>
      </c>
      <c r="C369" s="32">
        <v>0</v>
      </c>
      <c r="D369" s="27" t="str">
        <f>IF($B369="N/A","N/A",IF(C369&gt;=5,"No",IF(C369&lt;0,"No","Yes")))</f>
        <v>Yes</v>
      </c>
      <c r="E369" s="32">
        <v>0</v>
      </c>
      <c r="F369" s="27" t="str">
        <f>IF($B369="N/A","N/A",IF(E369&gt;=5,"No",IF(E369&lt;0,"No","Yes")))</f>
        <v>Yes</v>
      </c>
      <c r="G369" s="32">
        <v>0</v>
      </c>
      <c r="H369" s="27" t="str">
        <f>IF($B369="N/A","N/A",IF(G369&gt;=5,"No",IF(G369&lt;0,"No","Yes")))</f>
        <v>Yes</v>
      </c>
      <c r="I369" s="28" t="s">
        <v>1207</v>
      </c>
      <c r="J369" s="28" t="s">
        <v>1207</v>
      </c>
      <c r="K369" s="29" t="s">
        <v>108</v>
      </c>
      <c r="L369" s="30" t="str">
        <f t="shared" si="110"/>
        <v>N/A</v>
      </c>
    </row>
    <row r="370" spans="1:12">
      <c r="A370" s="144" t="s">
        <v>1153</v>
      </c>
      <c r="B370" s="36" t="s">
        <v>0</v>
      </c>
      <c r="C370" s="32">
        <v>2.3059796399999999E-2</v>
      </c>
      <c r="D370" s="27" t="str">
        <f>IF($B370="N/A","N/A",IF(C370&gt;=5,"No",IF(C370&lt;0,"No","Yes")))</f>
        <v>Yes</v>
      </c>
      <c r="E370" s="32">
        <v>0.41658169950000001</v>
      </c>
      <c r="F370" s="27" t="str">
        <f>IF($B370="N/A","N/A",IF(E370&gt;=5,"No",IF(E370&lt;0,"No","Yes")))</f>
        <v>Yes</v>
      </c>
      <c r="G370" s="32">
        <v>0.42748334069999999</v>
      </c>
      <c r="H370" s="27" t="str">
        <f>IF($B370="N/A","N/A",IF(G370&gt;=5,"No",IF(G370&lt;0,"No","Yes")))</f>
        <v>Yes</v>
      </c>
      <c r="I370" s="28">
        <v>1707</v>
      </c>
      <c r="J370" s="28">
        <v>2.617</v>
      </c>
      <c r="K370" s="29" t="s">
        <v>108</v>
      </c>
      <c r="L370" s="30" t="str">
        <f t="shared" si="110"/>
        <v>Yes</v>
      </c>
    </row>
    <row r="371" spans="1:12">
      <c r="A371" s="144" t="s">
        <v>1142</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1207</v>
      </c>
      <c r="J371" s="28" t="s">
        <v>1207</v>
      </c>
      <c r="K371" s="29" t="s">
        <v>108</v>
      </c>
      <c r="L371" s="30" t="str">
        <f t="shared" si="110"/>
        <v>N/A</v>
      </c>
    </row>
    <row r="372" spans="1:12">
      <c r="A372" s="144" t="s">
        <v>1143</v>
      </c>
      <c r="B372" s="36" t="s">
        <v>7</v>
      </c>
      <c r="C372" s="32">
        <v>2.0714058523999999</v>
      </c>
      <c r="D372" s="27" t="str">
        <f>IF($B372="N/A","N/A",IF(C372&gt;0,"No",IF(C372&lt;0,"No","Yes")))</f>
        <v>No</v>
      </c>
      <c r="E372" s="32">
        <v>5.9428438255999998</v>
      </c>
      <c r="F372" s="27" t="str">
        <f>IF($B372="N/A","N/A",IF(E372&gt;0,"No",IF(E372&lt;0,"No","Yes")))</f>
        <v>No</v>
      </c>
      <c r="G372" s="32">
        <v>3.5045693072000002</v>
      </c>
      <c r="H372" s="27" t="str">
        <f>IF($B372="N/A","N/A",IF(G372&gt;0,"No",IF(G372&lt;0,"No","Yes")))</f>
        <v>No</v>
      </c>
      <c r="I372" s="28">
        <v>186.9</v>
      </c>
      <c r="J372" s="28">
        <v>-41</v>
      </c>
      <c r="K372" s="29" t="s">
        <v>108</v>
      </c>
      <c r="L372" s="30" t="str">
        <f t="shared" si="110"/>
        <v>No</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5.1119331379000004</v>
      </c>
      <c r="H379" s="27" t="str">
        <f>IF($B379="N/A","N/A",IF(G379&gt;10,"No",IF(G379&lt;-10,"No","Yes")))</f>
        <v>N/A</v>
      </c>
      <c r="I379" s="28" t="s">
        <v>49</v>
      </c>
      <c r="J379" s="28" t="s">
        <v>49</v>
      </c>
      <c r="K379" s="29" t="s">
        <v>108</v>
      </c>
      <c r="L379" s="30" t="str">
        <f t="shared" si="110"/>
        <v>No</v>
      </c>
    </row>
    <row r="380" spans="1:12" ht="12.75" customHeight="1">
      <c r="A380" s="145" t="s">
        <v>1149</v>
      </c>
      <c r="B380" s="25" t="s">
        <v>49</v>
      </c>
      <c r="C380" s="32">
        <v>7.23600509E-2</v>
      </c>
      <c r="D380" s="27" t="str">
        <f>IF($B380="N/A","N/A",IF(C380&gt;10,"No",IF(C380&lt;-10,"No","Yes")))</f>
        <v>N/A</v>
      </c>
      <c r="E380" s="32">
        <v>4.2240801699999997E-2</v>
      </c>
      <c r="F380" s="27" t="str">
        <f>IF($B380="N/A","N/A",IF(E380&gt;10,"No",IF(E380&lt;-10,"No","Yes")))</f>
        <v>N/A</v>
      </c>
      <c r="G380" s="32">
        <v>3.3086945899999998E-2</v>
      </c>
      <c r="H380" s="27" t="str">
        <f>IF($B380="N/A","N/A",IF(G380&gt;10,"No",IF(G380&lt;-10,"No","Yes")))</f>
        <v>N/A</v>
      </c>
      <c r="I380" s="28">
        <v>-41.6</v>
      </c>
      <c r="J380" s="28">
        <v>-21.7</v>
      </c>
      <c r="K380" s="29" t="s">
        <v>108</v>
      </c>
      <c r="L380" s="30" t="str">
        <f t="shared" si="110"/>
        <v>No</v>
      </c>
    </row>
    <row r="381" spans="1:12" ht="12.75" customHeight="1">
      <c r="A381" s="145" t="s">
        <v>1150</v>
      </c>
      <c r="B381" s="25" t="s">
        <v>49</v>
      </c>
      <c r="C381" s="32">
        <v>3.3444656489</v>
      </c>
      <c r="D381" s="27" t="str">
        <f>IF($B381="N/A","N/A",IF(C381&gt;10,"No",IF(C381&lt;-10,"No","Yes")))</f>
        <v>N/A</v>
      </c>
      <c r="E381" s="32">
        <v>4.5394296035000004</v>
      </c>
      <c r="F381" s="27" t="str">
        <f>IF($B381="N/A","N/A",IF(E381&gt;10,"No",IF(E381&lt;-10,"No","Yes")))</f>
        <v>N/A</v>
      </c>
      <c r="G381" s="32">
        <v>3.9644778549000002</v>
      </c>
      <c r="H381" s="27" t="str">
        <f>IF($B381="N/A","N/A",IF(G381&gt;10,"No",IF(G381&lt;-10,"No","Yes")))</f>
        <v>N/A</v>
      </c>
      <c r="I381" s="28">
        <v>35.729999999999997</v>
      </c>
      <c r="J381" s="28">
        <v>-12.7</v>
      </c>
      <c r="K381" s="29" t="s">
        <v>108</v>
      </c>
      <c r="L381" s="30" t="str">
        <f t="shared" si="110"/>
        <v>Yes</v>
      </c>
    </row>
    <row r="382" spans="1:12">
      <c r="A382" s="145" t="s">
        <v>1151</v>
      </c>
      <c r="B382" s="25" t="s">
        <v>49</v>
      </c>
      <c r="C382" s="32">
        <v>4.6525127226</v>
      </c>
      <c r="D382" s="27" t="str">
        <f>IF($B382="N/A","N/A",IF(C382&gt;10,"No",IF(C382&lt;-10,"No","Yes")))</f>
        <v>N/A</v>
      </c>
      <c r="E382" s="32">
        <v>2.8345034520999999</v>
      </c>
      <c r="F382" s="27" t="str">
        <f>IF($B382="N/A","N/A",IF(E382&gt;10,"No",IF(E382&lt;-10,"No","Yes")))</f>
        <v>N/A</v>
      </c>
      <c r="G382" s="32">
        <v>2.8401834340000001</v>
      </c>
      <c r="H382" s="27" t="str">
        <f>IF($B382="N/A","N/A",IF(G382&gt;10,"No",IF(G382&lt;-10,"No","Yes")))</f>
        <v>N/A</v>
      </c>
      <c r="I382" s="28">
        <v>-39.1</v>
      </c>
      <c r="J382" s="28">
        <v>0.20039999999999999</v>
      </c>
      <c r="K382" s="29" t="s">
        <v>108</v>
      </c>
      <c r="L382" s="30" t="str">
        <f t="shared" si="110"/>
        <v>Yes</v>
      </c>
    </row>
    <row r="383" spans="1:12">
      <c r="A383" s="48" t="s">
        <v>468</v>
      </c>
      <c r="B383" s="25" t="s">
        <v>730</v>
      </c>
      <c r="C383" s="32">
        <v>12.92302799</v>
      </c>
      <c r="D383" s="27" t="str">
        <f>IF($B383="N/A","N/A",IF(C383&gt;15,"No",IF(C383&lt;2,"No","Yes")))</f>
        <v>Yes</v>
      </c>
      <c r="E383" s="32">
        <v>15.556267661</v>
      </c>
      <c r="F383" s="27" t="str">
        <f>IF($B383="N/A","N/A",IF(E383&gt;15,"No",IF(E383&lt;2,"No","Yes")))</f>
        <v>No</v>
      </c>
      <c r="G383" s="32">
        <v>16.970956278999999</v>
      </c>
      <c r="H383" s="27" t="str">
        <f>IF($B383="N/A","N/A",IF(G383&gt;15,"No",IF(G383&lt;2,"No","Yes")))</f>
        <v>No</v>
      </c>
      <c r="I383" s="28">
        <v>20.38</v>
      </c>
      <c r="J383" s="28">
        <v>9.0939999999999994</v>
      </c>
      <c r="K383" s="29" t="s">
        <v>108</v>
      </c>
      <c r="L383" s="30" t="str">
        <f t="shared" si="110"/>
        <v>Yes</v>
      </c>
    </row>
    <row r="384" spans="1:12">
      <c r="A384" s="48" t="s">
        <v>469</v>
      </c>
      <c r="B384" s="25" t="s">
        <v>49</v>
      </c>
      <c r="C384" s="26">
        <v>11254</v>
      </c>
      <c r="D384" s="27" t="str">
        <f>IF($B384="N/A","N/A",IF(C384&gt;10,"No",IF(C384&lt;-10,"No","Yes")))</f>
        <v>N/A</v>
      </c>
      <c r="E384" s="26">
        <v>11502</v>
      </c>
      <c r="F384" s="27" t="str">
        <f>IF($B384="N/A","N/A",IF(E384&gt;10,"No",IF(E384&lt;-10,"No","Yes")))</f>
        <v>N/A</v>
      </c>
      <c r="G384" s="26">
        <v>13446</v>
      </c>
      <c r="H384" s="27" t="str">
        <f>IF($B384="N/A","N/A",IF(G384&gt;10,"No",IF(G384&lt;-10,"No","Yes")))</f>
        <v>N/A</v>
      </c>
      <c r="I384" s="28">
        <v>2.2040000000000002</v>
      </c>
      <c r="J384" s="28">
        <v>16.899999999999999</v>
      </c>
      <c r="K384" s="29" t="s">
        <v>108</v>
      </c>
      <c r="L384" s="30" t="str">
        <f t="shared" si="110"/>
        <v>No</v>
      </c>
    </row>
    <row r="385" spans="1:12">
      <c r="A385" s="48" t="s">
        <v>792</v>
      </c>
      <c r="B385" s="25" t="s">
        <v>49</v>
      </c>
      <c r="C385" s="26">
        <v>0</v>
      </c>
      <c r="D385" s="27" t="str">
        <f>IF($B385="N/A","N/A",IF(C385&gt;10,"No",IF(C385&lt;-10,"No","Yes")))</f>
        <v>N/A</v>
      </c>
      <c r="E385" s="26">
        <v>0</v>
      </c>
      <c r="F385" s="27" t="str">
        <f>IF($B385="N/A","N/A",IF(E385&gt;10,"No",IF(E385&lt;-10,"No","Yes")))</f>
        <v>N/A</v>
      </c>
      <c r="G385" s="26">
        <v>0</v>
      </c>
      <c r="H385" s="27" t="str">
        <f>IF($B385="N/A","N/A",IF(G385&gt;10,"No",IF(G385&lt;-10,"No","Yes")))</f>
        <v>N/A</v>
      </c>
      <c r="I385" s="28" t="s">
        <v>1207</v>
      </c>
      <c r="J385" s="28" t="s">
        <v>1207</v>
      </c>
      <c r="K385" s="29" t="s">
        <v>108</v>
      </c>
      <c r="L385" s="30" t="str">
        <f t="shared" si="110"/>
        <v>N/A</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1207</v>
      </c>
      <c r="J386" s="28" t="s">
        <v>1207</v>
      </c>
      <c r="K386" s="29" t="s">
        <v>108</v>
      </c>
      <c r="L386" s="30" t="str">
        <f t="shared" si="110"/>
        <v>N/A</v>
      </c>
    </row>
    <row r="387" spans="1:12">
      <c r="A387" s="48" t="s">
        <v>794</v>
      </c>
      <c r="B387" s="25" t="s">
        <v>49</v>
      </c>
      <c r="C387" s="26">
        <v>1331</v>
      </c>
      <c r="D387" s="27" t="str">
        <f>IF($B387="N/A","N/A",IF(C387&gt;10,"No",IF(C387&lt;-10,"No","Yes")))</f>
        <v>N/A</v>
      </c>
      <c r="E387" s="26">
        <v>1576</v>
      </c>
      <c r="F387" s="27" t="str">
        <f>IF($B387="N/A","N/A",IF(E387&gt;10,"No",IF(E387&lt;-10,"No","Yes")))</f>
        <v>N/A</v>
      </c>
      <c r="G387" s="26">
        <v>1665</v>
      </c>
      <c r="H387" s="27" t="str">
        <f>IF($B387="N/A","N/A",IF(G387&gt;10,"No",IF(G387&lt;-10,"No","Yes")))</f>
        <v>N/A</v>
      </c>
      <c r="I387" s="28">
        <v>18.41</v>
      </c>
      <c r="J387" s="28">
        <v>5.6470000000000002</v>
      </c>
      <c r="K387" s="29" t="s">
        <v>108</v>
      </c>
      <c r="L387" s="30" t="str">
        <f t="shared" si="110"/>
        <v>Yes</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836148122</v>
      </c>
      <c r="D390" s="33" t="str">
        <f t="shared" ref="D390:D396" si="127">IF($B390="N/A","N/A",IF(C390&gt;10,"No",IF(C390&lt;-10,"No","Yes")))</f>
        <v>N/A</v>
      </c>
      <c r="E390" s="47">
        <v>915426238</v>
      </c>
      <c r="F390" s="33" t="str">
        <f t="shared" ref="F390:F396" si="128">IF($B390="N/A","N/A",IF(E390&gt;10,"No",IF(E390&lt;-10,"No","Yes")))</f>
        <v>N/A</v>
      </c>
      <c r="G390" s="47">
        <v>981857668</v>
      </c>
      <c r="H390" s="33" t="str">
        <f t="shared" ref="H390:H396" si="129">IF($B390="N/A","N/A",IF(G390&gt;10,"No",IF(G390&lt;-10,"No","Yes")))</f>
        <v>N/A</v>
      </c>
      <c r="I390" s="28">
        <v>9.4809999999999999</v>
      </c>
      <c r="J390" s="28">
        <v>7.2569999999999997</v>
      </c>
      <c r="K390" s="36" t="s">
        <v>1193</v>
      </c>
      <c r="L390" s="30" t="str">
        <f t="shared" ref="L390:L397" si="130">IF(J390="Div by 0", "N/A", IF(K390="N/A","N/A", IF(J390&gt;VALUE(MID(K390,1,2)), "No", IF(J390&lt;-1*VALUE(MID(K390,1,2)), "No", "Yes"))))</f>
        <v>Yes</v>
      </c>
    </row>
    <row r="391" spans="1:12">
      <c r="A391" s="49" t="s">
        <v>335</v>
      </c>
      <c r="B391" s="36" t="s">
        <v>49</v>
      </c>
      <c r="C391" s="47">
        <v>5252.0217455000002</v>
      </c>
      <c r="D391" s="33" t="str">
        <f t="shared" si="127"/>
        <v>N/A</v>
      </c>
      <c r="E391" s="47">
        <v>5332.6628646999998</v>
      </c>
      <c r="F391" s="33" t="str">
        <f t="shared" si="128"/>
        <v>N/A</v>
      </c>
      <c r="G391" s="47">
        <v>5228.7102490999996</v>
      </c>
      <c r="H391" s="33" t="str">
        <f t="shared" si="129"/>
        <v>N/A</v>
      </c>
      <c r="I391" s="28">
        <v>1.5349999999999999</v>
      </c>
      <c r="J391" s="28">
        <v>-1.95</v>
      </c>
      <c r="K391" s="36" t="s">
        <v>1193</v>
      </c>
      <c r="L391" s="30" t="str">
        <f t="shared" si="130"/>
        <v>Yes</v>
      </c>
    </row>
    <row r="392" spans="1:12">
      <c r="A392" s="49" t="s">
        <v>39</v>
      </c>
      <c r="B392" s="36" t="s">
        <v>49</v>
      </c>
      <c r="C392" s="47">
        <v>226</v>
      </c>
      <c r="D392" s="33" t="str">
        <f t="shared" si="127"/>
        <v>N/A</v>
      </c>
      <c r="E392" s="47">
        <v>196</v>
      </c>
      <c r="F392" s="33" t="str">
        <f t="shared" si="128"/>
        <v>N/A</v>
      </c>
      <c r="G392" s="47">
        <v>165</v>
      </c>
      <c r="H392" s="33" t="str">
        <f t="shared" si="129"/>
        <v>N/A</v>
      </c>
      <c r="I392" s="28">
        <v>-13.3</v>
      </c>
      <c r="J392" s="28">
        <v>-15.8</v>
      </c>
      <c r="K392" s="36" t="s">
        <v>1193</v>
      </c>
      <c r="L392" s="30" t="str">
        <f t="shared" si="130"/>
        <v>Yes</v>
      </c>
    </row>
    <row r="393" spans="1:12">
      <c r="A393" s="49" t="s">
        <v>40</v>
      </c>
      <c r="B393" s="36" t="s">
        <v>49</v>
      </c>
      <c r="C393" s="47">
        <v>857</v>
      </c>
      <c r="D393" s="33" t="str">
        <f t="shared" si="127"/>
        <v>N/A</v>
      </c>
      <c r="E393" s="47">
        <v>845</v>
      </c>
      <c r="F393" s="33" t="str">
        <f t="shared" si="128"/>
        <v>N/A</v>
      </c>
      <c r="G393" s="47">
        <v>819</v>
      </c>
      <c r="H393" s="33" t="str">
        <f t="shared" si="129"/>
        <v>N/A</v>
      </c>
      <c r="I393" s="28">
        <v>-1.4</v>
      </c>
      <c r="J393" s="28">
        <v>-3.08</v>
      </c>
      <c r="K393" s="36" t="s">
        <v>1193</v>
      </c>
      <c r="L393" s="30" t="str">
        <f t="shared" si="130"/>
        <v>Yes</v>
      </c>
    </row>
    <row r="394" spans="1:12">
      <c r="A394" s="49" t="s">
        <v>41</v>
      </c>
      <c r="B394" s="36" t="s">
        <v>49</v>
      </c>
      <c r="C394" s="47">
        <v>3560</v>
      </c>
      <c r="D394" s="33" t="str">
        <f t="shared" si="127"/>
        <v>N/A</v>
      </c>
      <c r="E394" s="47">
        <v>3537</v>
      </c>
      <c r="F394" s="33" t="str">
        <f t="shared" si="128"/>
        <v>N/A</v>
      </c>
      <c r="G394" s="47">
        <v>3499</v>
      </c>
      <c r="H394" s="33" t="str">
        <f t="shared" si="129"/>
        <v>N/A</v>
      </c>
      <c r="I394" s="28">
        <v>-0.64600000000000002</v>
      </c>
      <c r="J394" s="28">
        <v>-1.07</v>
      </c>
      <c r="K394" s="36" t="s">
        <v>1193</v>
      </c>
      <c r="L394" s="30" t="str">
        <f t="shared" si="130"/>
        <v>Yes</v>
      </c>
    </row>
    <row r="395" spans="1:12">
      <c r="A395" s="49" t="s">
        <v>29</v>
      </c>
      <c r="B395" s="36" t="s">
        <v>49</v>
      </c>
      <c r="C395" s="47">
        <v>26954</v>
      </c>
      <c r="D395" s="33" t="str">
        <f t="shared" si="127"/>
        <v>N/A</v>
      </c>
      <c r="E395" s="47">
        <v>27061</v>
      </c>
      <c r="F395" s="33" t="str">
        <f t="shared" si="128"/>
        <v>N/A</v>
      </c>
      <c r="G395" s="47">
        <v>26140</v>
      </c>
      <c r="H395" s="33" t="str">
        <f t="shared" si="129"/>
        <v>N/A</v>
      </c>
      <c r="I395" s="28">
        <v>0.39700000000000002</v>
      </c>
      <c r="J395" s="28">
        <v>-3.4</v>
      </c>
      <c r="K395" s="36" t="s">
        <v>1193</v>
      </c>
      <c r="L395" s="30" t="str">
        <f t="shared" si="130"/>
        <v>Yes</v>
      </c>
    </row>
    <row r="396" spans="1:12">
      <c r="A396" s="49" t="s">
        <v>42</v>
      </c>
      <c r="B396" s="36" t="s">
        <v>49</v>
      </c>
      <c r="C396" s="47">
        <v>69380</v>
      </c>
      <c r="D396" s="33" t="str">
        <f t="shared" si="127"/>
        <v>N/A</v>
      </c>
      <c r="E396" s="47">
        <v>70952</v>
      </c>
      <c r="F396" s="33" t="str">
        <f t="shared" si="128"/>
        <v>N/A</v>
      </c>
      <c r="G396" s="47">
        <v>69939</v>
      </c>
      <c r="H396" s="33" t="str">
        <f t="shared" si="129"/>
        <v>N/A</v>
      </c>
      <c r="I396" s="28">
        <v>2.266</v>
      </c>
      <c r="J396" s="28">
        <v>-1.43</v>
      </c>
      <c r="K396" s="36" t="s">
        <v>1193</v>
      </c>
      <c r="L396" s="30" t="str">
        <f t="shared" si="130"/>
        <v>Yes</v>
      </c>
    </row>
    <row r="397" spans="1:12">
      <c r="A397" s="49" t="s">
        <v>336</v>
      </c>
      <c r="B397" s="36" t="s">
        <v>49</v>
      </c>
      <c r="C397" s="47">
        <v>373462</v>
      </c>
      <c r="D397" s="33" t="str">
        <f>IF($B397="N/A","N/A",IF(C397&gt;10,"No",IF(C397&lt;-10,"No","Yes")))</f>
        <v>N/A</v>
      </c>
      <c r="E397" s="47">
        <v>1477049</v>
      </c>
      <c r="F397" s="33" t="str">
        <f>IF($B397="N/A","N/A",IF(E397&gt;10,"No",IF(E397&lt;-10,"No","Yes")))</f>
        <v>N/A</v>
      </c>
      <c r="G397" s="47">
        <v>665146</v>
      </c>
      <c r="H397" s="33" t="str">
        <f>IF($B397="N/A","N/A",IF(G397&gt;10,"No",IF(G397&lt;-10,"No","Yes")))</f>
        <v>N/A</v>
      </c>
      <c r="I397" s="28">
        <v>295.5</v>
      </c>
      <c r="J397" s="28">
        <v>-55</v>
      </c>
      <c r="K397" s="36" t="s">
        <v>1193</v>
      </c>
      <c r="L397" s="30" t="str">
        <f t="shared" si="130"/>
        <v>No</v>
      </c>
    </row>
    <row r="398" spans="1:12">
      <c r="A398" s="218" t="s">
        <v>847</v>
      </c>
      <c r="B398" s="218"/>
      <c r="C398" s="218"/>
      <c r="D398" s="218"/>
      <c r="E398" s="218"/>
      <c r="F398" s="218"/>
      <c r="G398" s="218"/>
      <c r="H398" s="218"/>
      <c r="I398" s="218"/>
      <c r="J398" s="218"/>
      <c r="K398" s="218"/>
      <c r="L398" s="218"/>
    </row>
    <row r="399" spans="1:12">
      <c r="A399" s="54" t="s">
        <v>848</v>
      </c>
      <c r="B399" s="25" t="s">
        <v>49</v>
      </c>
      <c r="C399" s="32">
        <v>5.1618981815999998</v>
      </c>
      <c r="D399" s="27" t="str">
        <f t="shared" ref="D399:D403" si="131">IF($B399="N/A","N/A",IF(C399&gt;10,"No",IF(C399&lt;-10,"No","Yes")))</f>
        <v>N/A</v>
      </c>
      <c r="E399" s="32">
        <v>7.9935222294999999</v>
      </c>
      <c r="F399" s="27" t="str">
        <f t="shared" ref="F399:F403" si="132">IF($B399="N/A","N/A",IF(E399&gt;10,"No",IF(E399&lt;-10,"No","Yes")))</f>
        <v>N/A</v>
      </c>
      <c r="G399" s="32">
        <v>9.8710206516000003</v>
      </c>
      <c r="H399" s="27" t="str">
        <f t="shared" ref="H399:H403" si="133">IF($B399="N/A","N/A",IF(G399&gt;10,"No",IF(G399&lt;-10,"No","Yes")))</f>
        <v>N/A</v>
      </c>
      <c r="I399" s="28">
        <v>54.86</v>
      </c>
      <c r="J399" s="28">
        <v>23.49</v>
      </c>
      <c r="K399" s="29" t="s">
        <v>1193</v>
      </c>
      <c r="L399" s="30" t="str">
        <f t="shared" ref="L399:L403" si="134">IF(J399="Div by 0", "N/A", IF(K399="N/A","N/A", IF(J399&gt;VALUE(MID(K399,1,2)), "No", IF(J399&lt;-1*VALUE(MID(K399,1,2)), "No", "Yes"))))</f>
        <v>Yes</v>
      </c>
    </row>
    <row r="400" spans="1:12">
      <c r="A400" s="5" t="s">
        <v>524</v>
      </c>
      <c r="B400" s="25" t="s">
        <v>49</v>
      </c>
      <c r="C400" s="32">
        <v>7.2884866985999999</v>
      </c>
      <c r="D400" s="27" t="str">
        <f t="shared" si="131"/>
        <v>N/A</v>
      </c>
      <c r="E400" s="32">
        <v>7.9934479934000002</v>
      </c>
      <c r="F400" s="27" t="str">
        <f t="shared" si="132"/>
        <v>N/A</v>
      </c>
      <c r="G400" s="32">
        <v>11.540044825000001</v>
      </c>
      <c r="H400" s="27" t="str">
        <f t="shared" si="133"/>
        <v>N/A</v>
      </c>
      <c r="I400" s="28">
        <v>9.6720000000000006</v>
      </c>
      <c r="J400" s="28">
        <v>44.37</v>
      </c>
      <c r="K400" s="29" t="s">
        <v>1193</v>
      </c>
      <c r="L400" s="30" t="str">
        <f t="shared" si="134"/>
        <v>No</v>
      </c>
    </row>
    <row r="401" spans="1:12">
      <c r="A401" s="5" t="s">
        <v>527</v>
      </c>
      <c r="B401" s="25" t="s">
        <v>49</v>
      </c>
      <c r="C401" s="32">
        <v>3.9827631234999998</v>
      </c>
      <c r="D401" s="27" t="str">
        <f t="shared" si="131"/>
        <v>N/A</v>
      </c>
      <c r="E401" s="32">
        <v>4.4593921276000001</v>
      </c>
      <c r="F401" s="27" t="str">
        <f t="shared" si="132"/>
        <v>N/A</v>
      </c>
      <c r="G401" s="32">
        <v>4.7553824423000002</v>
      </c>
      <c r="H401" s="27" t="str">
        <f t="shared" si="133"/>
        <v>N/A</v>
      </c>
      <c r="I401" s="28">
        <v>11.97</v>
      </c>
      <c r="J401" s="28">
        <v>6.6369999999999996</v>
      </c>
      <c r="K401" s="29" t="s">
        <v>1193</v>
      </c>
      <c r="L401" s="30" t="str">
        <f t="shared" si="134"/>
        <v>Yes</v>
      </c>
    </row>
    <row r="402" spans="1:12">
      <c r="A402" s="5" t="s">
        <v>530</v>
      </c>
      <c r="B402" s="25" t="s">
        <v>49</v>
      </c>
      <c r="C402" s="32">
        <v>4.2822937131999996</v>
      </c>
      <c r="D402" s="27" t="str">
        <f t="shared" si="131"/>
        <v>N/A</v>
      </c>
      <c r="E402" s="32">
        <v>4.3129357559999999</v>
      </c>
      <c r="F402" s="27" t="str">
        <f t="shared" si="132"/>
        <v>N/A</v>
      </c>
      <c r="G402" s="32">
        <v>4.1450853879</v>
      </c>
      <c r="H402" s="27" t="str">
        <f t="shared" si="133"/>
        <v>N/A</v>
      </c>
      <c r="I402" s="28">
        <v>0.71560000000000001</v>
      </c>
      <c r="J402" s="28">
        <v>-3.89</v>
      </c>
      <c r="K402" s="29" t="s">
        <v>1193</v>
      </c>
      <c r="L402" s="30" t="str">
        <f t="shared" si="134"/>
        <v>Yes</v>
      </c>
    </row>
    <row r="403" spans="1:12">
      <c r="A403" s="5" t="s">
        <v>532</v>
      </c>
      <c r="B403" s="25" t="s">
        <v>49</v>
      </c>
      <c r="C403" s="32">
        <v>6.0225656584999996</v>
      </c>
      <c r="D403" s="27" t="str">
        <f t="shared" si="131"/>
        <v>N/A</v>
      </c>
      <c r="E403" s="32">
        <v>13.115603126</v>
      </c>
      <c r="F403" s="27" t="str">
        <f t="shared" si="132"/>
        <v>N/A</v>
      </c>
      <c r="G403" s="32">
        <v>16.138539915999999</v>
      </c>
      <c r="H403" s="27" t="str">
        <f t="shared" si="133"/>
        <v>N/A</v>
      </c>
      <c r="I403" s="28">
        <v>117.8</v>
      </c>
      <c r="J403" s="28">
        <v>23.05</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0</v>
      </c>
      <c r="D405" s="27" t="str">
        <f>IF($B405="N/A","N/A",IF(C405&gt;10,"No",IF(C405&lt;-10,"No","Yes")))</f>
        <v>N/A</v>
      </c>
      <c r="E405" s="26">
        <v>11</v>
      </c>
      <c r="F405" s="27" t="str">
        <f>IF($B405="N/A","N/A",IF(E405&gt;10,"No",IF(E405&lt;-10,"No","Yes")))</f>
        <v>N/A</v>
      </c>
      <c r="G405" s="26">
        <v>0</v>
      </c>
      <c r="H405" s="27" t="str">
        <f>IF($B405="N/A","N/A",IF(G405&gt;10,"No",IF(G405&lt;-10,"No","Yes")))</f>
        <v>N/A</v>
      </c>
      <c r="I405" s="28" t="s">
        <v>1207</v>
      </c>
      <c r="J405" s="28">
        <v>-100</v>
      </c>
      <c r="K405" s="36" t="s">
        <v>49</v>
      </c>
      <c r="L405" s="30" t="str">
        <f>IF(J405="Div by 0", "N/A", IF(K405="N/A","N/A", IF(J405&gt;VALUE(MID(K405,1,2)), "No", IF(J405&lt;-1*VALUE(MID(K405,1,2)), "No", "Yes"))))</f>
        <v>N/A</v>
      </c>
    </row>
    <row r="406" spans="1:12">
      <c r="A406" s="49" t="s">
        <v>338</v>
      </c>
      <c r="B406" s="36" t="s">
        <v>49</v>
      </c>
      <c r="C406" s="26">
        <v>0</v>
      </c>
      <c r="D406" s="27" t="str">
        <f>IF($B406="N/A","N/A",IF(C406&gt;10,"No",IF(C406&lt;-10,"No","Yes")))</f>
        <v>N/A</v>
      </c>
      <c r="E406" s="26">
        <v>11</v>
      </c>
      <c r="F406" s="27" t="str">
        <f>IF($B406="N/A","N/A",IF(E406&gt;10,"No",IF(E406&lt;-10,"No","Yes")))</f>
        <v>N/A</v>
      </c>
      <c r="G406" s="26">
        <v>11</v>
      </c>
      <c r="H406" s="27" t="str">
        <f>IF($B406="N/A","N/A",IF(G406&gt;10,"No",IF(G406&lt;-10,"No","Yes")))</f>
        <v>N/A</v>
      </c>
      <c r="I406" s="28" t="s">
        <v>1207</v>
      </c>
      <c r="J406" s="28">
        <v>50</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5252.0217455000002</v>
      </c>
      <c r="D408" s="33" t="str">
        <f>IF($B408="N/A","N/A",IF(C408&gt;10,"No",IF(C408&lt;-10,"No","Yes")))</f>
        <v>N/A</v>
      </c>
      <c r="E408" s="47">
        <v>5332.6628646999998</v>
      </c>
      <c r="F408" s="33" t="str">
        <f>IF($B408="N/A","N/A",IF(E408&gt;10,"No",IF(E408&lt;-10,"No","Yes")))</f>
        <v>N/A</v>
      </c>
      <c r="G408" s="47">
        <v>5228.7102490999996</v>
      </c>
      <c r="H408" s="33" t="str">
        <f>IF($B408="N/A","N/A",IF(G408&gt;10,"No",IF(G408&lt;-10,"No","Yes")))</f>
        <v>N/A</v>
      </c>
      <c r="I408" s="28">
        <v>1.5349999999999999</v>
      </c>
      <c r="J408" s="28">
        <v>-1.95</v>
      </c>
      <c r="K408" s="36" t="s">
        <v>1193</v>
      </c>
      <c r="L408" s="30" t="str">
        <f>IF(J408="Div by 0", "N/A", IF(K408="N/A","N/A", IF(J408&gt;VALUE(MID(K408,1,2)), "No", IF(J408&lt;-1*VALUE(MID(K408,1,2)), "No", "Yes"))))</f>
        <v>Yes</v>
      </c>
    </row>
    <row r="409" spans="1:12">
      <c r="A409" s="5" t="s">
        <v>524</v>
      </c>
      <c r="B409" s="36" t="s">
        <v>49</v>
      </c>
      <c r="C409" s="47">
        <v>9156.5777911000005</v>
      </c>
      <c r="D409" s="33" t="str">
        <f>IF($B409="N/A","N/A",IF(C409&gt;10,"No",IF(C409&lt;-10,"No","Yes")))</f>
        <v>N/A</v>
      </c>
      <c r="E409" s="47">
        <v>9775.8894894999994</v>
      </c>
      <c r="F409" s="33" t="str">
        <f>IF($B409="N/A","N/A",IF(E409&gt;10,"No",IF(E409&lt;-10,"No","Yes")))</f>
        <v>N/A</v>
      </c>
      <c r="G409" s="47">
        <v>8779.2155696999998</v>
      </c>
      <c r="H409" s="33" t="str">
        <f>IF($B409="N/A","N/A",IF(G409&gt;10,"No",IF(G409&lt;-10,"No","Yes")))</f>
        <v>N/A</v>
      </c>
      <c r="I409" s="28">
        <v>6.7640000000000002</v>
      </c>
      <c r="J409" s="28">
        <v>-10.199999999999999</v>
      </c>
      <c r="K409" s="36" t="s">
        <v>1193</v>
      </c>
      <c r="L409" s="30" t="str">
        <f>IF(J409="Div by 0", "N/A", IF(K409="N/A","N/A", IF(J409&gt;VALUE(MID(K409,1,2)), "No", IF(J409&lt;-1*VALUE(MID(K409,1,2)), "No", "Yes"))))</f>
        <v>Yes</v>
      </c>
    </row>
    <row r="410" spans="1:12">
      <c r="A410" s="5" t="s">
        <v>527</v>
      </c>
      <c r="B410" s="36" t="s">
        <v>49</v>
      </c>
      <c r="C410" s="47">
        <v>14200.149082</v>
      </c>
      <c r="D410" s="33" t="str">
        <f>IF($B410="N/A","N/A",IF(C410&gt;10,"No",IF(C410&lt;-10,"No","Yes")))</f>
        <v>N/A</v>
      </c>
      <c r="E410" s="47">
        <v>14782.086863</v>
      </c>
      <c r="F410" s="33" t="str">
        <f>IF($B410="N/A","N/A",IF(E410&gt;10,"No",IF(E410&lt;-10,"No","Yes")))</f>
        <v>N/A</v>
      </c>
      <c r="G410" s="47">
        <v>15222.194751999999</v>
      </c>
      <c r="H410" s="33" t="str">
        <f>IF($B410="N/A","N/A",IF(G410&gt;10,"No",IF(G410&lt;-10,"No","Yes")))</f>
        <v>N/A</v>
      </c>
      <c r="I410" s="28">
        <v>4.0979999999999999</v>
      </c>
      <c r="J410" s="28">
        <v>2.9769999999999999</v>
      </c>
      <c r="K410" s="36" t="s">
        <v>1193</v>
      </c>
      <c r="L410" s="30" t="str">
        <f>IF(J410="Div by 0", "N/A", IF(K410="N/A","N/A", IF(J410&gt;VALUE(MID(K410,1,2)), "No", IF(J410&lt;-1*VALUE(MID(K410,1,2)), "No", "Yes"))))</f>
        <v>Yes</v>
      </c>
    </row>
    <row r="411" spans="1:12">
      <c r="A411" s="5" t="s">
        <v>530</v>
      </c>
      <c r="B411" s="36" t="s">
        <v>49</v>
      </c>
      <c r="C411" s="47">
        <v>2817.3901492</v>
      </c>
      <c r="D411" s="33" t="str">
        <f>IF($B411="N/A","N/A",IF(C411&gt;10,"No",IF(C411&lt;-10,"No","Yes")))</f>
        <v>N/A</v>
      </c>
      <c r="E411" s="47">
        <v>2966.7128625</v>
      </c>
      <c r="F411" s="33" t="str">
        <f>IF($B411="N/A","N/A",IF(E411&gt;10,"No",IF(E411&lt;-10,"No","Yes")))</f>
        <v>N/A</v>
      </c>
      <c r="G411" s="47">
        <v>3150.0841891999999</v>
      </c>
      <c r="H411" s="33" t="str">
        <f>IF($B411="N/A","N/A",IF(G411&gt;10,"No",IF(G411&lt;-10,"No","Yes")))</f>
        <v>N/A</v>
      </c>
      <c r="I411" s="28">
        <v>5.3</v>
      </c>
      <c r="J411" s="28">
        <v>6.181</v>
      </c>
      <c r="K411" s="36" t="s">
        <v>1193</v>
      </c>
      <c r="L411" s="30" t="str">
        <f>IF(J411="Div by 0", "N/A", IF(K411="N/A","N/A", IF(J411&gt;VALUE(MID(K411,1,2)), "No", IF(J411&lt;-1*VALUE(MID(K411,1,2)), "No", "Yes"))))</f>
        <v>Yes</v>
      </c>
    </row>
    <row r="412" spans="1:12">
      <c r="A412" s="5" t="s">
        <v>532</v>
      </c>
      <c r="B412" s="36" t="s">
        <v>49</v>
      </c>
      <c r="C412" s="47">
        <v>3003.4518062000002</v>
      </c>
      <c r="D412" s="33" t="str">
        <f>IF($B412="N/A","N/A",IF(C412&gt;10,"No",IF(C412&lt;-10,"No","Yes")))</f>
        <v>N/A</v>
      </c>
      <c r="E412" s="47">
        <v>2917.6985153000001</v>
      </c>
      <c r="F412" s="33" t="str">
        <f>IF($B412="N/A","N/A",IF(E412&gt;10,"No",IF(E412&lt;-10,"No","Yes")))</f>
        <v>N/A</v>
      </c>
      <c r="G412" s="47">
        <v>2952.9454135999999</v>
      </c>
      <c r="H412" s="33" t="str">
        <f>IF($B412="N/A","N/A",IF(G412&gt;10,"No",IF(G412&lt;-10,"No","Yes")))</f>
        <v>N/A</v>
      </c>
      <c r="I412" s="28">
        <v>-2.86</v>
      </c>
      <c r="J412" s="28">
        <v>1.208</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5313.8689937999998</v>
      </c>
      <c r="F414" s="33" t="str">
        <f t="shared" ref="F414:F415" si="136">IF($B414="N/A","N/A",IF(E414&gt;10,"No",IF(E414&lt;-10,"No","Yes")))</f>
        <v>N/A</v>
      </c>
      <c r="G414" s="47">
        <v>5210.3393456000003</v>
      </c>
      <c r="H414" s="33" t="str">
        <f t="shared" ref="H414:H415" si="137">IF($B414="N/A","N/A",IF(G414&gt;10,"No",IF(G414&lt;-10,"No","Yes")))</f>
        <v>N/A</v>
      </c>
      <c r="I414" s="28" t="s">
        <v>49</v>
      </c>
      <c r="J414" s="28">
        <v>-1.95</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5355.6828415</v>
      </c>
      <c r="F415" s="33" t="str">
        <f t="shared" si="136"/>
        <v>N/A</v>
      </c>
      <c r="G415" s="47">
        <v>5250.7177035000004</v>
      </c>
      <c r="H415" s="33" t="str">
        <f t="shared" si="137"/>
        <v>N/A</v>
      </c>
      <c r="I415" s="28" t="s">
        <v>49</v>
      </c>
      <c r="J415" s="28">
        <v>-1.96</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9583.7946857999996</v>
      </c>
      <c r="D417" s="33" t="str">
        <f>IF($B417="N/A","N/A",IF(C417&gt;10,"No",IF(C417&lt;-10,"No","Yes")))</f>
        <v>N/A</v>
      </c>
      <c r="E417" s="47">
        <v>10017.242029999999</v>
      </c>
      <c r="F417" s="33" t="str">
        <f>IF($B417="N/A","N/A",IF(E417&gt;10,"No",IF(E417&lt;-10,"No","Yes")))</f>
        <v>N/A</v>
      </c>
      <c r="G417" s="47">
        <v>9375.4466432999998</v>
      </c>
      <c r="H417" s="33" t="str">
        <f>IF($B417="N/A","N/A",IF(G417&gt;10,"No",IF(G417&lt;-10,"No","Yes")))</f>
        <v>N/A</v>
      </c>
      <c r="I417" s="28">
        <v>4.5229999999999997</v>
      </c>
      <c r="J417" s="28">
        <v>-6.41</v>
      </c>
      <c r="K417" s="36" t="s">
        <v>1193</v>
      </c>
      <c r="L417" s="30" t="str">
        <f>IF(J417="Div by 0", "N/A", IF(K417="N/A","N/A", IF(J417&gt;VALUE(MID(K417,1,2)), "No", IF(J417&lt;-1*VALUE(MID(K417,1,2)), "No", "Yes"))))</f>
        <v>Yes</v>
      </c>
    </row>
    <row r="418" spans="1:12">
      <c r="A418" s="5" t="s">
        <v>524</v>
      </c>
      <c r="B418" s="36" t="s">
        <v>49</v>
      </c>
      <c r="C418" s="47">
        <v>9129.7351120999992</v>
      </c>
      <c r="D418" s="33" t="str">
        <f>IF($B418="N/A","N/A",IF(C418&gt;10,"No",IF(C418&lt;-10,"No","Yes")))</f>
        <v>N/A</v>
      </c>
      <c r="E418" s="47">
        <v>9774.1317944999992</v>
      </c>
      <c r="F418" s="33" t="str">
        <f>IF($B418="N/A","N/A",IF(E418&gt;10,"No",IF(E418&lt;-10,"No","Yes")))</f>
        <v>N/A</v>
      </c>
      <c r="G418" s="47">
        <v>8765.9536993999991</v>
      </c>
      <c r="H418" s="33" t="str">
        <f>IF($B418="N/A","N/A",IF(G418&gt;10,"No",IF(G418&lt;-10,"No","Yes")))</f>
        <v>N/A</v>
      </c>
      <c r="I418" s="28">
        <v>7.0579999999999998</v>
      </c>
      <c r="J418" s="28">
        <v>-10.3</v>
      </c>
      <c r="K418" s="36" t="s">
        <v>1193</v>
      </c>
      <c r="L418" s="30" t="str">
        <f>IF(J418="Div by 0", "N/A", IF(K418="N/A","N/A", IF(J418&gt;VALUE(MID(K418,1,2)), "No", IF(J418&lt;-1*VALUE(MID(K418,1,2)), "No", "Yes"))))</f>
        <v>Yes</v>
      </c>
    </row>
    <row r="419" spans="1:12">
      <c r="A419" s="5" t="s">
        <v>527</v>
      </c>
      <c r="B419" s="36" t="s">
        <v>49</v>
      </c>
      <c r="C419" s="47">
        <v>10357.791518</v>
      </c>
      <c r="D419" s="33" t="str">
        <f>IF($B419="N/A","N/A",IF(C419&gt;10,"No",IF(C419&lt;-10,"No","Yes")))</f>
        <v>N/A</v>
      </c>
      <c r="E419" s="47">
        <v>10480.111365000001</v>
      </c>
      <c r="F419" s="33" t="str">
        <f>IF($B419="N/A","N/A",IF(E419&gt;10,"No",IF(E419&lt;-10,"No","Yes")))</f>
        <v>N/A</v>
      </c>
      <c r="G419" s="47">
        <v>10558.464291</v>
      </c>
      <c r="H419" s="33" t="str">
        <f>IF($B419="N/A","N/A",IF(G419&gt;10,"No",IF(G419&lt;-10,"No","Yes")))</f>
        <v>N/A</v>
      </c>
      <c r="I419" s="28">
        <v>1.181</v>
      </c>
      <c r="J419" s="28">
        <v>0.74760000000000004</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9909.9054828999997</v>
      </c>
      <c r="F420" s="33" t="str">
        <f t="shared" ref="F420:F421" si="139">IF($B420="N/A","N/A",IF(E420&gt;10,"No",IF(E420&lt;-10,"No","Yes")))</f>
        <v>N/A</v>
      </c>
      <c r="G420" s="47">
        <v>9219.1819240000004</v>
      </c>
      <c r="H420" s="33" t="str">
        <f t="shared" ref="H420:H421" si="140">IF($B420="N/A","N/A",IF(G420&gt;10,"No",IF(G420&lt;-10,"No","Yes")))</f>
        <v>N/A</v>
      </c>
      <c r="I420" s="28" t="s">
        <v>49</v>
      </c>
      <c r="J420" s="28">
        <v>-6.97</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10184.681654</v>
      </c>
      <c r="F421" s="33" t="str">
        <f t="shared" si="139"/>
        <v>N/A</v>
      </c>
      <c r="G421" s="47">
        <v>9616.3982059999998</v>
      </c>
      <c r="H421" s="33" t="str">
        <f t="shared" si="140"/>
        <v>N/A</v>
      </c>
      <c r="I421" s="28" t="s">
        <v>49</v>
      </c>
      <c r="J421" s="28">
        <v>-5.58</v>
      </c>
      <c r="K421" s="36" t="s">
        <v>1193</v>
      </c>
      <c r="L421" s="30" t="str">
        <f>IF(J421="Div by 0", "N/A", IF(OR(J421="N/A",K421="N/A"),"N/A", IF(J421&gt;VALUE(MID(K421,1,2)), "No", IF(J421&lt;-1*VALUE(MID(K421,1,2)), "No", "Yes"))))</f>
        <v>Yes</v>
      </c>
    </row>
    <row r="422" spans="1:12">
      <c r="A422" s="5" t="s">
        <v>1075</v>
      </c>
      <c r="B422" s="36" t="s">
        <v>49</v>
      </c>
      <c r="C422" s="47">
        <v>10496.335648</v>
      </c>
      <c r="D422" s="33" t="str">
        <f t="shared" ref="D422:D434" si="141">IF($B422="N/A","N/A",IF(C422&gt;10,"No",IF(C422&lt;-10,"No","Yes")))</f>
        <v>N/A</v>
      </c>
      <c r="E422" s="47">
        <v>11243.350649</v>
      </c>
      <c r="F422" s="33" t="str">
        <f t="shared" ref="F422:F434" si="142">IF($B422="N/A","N/A",IF(E422&gt;10,"No",IF(E422&lt;-10,"No","Yes")))</f>
        <v>N/A</v>
      </c>
      <c r="G422" s="47">
        <v>7813.7678161000003</v>
      </c>
      <c r="H422" s="33" t="str">
        <f t="shared" ref="H422:H434" si="143">IF($B422="N/A","N/A",IF(G422&gt;10,"No",IF(G422&lt;-10,"No","Yes")))</f>
        <v>N/A</v>
      </c>
      <c r="I422" s="28">
        <v>7.117</v>
      </c>
      <c r="J422" s="28">
        <v>-30.5</v>
      </c>
      <c r="K422" s="36" t="s">
        <v>1193</v>
      </c>
      <c r="L422" s="30" t="str">
        <f t="shared" ref="L422:L434" si="144">IF(J422="Div by 0", "N/A", IF(K422="N/A","N/A", IF(J422&gt;VALUE(MID(K422,1,2)), "No", IF(J422&lt;-1*VALUE(MID(K422,1,2)), "No", "Yes"))))</f>
        <v>No</v>
      </c>
    </row>
    <row r="423" spans="1:12">
      <c r="A423" s="5" t="s">
        <v>825</v>
      </c>
      <c r="B423" s="36" t="s">
        <v>49</v>
      </c>
      <c r="C423" s="47">
        <v>880.64210525999999</v>
      </c>
      <c r="D423" s="33" t="str">
        <f t="shared" si="141"/>
        <v>N/A</v>
      </c>
      <c r="E423" s="47">
        <v>902.94636410999999</v>
      </c>
      <c r="F423" s="33" t="str">
        <f t="shared" si="142"/>
        <v>N/A</v>
      </c>
      <c r="G423" s="47">
        <v>839.71166306999999</v>
      </c>
      <c r="H423" s="33" t="str">
        <f t="shared" si="143"/>
        <v>N/A</v>
      </c>
      <c r="I423" s="28">
        <v>2.5329999999999999</v>
      </c>
      <c r="J423" s="28">
        <v>-7</v>
      </c>
      <c r="K423" s="36" t="s">
        <v>1193</v>
      </c>
      <c r="L423" s="30" t="str">
        <f t="shared" si="144"/>
        <v>Yes</v>
      </c>
    </row>
    <row r="424" spans="1:12">
      <c r="A424" s="5" t="s">
        <v>826</v>
      </c>
      <c r="B424" s="36" t="s">
        <v>49</v>
      </c>
      <c r="C424" s="47">
        <v>8638.5600410999996</v>
      </c>
      <c r="D424" s="33" t="str">
        <f t="shared" si="141"/>
        <v>N/A</v>
      </c>
      <c r="E424" s="47">
        <v>8792.7054425999995</v>
      </c>
      <c r="F424" s="33" t="str">
        <f t="shared" si="142"/>
        <v>N/A</v>
      </c>
      <c r="G424" s="47">
        <v>8885.3410884999994</v>
      </c>
      <c r="H424" s="33" t="str">
        <f t="shared" si="143"/>
        <v>N/A</v>
      </c>
      <c r="I424" s="28">
        <v>1.784</v>
      </c>
      <c r="J424" s="28">
        <v>1.054</v>
      </c>
      <c r="K424" s="36" t="s">
        <v>1193</v>
      </c>
      <c r="L424" s="30" t="str">
        <f t="shared" si="144"/>
        <v>Yes</v>
      </c>
    </row>
    <row r="425" spans="1:12">
      <c r="A425" s="5" t="s">
        <v>827</v>
      </c>
      <c r="B425" s="36" t="s">
        <v>49</v>
      </c>
      <c r="C425" s="47">
        <v>549.70633187999999</v>
      </c>
      <c r="D425" s="33" t="str">
        <f t="shared" si="141"/>
        <v>N/A</v>
      </c>
      <c r="E425" s="47">
        <v>505.45419714000002</v>
      </c>
      <c r="F425" s="33" t="str">
        <f t="shared" si="142"/>
        <v>N/A</v>
      </c>
      <c r="G425" s="47">
        <v>492.85704023</v>
      </c>
      <c r="H425" s="33" t="str">
        <f t="shared" si="143"/>
        <v>N/A</v>
      </c>
      <c r="I425" s="28">
        <v>-8.0500000000000007</v>
      </c>
      <c r="J425" s="28">
        <v>-2.4900000000000002</v>
      </c>
      <c r="K425" s="36" t="s">
        <v>1193</v>
      </c>
      <c r="L425" s="30" t="str">
        <f t="shared" si="144"/>
        <v>Yes</v>
      </c>
    </row>
    <row r="426" spans="1:12">
      <c r="A426" s="5" t="s">
        <v>828</v>
      </c>
      <c r="B426" s="36" t="s">
        <v>49</v>
      </c>
      <c r="C426" s="47">
        <v>4482.6828025000004</v>
      </c>
      <c r="D426" s="33" t="str">
        <f t="shared" si="141"/>
        <v>N/A</v>
      </c>
      <c r="E426" s="47">
        <v>4461.8660130999997</v>
      </c>
      <c r="F426" s="33" t="str">
        <f t="shared" si="142"/>
        <v>N/A</v>
      </c>
      <c r="G426" s="47">
        <v>4698.3508229999998</v>
      </c>
      <c r="H426" s="33" t="str">
        <f t="shared" si="143"/>
        <v>N/A</v>
      </c>
      <c r="I426" s="28">
        <v>-0.46400000000000002</v>
      </c>
      <c r="J426" s="28">
        <v>5.3</v>
      </c>
      <c r="K426" s="36" t="s">
        <v>1193</v>
      </c>
      <c r="L426" s="30" t="str">
        <f t="shared" si="144"/>
        <v>Yes</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575.56750103000002</v>
      </c>
      <c r="D428" s="33" t="str">
        <f t="shared" si="141"/>
        <v>N/A</v>
      </c>
      <c r="E428" s="47">
        <v>518.03237951999995</v>
      </c>
      <c r="F428" s="33" t="str">
        <f t="shared" si="142"/>
        <v>N/A</v>
      </c>
      <c r="G428" s="47">
        <v>426.83285405999999</v>
      </c>
      <c r="H428" s="33" t="str">
        <f t="shared" si="143"/>
        <v>N/A</v>
      </c>
      <c r="I428" s="28">
        <v>-10</v>
      </c>
      <c r="J428" s="28">
        <v>-17.600000000000001</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26605.529682</v>
      </c>
      <c r="D430" s="33" t="str">
        <f t="shared" si="141"/>
        <v>N/A</v>
      </c>
      <c r="E430" s="47">
        <v>27974.082938</v>
      </c>
      <c r="F430" s="33" t="str">
        <f t="shared" si="142"/>
        <v>N/A</v>
      </c>
      <c r="G430" s="47">
        <v>27808.042755999999</v>
      </c>
      <c r="H430" s="33" t="str">
        <f t="shared" si="143"/>
        <v>N/A</v>
      </c>
      <c r="I430" s="28">
        <v>5.1440000000000001</v>
      </c>
      <c r="J430" s="28">
        <v>-0.59399999999999997</v>
      </c>
      <c r="K430" s="36" t="s">
        <v>1193</v>
      </c>
      <c r="L430" s="30" t="str">
        <f t="shared" si="144"/>
        <v>Yes</v>
      </c>
    </row>
    <row r="431" spans="1:12">
      <c r="A431" s="5" t="s">
        <v>833</v>
      </c>
      <c r="B431" s="36" t="s">
        <v>49</v>
      </c>
      <c r="C431" s="47">
        <v>1309.7240179999999</v>
      </c>
      <c r="D431" s="33" t="str">
        <f t="shared" si="141"/>
        <v>N/A</v>
      </c>
      <c r="E431" s="47">
        <v>1609.6626223999999</v>
      </c>
      <c r="F431" s="33" t="str">
        <f t="shared" si="142"/>
        <v>N/A</v>
      </c>
      <c r="G431" s="47">
        <v>1227.3801607</v>
      </c>
      <c r="H431" s="33" t="str">
        <f t="shared" si="143"/>
        <v>N/A</v>
      </c>
      <c r="I431" s="28">
        <v>22.9</v>
      </c>
      <c r="J431" s="28">
        <v>-23.7</v>
      </c>
      <c r="K431" s="36" t="s">
        <v>1193</v>
      </c>
      <c r="L431" s="30" t="str">
        <f t="shared" si="144"/>
        <v>Yes</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14806.706785</v>
      </c>
      <c r="D433" s="33" t="str">
        <f t="shared" si="141"/>
        <v>N/A</v>
      </c>
      <c r="E433" s="47">
        <v>15379.396041</v>
      </c>
      <c r="F433" s="33" t="str">
        <f t="shared" si="142"/>
        <v>N/A</v>
      </c>
      <c r="G433" s="47">
        <v>15352.791879</v>
      </c>
      <c r="H433" s="33" t="str">
        <f t="shared" si="143"/>
        <v>N/A</v>
      </c>
      <c r="I433" s="28">
        <v>3.8679999999999999</v>
      </c>
      <c r="J433" s="28">
        <v>-0.17299999999999999</v>
      </c>
      <c r="K433" s="36" t="s">
        <v>1193</v>
      </c>
      <c r="L433" s="30" t="str">
        <f t="shared" si="144"/>
        <v>Yes</v>
      </c>
    </row>
    <row r="434" spans="1:12" ht="12.75" customHeight="1">
      <c r="A434" s="94" t="s">
        <v>835</v>
      </c>
      <c r="B434" s="36" t="s">
        <v>49</v>
      </c>
      <c r="C434" s="47">
        <v>647.34947070999999</v>
      </c>
      <c r="D434" s="33" t="str">
        <f t="shared" si="141"/>
        <v>N/A</v>
      </c>
      <c r="E434" s="47">
        <v>613.16180015999998</v>
      </c>
      <c r="F434" s="33" t="str">
        <f t="shared" si="142"/>
        <v>N/A</v>
      </c>
      <c r="G434" s="47">
        <v>554.69250471999999</v>
      </c>
      <c r="H434" s="33" t="str">
        <f t="shared" si="143"/>
        <v>N/A</v>
      </c>
      <c r="I434" s="28">
        <v>-5.28</v>
      </c>
      <c r="J434" s="28">
        <v>-9.5399999999999991</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37706.725048</v>
      </c>
      <c r="D436" s="27" t="str">
        <f>IF($B436="N/A","N/A",IF(C436&gt;10,"No",IF(C436&lt;-10,"No","Yes")))</f>
        <v>N/A</v>
      </c>
      <c r="E436" s="31">
        <v>39916.417476000002</v>
      </c>
      <c r="F436" s="27" t="str">
        <f>IF($B436="N/A","N/A",IF(E436&gt;10,"No",IF(E436&lt;-10,"No","Yes")))</f>
        <v>N/A</v>
      </c>
      <c r="G436" s="31">
        <v>39101.490875000003</v>
      </c>
      <c r="H436" s="27" t="str">
        <f>IF($B436="N/A","N/A",IF(G436&gt;10,"No",IF(G436&lt;-10,"No","Yes")))</f>
        <v>N/A</v>
      </c>
      <c r="I436" s="28">
        <v>5.86</v>
      </c>
      <c r="J436" s="28">
        <v>-2.04</v>
      </c>
      <c r="K436" s="29" t="s">
        <v>1193</v>
      </c>
      <c r="L436" s="30" t="str">
        <f>IF(J436="Div by 0", "N/A", IF(K436="N/A","N/A", IF(J436&gt;VALUE(MID(K436,1,2)), "No", IF(J436&lt;-1*VALUE(MID(K436,1,2)), "No", "Yes"))))</f>
        <v>Yes</v>
      </c>
    </row>
    <row r="437" spans="1:12" ht="12.75" customHeight="1">
      <c r="A437" s="92" t="s">
        <v>733</v>
      </c>
      <c r="B437" s="25" t="s">
        <v>49</v>
      </c>
      <c r="C437" s="31">
        <v>34345.151424999996</v>
      </c>
      <c r="D437" s="27" t="str">
        <f>IF($B437="N/A","N/A",IF(C437&gt;10,"No",IF(C437&lt;-10,"No","Yes")))</f>
        <v>N/A</v>
      </c>
      <c r="E437" s="31">
        <v>35829.179131999997</v>
      </c>
      <c r="F437" s="27" t="str">
        <f>IF($B437="N/A","N/A",IF(E437&gt;10,"No",IF(E437&lt;-10,"No","Yes")))</f>
        <v>N/A</v>
      </c>
      <c r="G437" s="31">
        <v>35272.945035999997</v>
      </c>
      <c r="H437" s="27" t="str">
        <f>IF($B437="N/A","N/A",IF(G437&gt;10,"No",IF(G437&lt;-10,"No","Yes")))</f>
        <v>N/A</v>
      </c>
      <c r="I437" s="28">
        <v>4.3209999999999997</v>
      </c>
      <c r="J437" s="28">
        <v>-1.55</v>
      </c>
      <c r="K437" s="29" t="s">
        <v>1193</v>
      </c>
      <c r="L437" s="30" t="str">
        <f>IF(J437="Div by 0", "N/A", IF(K437="N/A","N/A", IF(J437&gt;VALUE(MID(K437,1,2)), "No", IF(J437&lt;-1*VALUE(MID(K437,1,2)), "No", "Yes"))))</f>
        <v>Yes</v>
      </c>
    </row>
    <row r="438" spans="1:12" ht="25.5">
      <c r="A438" s="94" t="s">
        <v>734</v>
      </c>
      <c r="B438" s="25" t="s">
        <v>49</v>
      </c>
      <c r="C438" s="31">
        <v>37152.183727000003</v>
      </c>
      <c r="D438" s="27" t="str">
        <f>IF($B438="N/A","N/A",IF(C438&gt;10,"No",IF(C438&lt;-10,"No","Yes")))</f>
        <v>N/A</v>
      </c>
      <c r="E438" s="31">
        <v>40140.153846000001</v>
      </c>
      <c r="F438" s="27" t="str">
        <f>IF($B438="N/A","N/A",IF(E438&gt;10,"No",IF(E438&lt;-10,"No","Yes")))</f>
        <v>N/A</v>
      </c>
      <c r="G438" s="31">
        <v>38262.165860000001</v>
      </c>
      <c r="H438" s="27" t="str">
        <f>IF($B438="N/A","N/A",IF(G438&gt;10,"No",IF(G438&lt;-10,"No","Yes")))</f>
        <v>N/A</v>
      </c>
      <c r="I438" s="28">
        <v>8.0429999999999993</v>
      </c>
      <c r="J438" s="28">
        <v>-4.68</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t="s">
        <v>1207</v>
      </c>
      <c r="D440" s="27" t="str">
        <f t="shared" ref="D440:D450" si="145">IF($B440="N/A","N/A",IF(C440&gt;10,"No",IF(C440&lt;-10,"No","Yes")))</f>
        <v>N/A</v>
      </c>
      <c r="E440" s="31" t="s">
        <v>1207</v>
      </c>
      <c r="F440" s="27" t="str">
        <f t="shared" ref="F440:F450" si="146">IF($B440="N/A","N/A",IF(E440&gt;10,"No",IF(E440&lt;-10,"No","Yes")))</f>
        <v>N/A</v>
      </c>
      <c r="G440" s="31" t="s">
        <v>1207</v>
      </c>
      <c r="H440" s="27" t="str">
        <f t="shared" ref="H440:H450" si="147">IF($B440="N/A","N/A",IF(G440&gt;10,"No",IF(G440&lt;-10,"No","Yes")))</f>
        <v>N/A</v>
      </c>
      <c r="I440" s="28" t="s">
        <v>1207</v>
      </c>
      <c r="J440" s="28" t="s">
        <v>1207</v>
      </c>
      <c r="K440" s="29" t="s">
        <v>1193</v>
      </c>
      <c r="L440" s="30" t="str">
        <f t="shared" ref="L440:L450" si="148">IF(J440="Div by 0", "N/A", IF(K440="N/A","N/A", IF(J440&gt;VALUE(MID(K440,1,2)), "No", IF(J440&lt;-1*VALUE(MID(K440,1,2)), "No", "Yes"))))</f>
        <v>N/A</v>
      </c>
    </row>
    <row r="441" spans="1:12" ht="12.75" customHeight="1">
      <c r="A441" s="48" t="s">
        <v>459</v>
      </c>
      <c r="B441" s="25" t="s">
        <v>49</v>
      </c>
      <c r="C441" s="31" t="s">
        <v>1207</v>
      </c>
      <c r="D441" s="27" t="str">
        <f t="shared" si="145"/>
        <v>N/A</v>
      </c>
      <c r="E441" s="31" t="s">
        <v>1207</v>
      </c>
      <c r="F441" s="27" t="str">
        <f t="shared" si="146"/>
        <v>N/A</v>
      </c>
      <c r="G441" s="31" t="s">
        <v>1207</v>
      </c>
      <c r="H441" s="27" t="str">
        <f t="shared" si="147"/>
        <v>N/A</v>
      </c>
      <c r="I441" s="28" t="s">
        <v>1207</v>
      </c>
      <c r="J441" s="28" t="s">
        <v>1207</v>
      </c>
      <c r="K441" s="29" t="s">
        <v>1193</v>
      </c>
      <c r="L441" s="30" t="str">
        <f t="shared" si="148"/>
        <v>N/A</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t="s">
        <v>1207</v>
      </c>
      <c r="D446" s="27" t="str">
        <f t="shared" si="145"/>
        <v>N/A</v>
      </c>
      <c r="E446" s="31" t="s">
        <v>1207</v>
      </c>
      <c r="F446" s="27" t="str">
        <f t="shared" si="146"/>
        <v>N/A</v>
      </c>
      <c r="G446" s="31" t="s">
        <v>1207</v>
      </c>
      <c r="H446" s="27" t="str">
        <f t="shared" si="147"/>
        <v>N/A</v>
      </c>
      <c r="I446" s="28" t="s">
        <v>1207</v>
      </c>
      <c r="J446" s="28" t="s">
        <v>1207</v>
      </c>
      <c r="K446" s="29" t="s">
        <v>1193</v>
      </c>
      <c r="L446" s="30" t="str">
        <f t="shared" si="148"/>
        <v>N/A</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t="s">
        <v>1207</v>
      </c>
      <c r="D452" s="27" t="str">
        <f t="shared" ref="D452:D462" si="149">IF($B452="N/A","N/A",IF(C452&gt;10,"No",IF(C452&lt;-10,"No","Yes")))</f>
        <v>N/A</v>
      </c>
      <c r="E452" s="31" t="s">
        <v>1207</v>
      </c>
      <c r="F452" s="27" t="str">
        <f t="shared" ref="F452:F462" si="150">IF($B452="N/A","N/A",IF(E452&gt;10,"No",IF(E452&lt;-10,"No","Yes")))</f>
        <v>N/A</v>
      </c>
      <c r="G452" s="31" t="s">
        <v>1207</v>
      </c>
      <c r="H452" s="27" t="str">
        <f t="shared" ref="H452:H462" si="151">IF($B452="N/A","N/A",IF(G452&gt;10,"No",IF(G452&lt;-10,"No","Yes")))</f>
        <v>N/A</v>
      </c>
      <c r="I452" s="28" t="s">
        <v>1207</v>
      </c>
      <c r="J452" s="28" t="s">
        <v>1207</v>
      </c>
      <c r="K452" s="29" t="s">
        <v>1193</v>
      </c>
      <c r="L452" s="30" t="str">
        <f t="shared" ref="L452:L462" si="152">IF(J452="Div by 0", "N/A", IF(K452="N/A","N/A", IF(J452&gt;VALUE(MID(K452,1,2)), "No", IF(J452&lt;-1*VALUE(MID(K452,1,2)), "No", "Yes"))))</f>
        <v>N/A</v>
      </c>
    </row>
    <row r="453" spans="1:12" ht="12.75" customHeight="1">
      <c r="A453" s="48" t="s">
        <v>459</v>
      </c>
      <c r="B453" s="25" t="s">
        <v>49</v>
      </c>
      <c r="C453" s="31" t="s">
        <v>1207</v>
      </c>
      <c r="D453" s="27" t="str">
        <f t="shared" si="149"/>
        <v>N/A</v>
      </c>
      <c r="E453" s="31" t="s">
        <v>1207</v>
      </c>
      <c r="F453" s="27" t="str">
        <f t="shared" si="150"/>
        <v>N/A</v>
      </c>
      <c r="G453" s="31" t="s">
        <v>1207</v>
      </c>
      <c r="H453" s="27" t="str">
        <f t="shared" si="151"/>
        <v>N/A</v>
      </c>
      <c r="I453" s="28" t="s">
        <v>1207</v>
      </c>
      <c r="J453" s="28" t="s">
        <v>1207</v>
      </c>
      <c r="K453" s="29" t="s">
        <v>1193</v>
      </c>
      <c r="L453" s="30" t="str">
        <f t="shared" si="152"/>
        <v>N/A</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t="s">
        <v>1207</v>
      </c>
      <c r="D458" s="27" t="str">
        <f t="shared" si="149"/>
        <v>N/A</v>
      </c>
      <c r="E458" s="31" t="s">
        <v>1207</v>
      </c>
      <c r="F458" s="27" t="str">
        <f t="shared" si="150"/>
        <v>N/A</v>
      </c>
      <c r="G458" s="31" t="s">
        <v>1207</v>
      </c>
      <c r="H458" s="27" t="str">
        <f t="shared" si="151"/>
        <v>N/A</v>
      </c>
      <c r="I458" s="28" t="s">
        <v>1207</v>
      </c>
      <c r="J458" s="28" t="s">
        <v>1207</v>
      </c>
      <c r="K458" s="29" t="s">
        <v>1193</v>
      </c>
      <c r="L458" s="30" t="str">
        <f t="shared" si="152"/>
        <v>N/A</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970506833</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6014.3949890000004</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0</v>
      </c>
      <c r="D468" s="33" t="str">
        <f>IF($B468="N/A","N/A",IF(C468&gt;10,"No",IF(C468&lt;-10,"No","Yes")))</f>
        <v>N/A</v>
      </c>
      <c r="E468" s="47">
        <v>0</v>
      </c>
      <c r="F468" s="33" t="str">
        <f>IF($B468="N/A","N/A",IF(E468&gt;10,"No",IF(E468&lt;-10,"No","Yes")))</f>
        <v>N/A</v>
      </c>
      <c r="G468" s="47">
        <v>0</v>
      </c>
      <c r="H468" s="33" t="str">
        <f>IF($B468="N/A","N/A",IF(G468&gt;10,"No",IF(G468&lt;-10,"No","Yes")))</f>
        <v>N/A</v>
      </c>
      <c r="I468" s="28" t="s">
        <v>1207</v>
      </c>
      <c r="J468" s="28" t="s">
        <v>1207</v>
      </c>
      <c r="K468" s="47" t="s">
        <v>49</v>
      </c>
      <c r="L468" s="30" t="str">
        <f>IF(J468="Div by 0", "N/A", IF(K468="N/A","N/A", IF(J468&gt;VALUE(MID(K468,1,2)), "No", IF(J468&lt;-1*VALUE(MID(K468,1,2)), "No", "Yes"))))</f>
        <v>N/A</v>
      </c>
    </row>
    <row r="469" spans="1:12" ht="12.75" customHeight="1">
      <c r="A469" s="44" t="s">
        <v>1159</v>
      </c>
      <c r="B469" s="47" t="s">
        <v>49</v>
      </c>
      <c r="C469" s="47" t="s">
        <v>1207</v>
      </c>
      <c r="D469" s="33" t="str">
        <f>IF($B469="N/A","N/A",IF(C469&gt;10,"No",IF(C469&lt;-10,"No","Yes")))</f>
        <v>N/A</v>
      </c>
      <c r="E469" s="47" t="s">
        <v>1207</v>
      </c>
      <c r="F469" s="33" t="str">
        <f>IF($B469="N/A","N/A",IF(E469&gt;10,"No",IF(E469&lt;-10,"No","Yes")))</f>
        <v>N/A</v>
      </c>
      <c r="G469" s="47" t="s">
        <v>1207</v>
      </c>
      <c r="H469" s="33" t="str">
        <f>IF($B469="N/A","N/A",IF(G469&gt;10,"No",IF(G469&lt;-10,"No","Yes")))</f>
        <v>N/A</v>
      </c>
      <c r="I469" s="28" t="s">
        <v>1207</v>
      </c>
      <c r="J469" s="28" t="s">
        <v>1207</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5495</v>
      </c>
      <c r="D471" s="33" t="str">
        <f>IF($B471="N/A","N/A",IF(C471&gt;10,"No",IF(C471&lt;-10,"No","Yes")))</f>
        <v>N/A</v>
      </c>
      <c r="E471" s="47">
        <v>30866</v>
      </c>
      <c r="F471" s="33" t="str">
        <f>IF($B471="N/A","N/A",IF(E471&gt;10,"No",IF(E471&lt;-10,"No","Yes")))</f>
        <v>N/A</v>
      </c>
      <c r="G471" s="47">
        <v>16361</v>
      </c>
      <c r="H471" s="33" t="str">
        <f>IF($B471="N/A","N/A",IF(G471&gt;10,"No",IF(G471&lt;-10,"No","Yes")))</f>
        <v>N/A</v>
      </c>
      <c r="I471" s="28">
        <v>461.7</v>
      </c>
      <c r="J471" s="28">
        <v>-47</v>
      </c>
      <c r="K471" s="47" t="s">
        <v>49</v>
      </c>
      <c r="L471" s="30" t="str">
        <f>IF(J471="Div by 0", "N/A", IF(K471="N/A","N/A", IF(J471&gt;VALUE(MID(K471,1,2)), "No", IF(J471&lt;-1*VALUE(MID(K471,1,2)), "No", "Yes"))))</f>
        <v>N/A</v>
      </c>
    </row>
    <row r="472" spans="1:12" ht="12.75" customHeight="1">
      <c r="A472" s="44" t="s">
        <v>1161</v>
      </c>
      <c r="B472" s="47" t="s">
        <v>49</v>
      </c>
      <c r="C472" s="47">
        <v>20.657894736999999</v>
      </c>
      <c r="D472" s="33" t="str">
        <f>IF($B472="N/A","N/A",IF(C472&gt;10,"No",IF(C472&lt;-10,"No","Yes")))</f>
        <v>N/A</v>
      </c>
      <c r="E472" s="47">
        <v>68.43902439</v>
      </c>
      <c r="F472" s="33" t="str">
        <f>IF($B472="N/A","N/A",IF(E472&gt;10,"No",IF(E472&lt;-10,"No","Yes")))</f>
        <v>N/A</v>
      </c>
      <c r="G472" s="47">
        <v>31.463461538000001</v>
      </c>
      <c r="H472" s="33" t="str">
        <f>IF($B472="N/A","N/A",IF(G472&gt;10,"No",IF(G472&lt;-10,"No","Yes")))</f>
        <v>N/A</v>
      </c>
      <c r="I472" s="28">
        <v>231.3</v>
      </c>
      <c r="J472" s="28">
        <v>-54</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t="s">
        <v>1207</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68456683</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2529.4370011999999</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t="s">
        <v>1207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13526</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v>1.6393164465000001</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7224059</v>
      </c>
      <c r="D498" s="47" t="s">
        <v>49</v>
      </c>
      <c r="E498" s="47">
        <v>7893473</v>
      </c>
      <c r="F498" s="47" t="s">
        <v>49</v>
      </c>
      <c r="G498" s="47">
        <v>7823471</v>
      </c>
      <c r="H498" s="47" t="s">
        <v>49</v>
      </c>
      <c r="I498" s="28">
        <v>9.266</v>
      </c>
      <c r="J498" s="28">
        <v>-0.88700000000000001</v>
      </c>
      <c r="K498" s="47" t="s">
        <v>49</v>
      </c>
      <c r="L498" s="30" t="str">
        <f>IF(J498="Div by 0", "N/A", IF(K498="N/A","N/A", IF(J498&gt;VALUE(MID(K498,1,2)), "No", IF(J498&lt;-1*VALUE(MID(K498,1,2)), "No", "Yes"))))</f>
        <v>N/A</v>
      </c>
    </row>
    <row r="499" spans="1:12">
      <c r="A499" s="44" t="s">
        <v>1187</v>
      </c>
      <c r="B499" s="47" t="s">
        <v>49</v>
      </c>
      <c r="C499" s="47">
        <v>676.91707270999996</v>
      </c>
      <c r="D499" s="47" t="s">
        <v>49</v>
      </c>
      <c r="E499" s="47">
        <v>749.11957862999998</v>
      </c>
      <c r="F499" s="47" t="s">
        <v>49</v>
      </c>
      <c r="G499" s="47">
        <v>618.99446159000001</v>
      </c>
      <c r="H499" s="47" t="s">
        <v>49</v>
      </c>
      <c r="I499" s="28">
        <v>10.67</v>
      </c>
      <c r="J499" s="28">
        <v>-17.399999999999999</v>
      </c>
      <c r="K499" s="47" t="s">
        <v>49</v>
      </c>
      <c r="L499" s="30" t="str">
        <f>IF(J499="Div by 0", "N/A", IF(K499="N/A","N/A", IF(J499&gt;VALUE(MID(K499,1,2)), "No", IF(J499&lt;-1*VALUE(MID(K499,1,2)), "No", "Yes"))))</f>
        <v>N/A</v>
      </c>
    </row>
    <row r="500" spans="1:12" ht="12.75" customHeight="1">
      <c r="A500" s="44" t="s">
        <v>1188</v>
      </c>
      <c r="B500" s="47" t="s">
        <v>49</v>
      </c>
      <c r="C500" s="47">
        <v>7143789</v>
      </c>
      <c r="D500" s="47" t="s">
        <v>49</v>
      </c>
      <c r="E500" s="47">
        <v>7849169</v>
      </c>
      <c r="F500" s="47" t="s">
        <v>49</v>
      </c>
      <c r="G500" s="47">
        <v>7811304</v>
      </c>
      <c r="H500" s="47" t="s">
        <v>49</v>
      </c>
      <c r="I500" s="28">
        <v>9.8740000000000006</v>
      </c>
      <c r="J500" s="28">
        <v>-0.48199999999999998</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t="s">
        <v>1207</v>
      </c>
      <c r="F502" s="33" t="str">
        <f t="shared" ref="F502:F504" si="158">IF($B502="N/A","N/A",IF(E502&gt;10,"No",IF(E502&lt;-10,"No","Yes")))</f>
        <v>N/A</v>
      </c>
      <c r="G502" s="47" t="s">
        <v>1207</v>
      </c>
      <c r="H502" s="33" t="str">
        <f t="shared" ref="H502:H504" si="159">IF($B502="N/A","N/A",IF(G502&gt;10,"No",IF(G502&lt;-10,"No","Yes")))</f>
        <v>N/A</v>
      </c>
      <c r="I502" s="28" t="s">
        <v>49</v>
      </c>
      <c r="J502" s="28" t="s">
        <v>1207</v>
      </c>
      <c r="K502" s="29" t="s">
        <v>1193</v>
      </c>
      <c r="L502" s="30" t="str">
        <f>IF(J502="Div by 0", "N/A", IF(OR(J502="N/A",K502="N/A"),"N/A", IF(J502&gt;VALUE(MID(K502,1,2)), "No", IF(J502&lt;-1*VALUE(MID(K502,1,2)), "No", "Yes"))))</f>
        <v>N/A</v>
      </c>
    </row>
    <row r="503" spans="1:12">
      <c r="A503" s="48" t="s">
        <v>912</v>
      </c>
      <c r="B503" s="47" t="s">
        <v>49</v>
      </c>
      <c r="C503" s="47" t="s">
        <v>1207</v>
      </c>
      <c r="D503" s="33" t="str">
        <f t="shared" si="157"/>
        <v>N/A</v>
      </c>
      <c r="E503" s="47" t="s">
        <v>1207</v>
      </c>
      <c r="F503" s="33" t="str">
        <f t="shared" si="158"/>
        <v>N/A</v>
      </c>
      <c r="G503" s="47" t="s">
        <v>1207</v>
      </c>
      <c r="H503" s="33" t="str">
        <f t="shared" si="159"/>
        <v>N/A</v>
      </c>
      <c r="I503" s="28" t="s">
        <v>1207</v>
      </c>
      <c r="J503" s="28" t="s">
        <v>1207</v>
      </c>
      <c r="K503" s="29" t="s">
        <v>1193</v>
      </c>
      <c r="L503" s="30" t="str">
        <f t="shared" ref="L503:L504" si="160">IF(J503="Div by 0", "N/A", IF(OR(J503="N/A",K503="N/A"),"N/A", IF(J503&gt;VALUE(MID(K503,1,2)), "No", IF(J503&lt;-1*VALUE(MID(K503,1,2)), "No", "Yes"))))</f>
        <v>N/A</v>
      </c>
    </row>
    <row r="504" spans="1:12">
      <c r="A504" s="48" t="s">
        <v>913</v>
      </c>
      <c r="B504" s="47" t="s">
        <v>49</v>
      </c>
      <c r="C504" s="47" t="s">
        <v>1207</v>
      </c>
      <c r="D504" s="33" t="str">
        <f t="shared" si="157"/>
        <v>N/A</v>
      </c>
      <c r="E504" s="47" t="s">
        <v>1207</v>
      </c>
      <c r="F504" s="33" t="str">
        <f t="shared" si="158"/>
        <v>N/A</v>
      </c>
      <c r="G504" s="47" t="s">
        <v>1207</v>
      </c>
      <c r="H504" s="33" t="str">
        <f t="shared" si="159"/>
        <v>N/A</v>
      </c>
      <c r="I504" s="28" t="s">
        <v>1207</v>
      </c>
      <c r="J504" s="28" t="s">
        <v>1207</v>
      </c>
      <c r="K504" s="29" t="s">
        <v>1193</v>
      </c>
      <c r="L504" s="30" t="str">
        <f t="shared" si="160"/>
        <v>N/A</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148267</v>
      </c>
      <c r="D506" s="33" t="str">
        <f t="shared" ref="D506:D511" si="161">IF($B506="N/A","N/A",IF(C506&gt;10,"No",IF(C506&lt;-10,"No","Yes")))</f>
        <v>N/A</v>
      </c>
      <c r="E506" s="34">
        <v>160676</v>
      </c>
      <c r="F506" s="33" t="str">
        <f t="shared" ref="F506:F511" si="162">IF($B506="N/A","N/A",IF(E506&gt;10,"No",IF(E506&lt;-10,"No","Yes")))</f>
        <v>N/A</v>
      </c>
      <c r="G506" s="34">
        <v>166288</v>
      </c>
      <c r="H506" s="33" t="str">
        <f t="shared" ref="H506:H511" si="163">IF($B506="N/A","N/A",IF(G506&gt;10,"No",IF(G506&lt;-10,"No","Yes")))</f>
        <v>N/A</v>
      </c>
      <c r="I506" s="28">
        <v>8.3689999999999998</v>
      </c>
      <c r="J506" s="28">
        <v>3.4929999999999999</v>
      </c>
      <c r="K506" s="34" t="s">
        <v>1193</v>
      </c>
      <c r="L506" s="30" t="str">
        <f t="shared" ref="L506:L514" si="164">IF(J506="Div by 0", "N/A", IF(K506="N/A","N/A", IF(J506&gt;VALUE(MID(K506,1,2)), "No", IF(J506&lt;-1*VALUE(MID(K506,1,2)), "No", "Yes"))))</f>
        <v>Yes</v>
      </c>
    </row>
    <row r="507" spans="1:12">
      <c r="A507" s="5" t="s">
        <v>523</v>
      </c>
      <c r="B507" s="36" t="s">
        <v>49</v>
      </c>
      <c r="C507" s="34">
        <v>9179</v>
      </c>
      <c r="D507" s="33" t="str">
        <f t="shared" si="161"/>
        <v>N/A</v>
      </c>
      <c r="E507" s="34">
        <v>9214</v>
      </c>
      <c r="F507" s="33" t="str">
        <f t="shared" si="162"/>
        <v>N/A</v>
      </c>
      <c r="G507" s="34">
        <v>10632</v>
      </c>
      <c r="H507" s="33" t="str">
        <f t="shared" si="163"/>
        <v>N/A</v>
      </c>
      <c r="I507" s="28">
        <v>0.38129999999999997</v>
      </c>
      <c r="J507" s="28">
        <v>15.39</v>
      </c>
      <c r="K507" s="36" t="s">
        <v>1193</v>
      </c>
      <c r="L507" s="30" t="str">
        <f t="shared" si="164"/>
        <v>Yes</v>
      </c>
    </row>
    <row r="508" spans="1:12">
      <c r="A508" s="5" t="s">
        <v>526</v>
      </c>
      <c r="B508" s="36" t="s">
        <v>49</v>
      </c>
      <c r="C508" s="34">
        <v>21201</v>
      </c>
      <c r="D508" s="33" t="str">
        <f t="shared" si="161"/>
        <v>N/A</v>
      </c>
      <c r="E508" s="34">
        <v>22197</v>
      </c>
      <c r="F508" s="33" t="str">
        <f t="shared" si="162"/>
        <v>N/A</v>
      </c>
      <c r="G508" s="34">
        <v>21351</v>
      </c>
      <c r="H508" s="33" t="str">
        <f t="shared" si="163"/>
        <v>N/A</v>
      </c>
      <c r="I508" s="28">
        <v>4.6980000000000004</v>
      </c>
      <c r="J508" s="28">
        <v>-3.81</v>
      </c>
      <c r="K508" s="36" t="s">
        <v>1193</v>
      </c>
      <c r="L508" s="30" t="str">
        <f t="shared" si="164"/>
        <v>Yes</v>
      </c>
    </row>
    <row r="509" spans="1:12">
      <c r="A509" s="5" t="s">
        <v>529</v>
      </c>
      <c r="B509" s="36" t="s">
        <v>49</v>
      </c>
      <c r="C509" s="34">
        <v>65152</v>
      </c>
      <c r="D509" s="33" t="str">
        <f t="shared" si="161"/>
        <v>N/A</v>
      </c>
      <c r="E509" s="34">
        <v>65547</v>
      </c>
      <c r="F509" s="33" t="str">
        <f t="shared" si="162"/>
        <v>N/A</v>
      </c>
      <c r="G509" s="34">
        <v>67574</v>
      </c>
      <c r="H509" s="33" t="str">
        <f t="shared" si="163"/>
        <v>N/A</v>
      </c>
      <c r="I509" s="28">
        <v>0.60629999999999995</v>
      </c>
      <c r="J509" s="28">
        <v>3.0920000000000001</v>
      </c>
      <c r="K509" s="36" t="s">
        <v>1193</v>
      </c>
      <c r="L509" s="30" t="str">
        <f t="shared" si="164"/>
        <v>Yes</v>
      </c>
    </row>
    <row r="510" spans="1:12">
      <c r="A510" s="5" t="s">
        <v>531</v>
      </c>
      <c r="B510" s="36" t="s">
        <v>49</v>
      </c>
      <c r="C510" s="34">
        <v>52735</v>
      </c>
      <c r="D510" s="33" t="str">
        <f t="shared" si="161"/>
        <v>N/A</v>
      </c>
      <c r="E510" s="34">
        <v>63718</v>
      </c>
      <c r="F510" s="33" t="str">
        <f t="shared" si="162"/>
        <v>N/A</v>
      </c>
      <c r="G510" s="34">
        <v>66731</v>
      </c>
      <c r="H510" s="33" t="str">
        <f t="shared" si="163"/>
        <v>N/A</v>
      </c>
      <c r="I510" s="28">
        <v>20.83</v>
      </c>
      <c r="J510" s="28">
        <v>4.7290000000000001</v>
      </c>
      <c r="K510" s="36" t="s">
        <v>1193</v>
      </c>
      <c r="L510" s="30" t="str">
        <f t="shared" si="164"/>
        <v>Yes</v>
      </c>
    </row>
    <row r="511" spans="1:12">
      <c r="A511" s="45" t="s">
        <v>343</v>
      </c>
      <c r="B511" s="34" t="s">
        <v>49</v>
      </c>
      <c r="C511" s="34">
        <v>116793.47</v>
      </c>
      <c r="D511" s="27" t="str">
        <f t="shared" si="161"/>
        <v>N/A</v>
      </c>
      <c r="E511" s="34">
        <v>127642.8</v>
      </c>
      <c r="F511" s="33" t="str">
        <f t="shared" si="162"/>
        <v>N/A</v>
      </c>
      <c r="G511" s="34">
        <v>135175.96</v>
      </c>
      <c r="H511" s="33" t="str">
        <f t="shared" si="163"/>
        <v>N/A</v>
      </c>
      <c r="I511" s="28">
        <v>9.2889999999999997</v>
      </c>
      <c r="J511" s="28">
        <v>5.9020000000000001</v>
      </c>
      <c r="K511" s="34" t="s">
        <v>107</v>
      </c>
      <c r="L511" s="30" t="str">
        <f t="shared" si="164"/>
        <v>Yes</v>
      </c>
    </row>
    <row r="512" spans="1:12">
      <c r="A512" s="45" t="s">
        <v>624</v>
      </c>
      <c r="B512" s="34" t="s">
        <v>49</v>
      </c>
      <c r="C512" s="34">
        <v>20975</v>
      </c>
      <c r="D512" s="34" t="s">
        <v>49</v>
      </c>
      <c r="E512" s="34">
        <v>21693</v>
      </c>
      <c r="F512" s="34" t="s">
        <v>49</v>
      </c>
      <c r="G512" s="34">
        <v>22128</v>
      </c>
      <c r="H512" s="34" t="s">
        <v>49</v>
      </c>
      <c r="I512" s="28">
        <v>3.423</v>
      </c>
      <c r="J512" s="28">
        <v>2.0049999999999999</v>
      </c>
      <c r="K512" s="34" t="s">
        <v>107</v>
      </c>
      <c r="L512" s="30" t="str">
        <f t="shared" si="164"/>
        <v>Yes</v>
      </c>
    </row>
    <row r="513" spans="1:12">
      <c r="A513" s="5" t="s">
        <v>565</v>
      </c>
      <c r="B513" s="34" t="s">
        <v>49</v>
      </c>
      <c r="C513" s="34">
        <v>8987</v>
      </c>
      <c r="D513" s="34" t="s">
        <v>49</v>
      </c>
      <c r="E513" s="34">
        <v>9011</v>
      </c>
      <c r="F513" s="34" t="s">
        <v>49</v>
      </c>
      <c r="G513" s="34">
        <v>10417</v>
      </c>
      <c r="H513" s="34" t="s">
        <v>49</v>
      </c>
      <c r="I513" s="28">
        <v>0.2671</v>
      </c>
      <c r="J513" s="28">
        <v>15.6</v>
      </c>
      <c r="K513" s="34" t="s">
        <v>107</v>
      </c>
      <c r="L513" s="30" t="str">
        <f t="shared" si="164"/>
        <v>No</v>
      </c>
    </row>
    <row r="514" spans="1:12">
      <c r="A514" s="5" t="s">
        <v>527</v>
      </c>
      <c r="B514" s="34" t="s">
        <v>49</v>
      </c>
      <c r="C514" s="34">
        <v>11432</v>
      </c>
      <c r="D514" s="34" t="s">
        <v>49</v>
      </c>
      <c r="E514" s="34">
        <v>12105</v>
      </c>
      <c r="F514" s="34" t="s">
        <v>49</v>
      </c>
      <c r="G514" s="34">
        <v>11050</v>
      </c>
      <c r="H514" s="34" t="s">
        <v>49</v>
      </c>
      <c r="I514" s="28">
        <v>5.8869999999999996</v>
      </c>
      <c r="J514" s="28">
        <v>-8.7200000000000006</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828918568</v>
      </c>
      <c r="D516" s="33" t="str">
        <f>IF($B516="N/A","N/A",IF(C516&gt;10,"No",IF(C516&lt;-10,"No","Yes")))</f>
        <v>N/A</v>
      </c>
      <c r="E516" s="47">
        <v>907501899</v>
      </c>
      <c r="F516" s="33" t="str">
        <f>IF($B516="N/A","N/A",IF(E516&gt;10,"No",IF(E516&lt;-10,"No","Yes")))</f>
        <v>N/A</v>
      </c>
      <c r="G516" s="47">
        <v>973979897</v>
      </c>
      <c r="H516" s="33" t="str">
        <f>IF($B516="N/A","N/A",IF(G516&gt;10,"No",IF(G516&lt;-10,"No","Yes")))</f>
        <v>N/A</v>
      </c>
      <c r="I516" s="28">
        <v>9.48</v>
      </c>
      <c r="J516" s="28">
        <v>7.3250000000000002</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5590.7151826999998</v>
      </c>
      <c r="D518" s="33" t="str">
        <f>IF($B518="N/A","N/A",IF(C518&gt;10,"No",IF(C518&lt;-10,"No","Yes")))</f>
        <v>N/A</v>
      </c>
      <c r="E518" s="47">
        <v>5648.0239675000003</v>
      </c>
      <c r="F518" s="33" t="str">
        <f>IF($B518="N/A","N/A",IF(E518&gt;10,"No",IF(E518&lt;-10,"No","Yes")))</f>
        <v>N/A</v>
      </c>
      <c r="G518" s="47">
        <v>5857.1869107000002</v>
      </c>
      <c r="H518" s="33" t="str">
        <f>IF($B518="N/A","N/A",IF(G518&gt;10,"No",IF(G518&lt;-10,"No","Yes")))</f>
        <v>N/A</v>
      </c>
      <c r="I518" s="28">
        <v>1.0249999999999999</v>
      </c>
      <c r="J518" s="28">
        <v>3.7029999999999998</v>
      </c>
      <c r="K518" s="36" t="s">
        <v>1193</v>
      </c>
      <c r="L518" s="30" t="str">
        <f>IF(J518="Div by 0", "N/A", IF(K518="N/A","N/A", IF(J518&gt;VALUE(MID(K518,1,2)), "No", IF(J518&lt;-1*VALUE(MID(K518,1,2)), "No", "Yes"))))</f>
        <v>Yes</v>
      </c>
    </row>
    <row r="519" spans="1:12">
      <c r="A519" s="5" t="s">
        <v>524</v>
      </c>
      <c r="B519" s="36" t="s">
        <v>49</v>
      </c>
      <c r="C519" s="47">
        <v>17662.696045000001</v>
      </c>
      <c r="D519" s="33" t="str">
        <f>IF($B519="N/A","N/A",IF(C519&gt;10,"No",IF(C519&lt;-10,"No","Yes")))</f>
        <v>N/A</v>
      </c>
      <c r="E519" s="47">
        <v>18748.663881</v>
      </c>
      <c r="F519" s="33" t="str">
        <f>IF($B519="N/A","N/A",IF(E519&gt;10,"No",IF(E519&lt;-10,"No","Yes")))</f>
        <v>N/A</v>
      </c>
      <c r="G519" s="47">
        <v>17461.560947999998</v>
      </c>
      <c r="H519" s="33" t="str">
        <f>IF($B519="N/A","N/A",IF(G519&gt;10,"No",IF(G519&lt;-10,"No","Yes")))</f>
        <v>N/A</v>
      </c>
      <c r="I519" s="28">
        <v>6.1479999999999997</v>
      </c>
      <c r="J519" s="28">
        <v>-6.87</v>
      </c>
      <c r="K519" s="36" t="s">
        <v>1193</v>
      </c>
      <c r="L519" s="30" t="str">
        <f>IF(J519="Div by 0", "N/A", IF(K519="N/A","N/A", IF(J519&gt;VALUE(MID(K519,1,2)), "No", IF(J519&lt;-1*VALUE(MID(K519,1,2)), "No", "Yes"))))</f>
        <v>Yes</v>
      </c>
    </row>
    <row r="520" spans="1:12">
      <c r="A520" s="5" t="s">
        <v>527</v>
      </c>
      <c r="B520" s="36" t="s">
        <v>49</v>
      </c>
      <c r="C520" s="47">
        <v>15322.251167</v>
      </c>
      <c r="D520" s="33" t="str">
        <f>IF($B520="N/A","N/A",IF(C520&gt;10,"No",IF(C520&lt;-10,"No","Yes")))</f>
        <v>N/A</v>
      </c>
      <c r="E520" s="47">
        <v>15965.340722000001</v>
      </c>
      <c r="F520" s="33" t="str">
        <f>IF($B520="N/A","N/A",IF(E520&gt;10,"No",IF(E520&lt;-10,"No","Yes")))</f>
        <v>N/A</v>
      </c>
      <c r="G520" s="47">
        <v>16582.856306000001</v>
      </c>
      <c r="H520" s="33" t="str">
        <f>IF($B520="N/A","N/A",IF(G520&gt;10,"No",IF(G520&lt;-10,"No","Yes")))</f>
        <v>N/A</v>
      </c>
      <c r="I520" s="28">
        <v>4.1970000000000001</v>
      </c>
      <c r="J520" s="28">
        <v>3.8679999999999999</v>
      </c>
      <c r="K520" s="36" t="s">
        <v>1193</v>
      </c>
      <c r="L520" s="30" t="str">
        <f>IF(J520="Div by 0", "N/A", IF(K520="N/A","N/A", IF(J520&gt;VALUE(MID(K520,1,2)), "No", IF(J520&lt;-1*VALUE(MID(K520,1,2)), "No", "Yes"))))</f>
        <v>Yes</v>
      </c>
    </row>
    <row r="521" spans="1:12">
      <c r="A521" s="5" t="s">
        <v>530</v>
      </c>
      <c r="B521" s="36" t="s">
        <v>49</v>
      </c>
      <c r="C521" s="47">
        <v>2817.3901492</v>
      </c>
      <c r="D521" s="33" t="str">
        <f>IF($B521="N/A","N/A",IF(C521&gt;10,"No",IF(C521&lt;-10,"No","Yes")))</f>
        <v>N/A</v>
      </c>
      <c r="E521" s="47">
        <v>2966.7128625</v>
      </c>
      <c r="F521" s="33" t="str">
        <f>IF($B521="N/A","N/A",IF(E521&gt;10,"No",IF(E521&lt;-10,"No","Yes")))</f>
        <v>N/A</v>
      </c>
      <c r="G521" s="47">
        <v>3150.0841891999999</v>
      </c>
      <c r="H521" s="33" t="str">
        <f>IF($B521="N/A","N/A",IF(G521&gt;10,"No",IF(G521&lt;-10,"No","Yes")))</f>
        <v>N/A</v>
      </c>
      <c r="I521" s="28">
        <v>5.3</v>
      </c>
      <c r="J521" s="28">
        <v>6.181</v>
      </c>
      <c r="K521" s="36" t="s">
        <v>1193</v>
      </c>
      <c r="L521" s="30" t="str">
        <f>IF(J521="Div by 0", "N/A", IF(K521="N/A","N/A", IF(J521&gt;VALUE(MID(K521,1,2)), "No", IF(J521&lt;-1*VALUE(MID(K521,1,2)), "No", "Yes"))))</f>
        <v>Yes</v>
      </c>
    </row>
    <row r="522" spans="1:12">
      <c r="A522" s="5" t="s">
        <v>532</v>
      </c>
      <c r="B522" s="36" t="s">
        <v>49</v>
      </c>
      <c r="C522" s="47">
        <v>3003.4518062000002</v>
      </c>
      <c r="D522" s="33" t="str">
        <f>IF($B522="N/A","N/A",IF(C522&gt;10,"No",IF(C522&lt;-10,"No","Yes")))</f>
        <v>N/A</v>
      </c>
      <c r="E522" s="47">
        <v>2917.6985153000001</v>
      </c>
      <c r="F522" s="33" t="str">
        <f>IF($B522="N/A","N/A",IF(E522&gt;10,"No",IF(E522&lt;-10,"No","Yes")))</f>
        <v>N/A</v>
      </c>
      <c r="G522" s="47">
        <v>3317.8616685000002</v>
      </c>
      <c r="H522" s="33" t="str">
        <f>IF($B522="N/A","N/A",IF(G522&gt;10,"No",IF(G522&lt;-10,"No","Yes")))</f>
        <v>N/A</v>
      </c>
      <c r="I522" s="28">
        <v>-2.86</v>
      </c>
      <c r="J522" s="28">
        <v>13.72</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5680.2032493999995</v>
      </c>
      <c r="F524" s="33" t="str">
        <f t="shared" ref="F524:F525" si="166">IF($B524="N/A","N/A",IF(E524&gt;10,"No",IF(E524&lt;-10,"No","Yes")))</f>
        <v>N/A</v>
      </c>
      <c r="G524" s="47">
        <v>5899.8384690000003</v>
      </c>
      <c r="H524" s="33" t="str">
        <f t="shared" ref="H524:H525" si="167">IF($B524="N/A","N/A",IF(G524&gt;10,"No",IF(G524&lt;-10,"No","Yes")))</f>
        <v>N/A</v>
      </c>
      <c r="I524" s="28" t="s">
        <v>49</v>
      </c>
      <c r="J524" s="28">
        <v>3.867</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5609.5234645</v>
      </c>
      <c r="F525" s="33" t="str">
        <f t="shared" si="166"/>
        <v>N/A</v>
      </c>
      <c r="G525" s="47">
        <v>5807.4300008999999</v>
      </c>
      <c r="H525" s="33" t="str">
        <f t="shared" si="167"/>
        <v>N/A</v>
      </c>
      <c r="I525" s="28" t="s">
        <v>49</v>
      </c>
      <c r="J525" s="28">
        <v>3.528</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14206.872706</v>
      </c>
      <c r="D527" s="33" t="str">
        <f>IF($B527="N/A","N/A",IF(C527&gt;10,"No",IF(C527&lt;-10,"No","Yes")))</f>
        <v>N/A</v>
      </c>
      <c r="E527" s="47">
        <v>14701.630434000001</v>
      </c>
      <c r="F527" s="33" t="str">
        <f>IF($B527="N/A","N/A",IF(E527&gt;10,"No",IF(E527&lt;-10,"No","Yes")))</f>
        <v>N/A</v>
      </c>
      <c r="G527" s="47">
        <v>14653.154058</v>
      </c>
      <c r="H527" s="33" t="str">
        <f>IF($B527="N/A","N/A",IF(G527&gt;10,"No",IF(G527&lt;-10,"No","Yes")))</f>
        <v>N/A</v>
      </c>
      <c r="I527" s="28">
        <v>3.4830000000000001</v>
      </c>
      <c r="J527" s="28">
        <v>-0.33</v>
      </c>
      <c r="K527" s="36" t="s">
        <v>1193</v>
      </c>
      <c r="L527" s="30" t="str">
        <f>IF(J527="Div by 0", "N/A", IF(K527="N/A","N/A", IF(J527&gt;VALUE(MID(K527,1,2)), "No", IF(J527&lt;-1*VALUE(MID(K527,1,2)), "No", "Yes"))))</f>
        <v>Yes</v>
      </c>
    </row>
    <row r="528" spans="1:12">
      <c r="A528" s="5" t="s">
        <v>524</v>
      </c>
      <c r="B528" s="36" t="s">
        <v>49</v>
      </c>
      <c r="C528" s="47">
        <v>17742.000445000001</v>
      </c>
      <c r="D528" s="33" t="str">
        <f>IF($B528="N/A","N/A",IF(C528&gt;10,"No",IF(C528&lt;-10,"No","Yes")))</f>
        <v>N/A</v>
      </c>
      <c r="E528" s="47">
        <v>18899.361446999999</v>
      </c>
      <c r="F528" s="33" t="str">
        <f>IF($B528="N/A","N/A",IF(E528&gt;10,"No",IF(E528&lt;-10,"No","Yes")))</f>
        <v>N/A</v>
      </c>
      <c r="G528" s="47">
        <v>17572.198617999999</v>
      </c>
      <c r="H528" s="33" t="str">
        <f>IF($B528="N/A","N/A",IF(G528&gt;10,"No",IF(G528&lt;-10,"No","Yes")))</f>
        <v>N/A</v>
      </c>
      <c r="I528" s="28">
        <v>6.5229999999999997</v>
      </c>
      <c r="J528" s="28">
        <v>-7.02</v>
      </c>
      <c r="K528" s="36" t="s">
        <v>1193</v>
      </c>
      <c r="L528" s="30" t="str">
        <f>IF(J528="Div by 0", "N/A", IF(K528="N/A","N/A", IF(J528&gt;VALUE(MID(K528,1,2)), "No", IF(J528&lt;-1*VALUE(MID(K528,1,2)), "No", "Yes"))))</f>
        <v>Yes</v>
      </c>
    </row>
    <row r="529" spans="1:12">
      <c r="A529" s="5" t="s">
        <v>527</v>
      </c>
      <c r="B529" s="36" t="s">
        <v>49</v>
      </c>
      <c r="C529" s="47">
        <v>11826.091060000001</v>
      </c>
      <c r="D529" s="33" t="str">
        <f>IF($B529="N/A","N/A",IF(C529&gt;10,"No",IF(C529&lt;-10,"No","Yes")))</f>
        <v>N/A</v>
      </c>
      <c r="E529" s="47">
        <v>11971.889385</v>
      </c>
      <c r="F529" s="33" t="str">
        <f>IF($B529="N/A","N/A",IF(E529&gt;10,"No",IF(E529&lt;-10,"No","Yes")))</f>
        <v>N/A</v>
      </c>
      <c r="G529" s="47">
        <v>12327.000543</v>
      </c>
      <c r="H529" s="33" t="str">
        <f>IF($B529="N/A","N/A",IF(G529&gt;10,"No",IF(G529&lt;-10,"No","Yes")))</f>
        <v>N/A</v>
      </c>
      <c r="I529" s="28">
        <v>1.2330000000000001</v>
      </c>
      <c r="J529" s="28">
        <v>2.9660000000000002</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14850.078750000001</v>
      </c>
      <c r="F530" s="33" t="str">
        <f t="shared" ref="F530:F535" si="169">IF($B530="N/A","N/A",IF(E530&gt;10,"No",IF(E530&lt;-10,"No","Yes")))</f>
        <v>N/A</v>
      </c>
      <c r="G530" s="47">
        <v>14641.005232</v>
      </c>
      <c r="H530" s="33" t="str">
        <f t="shared" ref="H530:H531" si="170">IF($B530="N/A","N/A",IF(G530&gt;10,"No",IF(G530&lt;-10,"No","Yes")))</f>
        <v>N/A</v>
      </c>
      <c r="I530" s="28" t="s">
        <v>49</v>
      </c>
      <c r="J530" s="28">
        <v>-1.41</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14482.717430999999</v>
      </c>
      <c r="F531" s="33" t="str">
        <f t="shared" si="169"/>
        <v>N/A</v>
      </c>
      <c r="G531" s="47">
        <v>14671.07898</v>
      </c>
      <c r="H531" s="33" t="str">
        <f t="shared" si="170"/>
        <v>N/A</v>
      </c>
      <c r="I531" s="28" t="s">
        <v>49</v>
      </c>
      <c r="J531" s="28">
        <v>1.3009999999999999</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t="s">
        <v>1207</v>
      </c>
      <c r="F533" s="33" t="str">
        <f t="shared" si="169"/>
        <v>N/A</v>
      </c>
      <c r="G533" s="47" t="s">
        <v>1207</v>
      </c>
      <c r="H533" s="33" t="str">
        <f t="shared" ref="H533:H535" si="172">IF($B533="N/A","N/A",IF(G533&gt;10,"No",IF(G533&lt;-10,"No","Yes")))</f>
        <v>N/A</v>
      </c>
      <c r="I533" s="28" t="s">
        <v>49</v>
      </c>
      <c r="J533" s="28" t="s">
        <v>1207</v>
      </c>
      <c r="K533" s="29" t="s">
        <v>1193</v>
      </c>
      <c r="L533" s="30" t="str">
        <f>IF(J533="Div by 0", "N/A", IF(OR(J533="N/A",K533="N/A"),"N/A", IF(J533&gt;VALUE(MID(K533,1,2)), "No", IF(J533&lt;-1*VALUE(MID(K533,1,2)), "No", "Yes"))))</f>
        <v>N/A</v>
      </c>
    </row>
    <row r="534" spans="1:12">
      <c r="A534" s="48" t="s">
        <v>912</v>
      </c>
      <c r="B534" s="47" t="s">
        <v>49</v>
      </c>
      <c r="C534" s="47" t="s">
        <v>49</v>
      </c>
      <c r="D534" s="33" t="str">
        <f t="shared" si="171"/>
        <v>N/A</v>
      </c>
      <c r="E534" s="47" t="s">
        <v>1207</v>
      </c>
      <c r="F534" s="33" t="str">
        <f t="shared" si="169"/>
        <v>N/A</v>
      </c>
      <c r="G534" s="47" t="s">
        <v>1207</v>
      </c>
      <c r="H534" s="33" t="str">
        <f t="shared" si="172"/>
        <v>N/A</v>
      </c>
      <c r="I534" s="28" t="s">
        <v>49</v>
      </c>
      <c r="J534" s="28" t="s">
        <v>1207</v>
      </c>
      <c r="K534" s="29" t="s">
        <v>1193</v>
      </c>
      <c r="L534" s="30" t="str">
        <f t="shared" ref="L534:L535" si="173">IF(J534="Div by 0", "N/A", IF(OR(J534="N/A",K534="N/A"),"N/A", IF(J534&gt;VALUE(MID(K534,1,2)), "No", IF(J534&lt;-1*VALUE(MID(K534,1,2)), "No", "Yes"))))</f>
        <v>N/A</v>
      </c>
    </row>
    <row r="535" spans="1:12">
      <c r="A535" s="48" t="s">
        <v>913</v>
      </c>
      <c r="B535" s="47" t="s">
        <v>49</v>
      </c>
      <c r="C535" s="47" t="s">
        <v>49</v>
      </c>
      <c r="D535" s="33" t="str">
        <f t="shared" si="171"/>
        <v>N/A</v>
      </c>
      <c r="E535" s="47" t="s">
        <v>1207</v>
      </c>
      <c r="F535" s="33" t="str">
        <f t="shared" si="169"/>
        <v>N/A</v>
      </c>
      <c r="G535" s="47" t="s">
        <v>1207</v>
      </c>
      <c r="H535" s="33" t="str">
        <f t="shared" si="172"/>
        <v>N/A</v>
      </c>
      <c r="I535" s="28" t="s">
        <v>49</v>
      </c>
      <c r="J535" s="28" t="s">
        <v>1207</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75.588634017999993</v>
      </c>
      <c r="D537" s="27" t="str">
        <f t="shared" ref="D537:D575" si="174">IF($B537="N/A","N/A",IF(C537&gt;10,"No",IF(C537&lt;-10,"No","Yes")))</f>
        <v>N/A</v>
      </c>
      <c r="E537" s="35">
        <v>72.524832582000002</v>
      </c>
      <c r="F537" s="27" t="str">
        <f t="shared" ref="F537:F575" si="175">IF($B537="N/A","N/A",IF(E537&gt;10,"No",IF(E537&lt;-10,"No","Yes")))</f>
        <v>N/A</v>
      </c>
      <c r="G537" s="35">
        <v>75.601366303999995</v>
      </c>
      <c r="H537" s="27" t="str">
        <f t="shared" ref="H537:H575" si="176">IF($B537="N/A","N/A",IF(G537&gt;10,"No",IF(G537&lt;-10,"No","Yes")))</f>
        <v>N/A</v>
      </c>
      <c r="I537" s="28">
        <v>-4.05</v>
      </c>
      <c r="J537" s="28">
        <v>4.242</v>
      </c>
      <c r="K537" s="29" t="s">
        <v>1193</v>
      </c>
      <c r="L537" s="30" t="str">
        <f t="shared" ref="L537:L605" si="177">IF(J537="Div by 0", "N/A", IF(K537="N/A","N/A", IF(J537&gt;VALUE(MID(K537,1,2)), "No", IF(J537&lt;-1*VALUE(MID(K537,1,2)), "No", "Yes"))))</f>
        <v>Yes</v>
      </c>
    </row>
    <row r="538" spans="1:12">
      <c r="A538" s="46" t="s">
        <v>141</v>
      </c>
      <c r="B538" s="25" t="s">
        <v>49</v>
      </c>
      <c r="C538" s="34">
        <v>112073</v>
      </c>
      <c r="D538" s="27" t="str">
        <f t="shared" si="174"/>
        <v>N/A</v>
      </c>
      <c r="E538" s="34">
        <v>116530</v>
      </c>
      <c r="F538" s="27" t="str">
        <f t="shared" si="175"/>
        <v>N/A</v>
      </c>
      <c r="G538" s="34">
        <v>125716</v>
      </c>
      <c r="H538" s="27" t="str">
        <f t="shared" si="176"/>
        <v>N/A</v>
      </c>
      <c r="I538" s="28">
        <v>3.9769999999999999</v>
      </c>
      <c r="J538" s="28">
        <v>7.883</v>
      </c>
      <c r="K538" s="29" t="s">
        <v>1193</v>
      </c>
      <c r="L538" s="30" t="str">
        <f t="shared" si="177"/>
        <v>Yes</v>
      </c>
    </row>
    <row r="539" spans="1:12">
      <c r="A539" s="5" t="s">
        <v>524</v>
      </c>
      <c r="B539" s="36" t="s">
        <v>49</v>
      </c>
      <c r="C539" s="34">
        <v>418</v>
      </c>
      <c r="D539" s="34" t="str">
        <f t="shared" si="174"/>
        <v>N/A</v>
      </c>
      <c r="E539" s="34">
        <v>370</v>
      </c>
      <c r="F539" s="34" t="str">
        <f t="shared" si="175"/>
        <v>N/A</v>
      </c>
      <c r="G539" s="34">
        <v>522</v>
      </c>
      <c r="H539" s="33" t="str">
        <f t="shared" si="176"/>
        <v>N/A</v>
      </c>
      <c r="I539" s="28">
        <v>-11.5</v>
      </c>
      <c r="J539" s="28">
        <v>41.08</v>
      </c>
      <c r="K539" s="36" t="s">
        <v>1193</v>
      </c>
      <c r="L539" s="30" t="str">
        <f t="shared" si="177"/>
        <v>No</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152</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144</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11</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75</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142</v>
      </c>
      <c r="H544" s="30" t="str">
        <f t="shared" si="180"/>
        <v>N/A</v>
      </c>
      <c r="I544" s="28" t="s">
        <v>49</v>
      </c>
      <c r="J544" s="28" t="s">
        <v>49</v>
      </c>
      <c r="K544" s="34" t="s">
        <v>1193</v>
      </c>
      <c r="L544" s="30" t="str">
        <f t="shared" si="177"/>
        <v>No</v>
      </c>
    </row>
    <row r="545" spans="1:12">
      <c r="A545" s="5" t="s">
        <v>527</v>
      </c>
      <c r="B545" s="36" t="s">
        <v>49</v>
      </c>
      <c r="C545" s="34">
        <v>9868</v>
      </c>
      <c r="D545" s="34" t="str">
        <f t="shared" si="174"/>
        <v>N/A</v>
      </c>
      <c r="E545" s="34">
        <v>9450</v>
      </c>
      <c r="F545" s="34" t="str">
        <f t="shared" si="175"/>
        <v>N/A</v>
      </c>
      <c r="G545" s="34">
        <v>9419</v>
      </c>
      <c r="H545" s="33" t="str">
        <f t="shared" si="176"/>
        <v>N/A</v>
      </c>
      <c r="I545" s="28">
        <v>-4.24</v>
      </c>
      <c r="J545" s="28">
        <v>-0.32800000000000001</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8121</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707</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33</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96</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325</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137</v>
      </c>
      <c r="H551" s="30" t="str">
        <f t="shared" si="183"/>
        <v>N/A</v>
      </c>
      <c r="I551" s="28" t="s">
        <v>49</v>
      </c>
      <c r="J551" s="28" t="s">
        <v>49</v>
      </c>
      <c r="K551" s="34" t="s">
        <v>1193</v>
      </c>
      <c r="L551" s="30" t="str">
        <f t="shared" si="177"/>
        <v>No</v>
      </c>
    </row>
    <row r="552" spans="1:12">
      <c r="A552" s="5" t="s">
        <v>530</v>
      </c>
      <c r="B552" s="36" t="s">
        <v>49</v>
      </c>
      <c r="C552" s="34">
        <v>54708</v>
      </c>
      <c r="D552" s="34" t="str">
        <f t="shared" si="174"/>
        <v>N/A</v>
      </c>
      <c r="E552" s="34">
        <v>54504</v>
      </c>
      <c r="F552" s="34" t="str">
        <f t="shared" si="175"/>
        <v>N/A</v>
      </c>
      <c r="G552" s="34">
        <v>56415</v>
      </c>
      <c r="H552" s="33" t="str">
        <f t="shared" si="176"/>
        <v>N/A</v>
      </c>
      <c r="I552" s="28">
        <v>-0.373</v>
      </c>
      <c r="J552" s="28">
        <v>3.5059999999999998</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9134</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2110</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39145</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3753</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2168</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105</v>
      </c>
      <c r="H559" s="30" t="str">
        <f t="shared" si="186"/>
        <v>N/A</v>
      </c>
      <c r="I559" s="28" t="s">
        <v>49</v>
      </c>
      <c r="J559" s="28" t="s">
        <v>49</v>
      </c>
      <c r="K559" s="34" t="s">
        <v>1193</v>
      </c>
      <c r="L559" s="30" t="str">
        <f t="shared" si="177"/>
        <v>No</v>
      </c>
    </row>
    <row r="560" spans="1:12">
      <c r="A560" s="5" t="s">
        <v>532</v>
      </c>
      <c r="B560" s="36" t="s">
        <v>49</v>
      </c>
      <c r="C560" s="34">
        <v>47079</v>
      </c>
      <c r="D560" s="34" t="str">
        <f t="shared" si="174"/>
        <v>N/A</v>
      </c>
      <c r="E560" s="34">
        <v>52206</v>
      </c>
      <c r="F560" s="34" t="str">
        <f t="shared" si="175"/>
        <v>N/A</v>
      </c>
      <c r="G560" s="34">
        <v>59360</v>
      </c>
      <c r="H560" s="33" t="str">
        <f t="shared" si="176"/>
        <v>N/A</v>
      </c>
      <c r="I560" s="28">
        <v>10.89</v>
      </c>
      <c r="J560" s="28">
        <v>13.7</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4635</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5524</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1741</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2825</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44635</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0</v>
      </c>
      <c r="F567" s="34" t="str">
        <f t="shared" si="175"/>
        <v>N/A</v>
      </c>
      <c r="G567" s="34">
        <v>0</v>
      </c>
      <c r="H567" s="33" t="str">
        <f t="shared" si="176"/>
        <v>N/A</v>
      </c>
      <c r="I567" s="28" t="s">
        <v>49</v>
      </c>
      <c r="J567" s="28" t="s">
        <v>1207</v>
      </c>
      <c r="K567" s="29" t="s">
        <v>1193</v>
      </c>
      <c r="L567" s="30" t="str">
        <f>IF(J567="Div by 0", "N/A", IF(OR(J567="N/A",K567="N/A"),"N/A", IF(J567&gt;VALUE(MID(K567,1,2)), "No", IF(J567&lt;-1*VALUE(MID(K567,1,2)), "No", "Yes"))))</f>
        <v>N/A</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56</v>
      </c>
      <c r="F572" s="34" t="str">
        <f t="shared" si="175"/>
        <v>N/A</v>
      </c>
      <c r="G572" s="34">
        <v>90</v>
      </c>
      <c r="H572" s="33" t="str">
        <f t="shared" si="176"/>
        <v>N/A</v>
      </c>
      <c r="I572" s="28" t="s">
        <v>49</v>
      </c>
      <c r="J572" s="28">
        <v>60.71</v>
      </c>
      <c r="K572" s="29" t="s">
        <v>1193</v>
      </c>
      <c r="L572" s="30" t="str">
        <f t="shared" si="190"/>
        <v>No</v>
      </c>
    </row>
    <row r="573" spans="1:12">
      <c r="A573" s="51" t="s">
        <v>920</v>
      </c>
      <c r="B573" s="25" t="s">
        <v>49</v>
      </c>
      <c r="C573" s="34" t="s">
        <v>49</v>
      </c>
      <c r="D573" s="34" t="str">
        <f t="shared" si="174"/>
        <v>N/A</v>
      </c>
      <c r="E573" s="34">
        <v>116475</v>
      </c>
      <c r="F573" s="34" t="str">
        <f t="shared" si="175"/>
        <v>N/A</v>
      </c>
      <c r="G573" s="34">
        <v>125627</v>
      </c>
      <c r="H573" s="33" t="str">
        <f t="shared" si="176"/>
        <v>N/A</v>
      </c>
      <c r="I573" s="28" t="s">
        <v>49</v>
      </c>
      <c r="J573" s="28">
        <v>7.8570000000000002</v>
      </c>
      <c r="K573" s="29" t="s">
        <v>1193</v>
      </c>
      <c r="L573" s="30" t="str">
        <f t="shared" si="190"/>
        <v>Yes</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0</v>
      </c>
      <c r="F575" s="34" t="str">
        <f t="shared" si="175"/>
        <v>N/A</v>
      </c>
      <c r="G575" s="34">
        <v>0</v>
      </c>
      <c r="H575" s="33" t="str">
        <f t="shared" si="176"/>
        <v>N/A</v>
      </c>
      <c r="I575" s="35" t="s">
        <v>49</v>
      </c>
      <c r="J575" s="35" t="s">
        <v>1207</v>
      </c>
      <c r="K575" s="36" t="s">
        <v>1193</v>
      </c>
      <c r="L575" s="30" t="str">
        <f t="shared" si="190"/>
        <v>N/A</v>
      </c>
    </row>
    <row r="576" spans="1:12">
      <c r="A576" s="46" t="s">
        <v>345</v>
      </c>
      <c r="B576" s="36" t="s">
        <v>86</v>
      </c>
      <c r="C576" s="35">
        <v>9.5351609099999998E-2</v>
      </c>
      <c r="D576" s="27" t="str">
        <f>IF($B576="N/A","N/A",IF(C576&gt;=20,"No",IF(C576&lt;0,"No","Yes")))</f>
        <v>Yes</v>
      </c>
      <c r="E576" s="35">
        <v>0.2443184437</v>
      </c>
      <c r="F576" s="27" t="str">
        <f>IF($B576="N/A","N/A",IF(E576&gt;=20,"No",IF(E576&lt;0,"No","Yes")))</f>
        <v>Yes</v>
      </c>
      <c r="G576" s="35">
        <v>0.38412870570000002</v>
      </c>
      <c r="H576" s="27" t="str">
        <f>IF($B576="N/A","N/A",IF(G576&gt;=20,"No",IF(G576&lt;0,"No","Yes")))</f>
        <v>Yes</v>
      </c>
      <c r="I576" s="28">
        <v>156.19999999999999</v>
      </c>
      <c r="J576" s="28">
        <v>57.22</v>
      </c>
      <c r="K576" s="29" t="s">
        <v>1193</v>
      </c>
      <c r="L576" s="30" t="str">
        <f t="shared" si="177"/>
        <v>No</v>
      </c>
    </row>
    <row r="577" spans="1:12">
      <c r="A577" s="46" t="s">
        <v>346</v>
      </c>
      <c r="B577" s="25" t="s">
        <v>49</v>
      </c>
      <c r="C577" s="35">
        <v>0</v>
      </c>
      <c r="D577" s="27" t="str">
        <f>IF($B577="N/A","N/A",IF(C577&gt;10,"No",IF(C577&lt;-10,"No","Yes")))</f>
        <v>N/A</v>
      </c>
      <c r="E577" s="35">
        <v>0</v>
      </c>
      <c r="F577" s="27" t="str">
        <f>IF($B577="N/A","N/A",IF(E577&gt;10,"No",IF(E577&lt;-10,"No","Yes")))</f>
        <v>N/A</v>
      </c>
      <c r="G577" s="35">
        <v>0</v>
      </c>
      <c r="H577" s="27" t="str">
        <f>IF($B577="N/A","N/A",IF(G577&gt;10,"No",IF(G577&lt;-10,"No","Yes")))</f>
        <v>N/A</v>
      </c>
      <c r="I577" s="28" t="s">
        <v>1207</v>
      </c>
      <c r="J577" s="28" t="s">
        <v>1207</v>
      </c>
      <c r="K577" s="29" t="s">
        <v>1193</v>
      </c>
      <c r="L577" s="30" t="str">
        <f t="shared" si="177"/>
        <v>N/A</v>
      </c>
    </row>
    <row r="578" spans="1:12">
      <c r="A578" s="46" t="s">
        <v>347</v>
      </c>
      <c r="B578" s="25" t="s">
        <v>49</v>
      </c>
      <c r="C578" s="35">
        <v>12.166865316000001</v>
      </c>
      <c r="D578" s="27" t="str">
        <f>IF($B578="N/A","N/A",IF(C578&gt;10,"No",IF(C578&lt;-10,"No","Yes")))</f>
        <v>N/A</v>
      </c>
      <c r="E578" s="35">
        <v>8.3759738164000002</v>
      </c>
      <c r="F578" s="27" t="str">
        <f>IF($B578="N/A","N/A",IF(E578&gt;10,"No",IF(E578&lt;-10,"No","Yes")))</f>
        <v>N/A</v>
      </c>
      <c r="G578" s="35">
        <v>8.1842010123000009</v>
      </c>
      <c r="H578" s="27" t="str">
        <f>IF($B578="N/A","N/A",IF(G578&gt;10,"No",IF(G578&lt;-10,"No","Yes")))</f>
        <v>N/A</v>
      </c>
      <c r="I578" s="28">
        <v>-31.2</v>
      </c>
      <c r="J578" s="28">
        <v>-2.29</v>
      </c>
      <c r="K578" s="29" t="s">
        <v>1193</v>
      </c>
      <c r="L578" s="30" t="str">
        <f t="shared" si="177"/>
        <v>Yes</v>
      </c>
    </row>
    <row r="579" spans="1:12" ht="12.75" customHeight="1">
      <c r="A579" s="55" t="s">
        <v>348</v>
      </c>
      <c r="B579" s="25" t="s">
        <v>49</v>
      </c>
      <c r="C579" s="35" t="s">
        <v>1207</v>
      </c>
      <c r="D579" s="27" t="str">
        <f>IF($B579="N/A","N/A",IF(C579&gt;10,"No",IF(C579&lt;-10,"No","Yes")))</f>
        <v>N/A</v>
      </c>
      <c r="E579" s="35" t="s">
        <v>1207</v>
      </c>
      <c r="F579" s="27" t="str">
        <f>IF($B579="N/A","N/A",IF(E579&gt;10,"No",IF(E579&lt;-10,"No","Yes")))</f>
        <v>N/A</v>
      </c>
      <c r="G579" s="35" t="s">
        <v>1207</v>
      </c>
      <c r="H579" s="27" t="str">
        <f>IF($B579="N/A","N/A",IF(G579&gt;10,"No",IF(G579&lt;-10,"No","Yes")))</f>
        <v>N/A</v>
      </c>
      <c r="I579" s="28" t="s">
        <v>1207</v>
      </c>
      <c r="J579" s="28" t="s">
        <v>1207</v>
      </c>
      <c r="K579" s="29" t="s">
        <v>1193</v>
      </c>
      <c r="L579" s="30" t="str">
        <f t="shared" si="177"/>
        <v>N/A</v>
      </c>
    </row>
    <row r="580" spans="1:12" ht="12.75" customHeight="1">
      <c r="A580" s="55" t="s">
        <v>737</v>
      </c>
      <c r="B580" s="25" t="s">
        <v>49</v>
      </c>
      <c r="C580" s="35" t="s">
        <v>1207</v>
      </c>
      <c r="D580" s="27" t="str">
        <f>IF($B580="N/A","N/A",IF(C580&gt;10,"No",IF(C580&lt;-10,"No","Yes")))</f>
        <v>N/A</v>
      </c>
      <c r="E580" s="35" t="s">
        <v>1207</v>
      </c>
      <c r="F580" s="27" t="str">
        <f>IF($B580="N/A","N/A",IF(E580&gt;10,"No",IF(E580&lt;-10,"No","Yes")))</f>
        <v>N/A</v>
      </c>
      <c r="G580" s="35" t="s">
        <v>1207</v>
      </c>
      <c r="H580" s="27" t="str">
        <f>IF($B580="N/A","N/A",IF(G580&gt;10,"No",IF(G580&lt;-10,"No","Yes")))</f>
        <v>N/A</v>
      </c>
      <c r="I580" s="28" t="s">
        <v>1207</v>
      </c>
      <c r="J580" s="28" t="s">
        <v>1207</v>
      </c>
      <c r="K580" s="29" t="s">
        <v>1193</v>
      </c>
      <c r="L580" s="30" t="str">
        <f t="shared" si="177"/>
        <v>N/A</v>
      </c>
    </row>
    <row r="581" spans="1:12">
      <c r="A581" s="55" t="s">
        <v>349</v>
      </c>
      <c r="B581" s="25" t="s">
        <v>49</v>
      </c>
      <c r="C581" s="35" t="s">
        <v>1207</v>
      </c>
      <c r="D581" s="27" t="str">
        <f>IF($B581="N/A","N/A",IF(C581&gt;10,"No",IF(C581&lt;-10,"No","Yes")))</f>
        <v>N/A</v>
      </c>
      <c r="E581" s="35" t="s">
        <v>1207</v>
      </c>
      <c r="F581" s="27" t="str">
        <f>IF($B581="N/A","N/A",IF(E581&gt;10,"No",IF(E581&lt;-10,"No","Yes")))</f>
        <v>N/A</v>
      </c>
      <c r="G581" s="35" t="s">
        <v>1207</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t="s">
        <v>1207</v>
      </c>
      <c r="F582" s="27" t="str">
        <f t="shared" ref="F582:F587" si="192">IF($B582="N/A","N/A",IF(E582&gt;10,"No",IF(E582&lt;-10,"No","Yes")))</f>
        <v>N/A</v>
      </c>
      <c r="G582" s="35" t="s">
        <v>1207</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t="s">
        <v>1207</v>
      </c>
      <c r="F583" s="27" t="str">
        <f t="shared" si="192"/>
        <v>N/A</v>
      </c>
      <c r="G583" s="35" t="s">
        <v>1207</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t="s">
        <v>1207</v>
      </c>
      <c r="F584" s="27" t="str">
        <f t="shared" si="192"/>
        <v>N/A</v>
      </c>
      <c r="G584" s="35" t="s">
        <v>1207</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t="s">
        <v>1207</v>
      </c>
      <c r="F585" s="27" t="str">
        <f t="shared" si="192"/>
        <v>N/A</v>
      </c>
      <c r="G585" s="35" t="s">
        <v>1207</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t="s">
        <v>1207</v>
      </c>
      <c r="F586" s="27" t="str">
        <f t="shared" si="192"/>
        <v>N/A</v>
      </c>
      <c r="G586" s="35" t="s">
        <v>1207</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t="s">
        <v>1207</v>
      </c>
      <c r="F587" s="27" t="str">
        <f t="shared" si="192"/>
        <v>N/A</v>
      </c>
      <c r="G587" s="35" t="s">
        <v>1207</v>
      </c>
      <c r="H587" s="27" t="str">
        <f t="shared" si="193"/>
        <v>N/A</v>
      </c>
      <c r="I587" s="28" t="s">
        <v>49</v>
      </c>
      <c r="J587" s="28" t="s">
        <v>1207</v>
      </c>
      <c r="K587" s="36" t="s">
        <v>1193</v>
      </c>
      <c r="L587" s="30" t="str">
        <f t="shared" si="194"/>
        <v>N/A</v>
      </c>
    </row>
    <row r="588" spans="1:12">
      <c r="A588" s="46" t="s">
        <v>334</v>
      </c>
      <c r="B588" s="25" t="s">
        <v>49</v>
      </c>
      <c r="C588" s="26">
        <v>116218</v>
      </c>
      <c r="D588" s="27" t="str">
        <f t="shared" ref="D588:D604" si="195">IF($B588="N/A","N/A",IF(C588&gt;10,"No",IF(C588&lt;-10,"No","Yes")))</f>
        <v>N/A</v>
      </c>
      <c r="E588" s="26">
        <v>127334</v>
      </c>
      <c r="F588" s="27" t="str">
        <f t="shared" ref="F588:F604" si="196">IF($B588="N/A","N/A",IF(E588&gt;10,"No",IF(E588&lt;-10,"No","Yes")))</f>
        <v>N/A</v>
      </c>
      <c r="G588" s="26">
        <v>135587</v>
      </c>
      <c r="H588" s="27" t="str">
        <f t="shared" ref="H588:H604" si="197">IF($B588="N/A","N/A",IF(G588&gt;10,"No",IF(G588&lt;-10,"No","Yes")))</f>
        <v>N/A</v>
      </c>
      <c r="I588" s="28">
        <v>9.5649999999999995</v>
      </c>
      <c r="J588" s="28">
        <v>6.4809999999999999</v>
      </c>
      <c r="K588" s="29" t="s">
        <v>1193</v>
      </c>
      <c r="L588" s="30" t="str">
        <f t="shared" si="177"/>
        <v>Yes</v>
      </c>
    </row>
    <row r="589" spans="1:12">
      <c r="A589" s="48" t="s">
        <v>608</v>
      </c>
      <c r="B589" s="25" t="s">
        <v>49</v>
      </c>
      <c r="C589" s="32">
        <v>0</v>
      </c>
      <c r="D589" s="27" t="str">
        <f t="shared" si="195"/>
        <v>N/A</v>
      </c>
      <c r="E589" s="32">
        <v>0</v>
      </c>
      <c r="F589" s="27" t="str">
        <f t="shared" si="196"/>
        <v>N/A</v>
      </c>
      <c r="G589" s="32">
        <v>0</v>
      </c>
      <c r="H589" s="27" t="str">
        <f t="shared" si="197"/>
        <v>N/A</v>
      </c>
      <c r="I589" s="28" t="s">
        <v>1207</v>
      </c>
      <c r="J589" s="28" t="s">
        <v>1207</v>
      </c>
      <c r="K589" s="29" t="s">
        <v>1193</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69.748231770999993</v>
      </c>
      <c r="D592" s="27" t="str">
        <f t="shared" si="195"/>
        <v>N/A</v>
      </c>
      <c r="E592" s="32">
        <v>66.840749525000007</v>
      </c>
      <c r="F592" s="27" t="str">
        <f t="shared" si="196"/>
        <v>N/A</v>
      </c>
      <c r="G592" s="32">
        <v>68.535331557999996</v>
      </c>
      <c r="H592" s="27" t="str">
        <f t="shared" si="197"/>
        <v>N/A</v>
      </c>
      <c r="I592" s="28">
        <v>-4.17</v>
      </c>
      <c r="J592" s="28">
        <v>2.5350000000000001</v>
      </c>
      <c r="K592" s="29" t="s">
        <v>1193</v>
      </c>
      <c r="L592" s="30" t="str">
        <f t="shared" si="177"/>
        <v>Yes</v>
      </c>
    </row>
    <row r="593" spans="1:12">
      <c r="A593" s="48" t="s">
        <v>612</v>
      </c>
      <c r="B593" s="25" t="s">
        <v>49</v>
      </c>
      <c r="C593" s="32">
        <v>6.0231633999999999E-3</v>
      </c>
      <c r="D593" s="27" t="str">
        <f t="shared" si="195"/>
        <v>N/A</v>
      </c>
      <c r="E593" s="32">
        <v>2.67014309E-2</v>
      </c>
      <c r="F593" s="27" t="str">
        <f t="shared" si="196"/>
        <v>N/A</v>
      </c>
      <c r="G593" s="32">
        <v>4.7202165400000003E-2</v>
      </c>
      <c r="H593" s="27" t="str">
        <f t="shared" si="197"/>
        <v>N/A</v>
      </c>
      <c r="I593" s="28">
        <v>343.3</v>
      </c>
      <c r="J593" s="28">
        <v>76.78</v>
      </c>
      <c r="K593" s="29" t="s">
        <v>1193</v>
      </c>
      <c r="L593" s="30" t="str">
        <f t="shared" si="177"/>
        <v>No</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30.245745065000001</v>
      </c>
      <c r="D604" s="27" t="str">
        <f t="shared" si="195"/>
        <v>N/A</v>
      </c>
      <c r="E604" s="32">
        <v>33.132549044000001</v>
      </c>
      <c r="F604" s="27" t="str">
        <f t="shared" si="196"/>
        <v>N/A</v>
      </c>
      <c r="G604" s="32">
        <v>31.417466275999999</v>
      </c>
      <c r="H604" s="27" t="str">
        <f t="shared" si="197"/>
        <v>N/A</v>
      </c>
      <c r="I604" s="28">
        <v>9.5440000000000005</v>
      </c>
      <c r="J604" s="28">
        <v>-5.18</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4836920</v>
      </c>
      <c r="D607" s="27" t="str">
        <f>IF($B607="N/A","N/A",IF(C607&gt;10,"No",IF(C607&lt;-10,"No","Yes")))</f>
        <v>N/A</v>
      </c>
      <c r="E607" s="31">
        <v>5098760</v>
      </c>
      <c r="F607" s="27" t="str">
        <f>IF($B607="N/A","N/A",IF(E607&gt;10,"No",IF(E607&lt;-10,"No","Yes")))</f>
        <v>N/A</v>
      </c>
      <c r="G607" s="31">
        <v>5553785</v>
      </c>
      <c r="H607" s="27" t="str">
        <f>IF($B607="N/A","N/A",IF(G607&gt;10,"No",IF(G607&lt;-10,"No","Yes")))</f>
        <v>N/A</v>
      </c>
      <c r="I607" s="28">
        <v>5.4130000000000003</v>
      </c>
      <c r="J607" s="28">
        <v>8.9239999999999995</v>
      </c>
      <c r="K607" s="29" t="s">
        <v>1193</v>
      </c>
      <c r="L607" s="30" t="str">
        <f t="shared" ref="L607:L618" si="198">IF(J607="Div by 0", "N/A", IF(K607="N/A","N/A", IF(J607&gt;VALUE(MID(K607,1,2)), "No", IF(J607&lt;-1*VALUE(MID(K607,1,2)), "No", "Yes"))))</f>
        <v>Yes</v>
      </c>
    </row>
    <row r="608" spans="1:12">
      <c r="A608" s="48" t="s">
        <v>534</v>
      </c>
      <c r="B608" s="25" t="s">
        <v>49</v>
      </c>
      <c r="C608" s="31">
        <v>0</v>
      </c>
      <c r="D608" s="27" t="str">
        <f>IF($B608="N/A","N/A",IF(C608&gt;10,"No",IF(C608&lt;-10,"No","Yes")))</f>
        <v>N/A</v>
      </c>
      <c r="E608" s="31">
        <v>0</v>
      </c>
      <c r="F608" s="27" t="str">
        <f>IF($B608="N/A","N/A",IF(E608&gt;10,"No",IF(E608&lt;-10,"No","Yes")))</f>
        <v>N/A</v>
      </c>
      <c r="G608" s="31">
        <v>0</v>
      </c>
      <c r="H608" s="27" t="str">
        <f>IF($B608="N/A","N/A",IF(G608&gt;10,"No",IF(G608&lt;-10,"No","Yes")))</f>
        <v>N/A</v>
      </c>
      <c r="I608" s="28" t="s">
        <v>1207</v>
      </c>
      <c r="J608" s="28" t="s">
        <v>1207</v>
      </c>
      <c r="K608" s="29" t="s">
        <v>1193</v>
      </c>
      <c r="L608" s="30" t="str">
        <f t="shared" si="198"/>
        <v>N/A</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1207</v>
      </c>
      <c r="J609" s="28" t="s">
        <v>1207</v>
      </c>
      <c r="K609" s="29" t="s">
        <v>1193</v>
      </c>
      <c r="L609" s="30" t="str">
        <f t="shared" si="198"/>
        <v>N/A</v>
      </c>
    </row>
    <row r="610" spans="1:12">
      <c r="A610" s="48" t="s">
        <v>536</v>
      </c>
      <c r="B610" s="25" t="s">
        <v>49</v>
      </c>
      <c r="C610" s="31">
        <v>4836920</v>
      </c>
      <c r="D610" s="27" t="str">
        <f>IF($B610="N/A","N/A",IF(C610&gt;10,"No",IF(C610&lt;-10,"No","Yes")))</f>
        <v>N/A</v>
      </c>
      <c r="E610" s="31">
        <v>5098760</v>
      </c>
      <c r="F610" s="27" t="str">
        <f>IF($B610="N/A","N/A",IF(E610&gt;10,"No",IF(E610&lt;-10,"No","Yes")))</f>
        <v>N/A</v>
      </c>
      <c r="G610" s="31">
        <v>5553785</v>
      </c>
      <c r="H610" s="27" t="str">
        <f>IF($B610="N/A","N/A",IF(G610&gt;10,"No",IF(G610&lt;-10,"No","Yes")))</f>
        <v>N/A</v>
      </c>
      <c r="I610" s="28">
        <v>5.4130000000000003</v>
      </c>
      <c r="J610" s="28">
        <v>8.9239999999999995</v>
      </c>
      <c r="K610" s="29" t="s">
        <v>1193</v>
      </c>
      <c r="L610" s="30" t="str">
        <f t="shared" si="198"/>
        <v>Yes</v>
      </c>
    </row>
    <row r="611" spans="1:12" ht="12.75" customHeight="1">
      <c r="A611" s="46" t="s">
        <v>537</v>
      </c>
      <c r="B611" s="50" t="s">
        <v>27</v>
      </c>
      <c r="C611" s="32">
        <v>0.99765587209999995</v>
      </c>
      <c r="D611" s="27" t="str">
        <f>IF($B611="N/A","N/A",IF(C611&gt;2,"No",IF(C611&lt;0.9,"No","Yes")))</f>
        <v>Yes</v>
      </c>
      <c r="E611" s="32">
        <v>1.0026340292</v>
      </c>
      <c r="F611" s="27" t="str">
        <f>IF($B611="N/A","N/A",IF(E611&gt;2,"No",IF(E611&lt;0.9,"No","Yes")))</f>
        <v>Yes</v>
      </c>
      <c r="G611" s="32">
        <v>1.0012340137</v>
      </c>
      <c r="H611" s="27" t="str">
        <f>IF($B611="N/A","N/A",IF(G611&gt;2,"No",IF(G611&lt;0.9,"No","Yes")))</f>
        <v>Yes</v>
      </c>
      <c r="I611" s="28">
        <v>0.499</v>
      </c>
      <c r="J611" s="28">
        <v>-0.14000000000000001</v>
      </c>
      <c r="K611" s="29" t="s">
        <v>1193</v>
      </c>
      <c r="L611" s="30" t="str">
        <f t="shared" si="198"/>
        <v>Yes</v>
      </c>
    </row>
    <row r="612" spans="1:12">
      <c r="A612" s="48" t="s">
        <v>534</v>
      </c>
      <c r="B612" s="50" t="s">
        <v>27</v>
      </c>
      <c r="C612" s="32">
        <v>0</v>
      </c>
      <c r="D612" s="27" t="str">
        <f>IF($B612="N/A","N/A",IF(C612&gt;2,"No",IF(C612&lt;0.9,"No","Yes")))</f>
        <v>No</v>
      </c>
      <c r="E612" s="32">
        <v>0</v>
      </c>
      <c r="F612" s="27" t="str">
        <f>IF($B612="N/A","N/A",IF(E612&gt;2,"No",IF(E612&lt;0.9,"No","Yes")))</f>
        <v>No</v>
      </c>
      <c r="G612" s="32">
        <v>0</v>
      </c>
      <c r="H612" s="27" t="str">
        <f>IF($B612="N/A","N/A",IF(G612&gt;2,"No",IF(G612&lt;0.9,"No","Yes")))</f>
        <v>No</v>
      </c>
      <c r="I612" s="28" t="s">
        <v>1207</v>
      </c>
      <c r="J612" s="28" t="s">
        <v>1207</v>
      </c>
      <c r="K612" s="29" t="s">
        <v>1193</v>
      </c>
      <c r="L612" s="30" t="str">
        <f t="shared" si="198"/>
        <v>N/A</v>
      </c>
    </row>
    <row r="613" spans="1:12">
      <c r="A613" s="48" t="s">
        <v>535</v>
      </c>
      <c r="B613" s="50" t="s">
        <v>27</v>
      </c>
      <c r="C613" s="32" t="s">
        <v>1207</v>
      </c>
      <c r="D613" s="27" t="str">
        <f>IF($B613="N/A","N/A",IF(C613&gt;2,"No",IF(C613&lt;0.9,"No","Yes")))</f>
        <v>No</v>
      </c>
      <c r="E613" s="32" t="s">
        <v>1207</v>
      </c>
      <c r="F613" s="27" t="str">
        <f>IF($B613="N/A","N/A",IF(E613&gt;2,"No",IF(E613&lt;0.9,"No","Yes")))</f>
        <v>No</v>
      </c>
      <c r="G613" s="32" t="s">
        <v>1207</v>
      </c>
      <c r="H613" s="27" t="str">
        <f>IF($B613="N/A","N/A",IF(G613&gt;2,"No",IF(G613&lt;0.9,"No","Yes")))</f>
        <v>No</v>
      </c>
      <c r="I613" s="28" t="s">
        <v>1207</v>
      </c>
      <c r="J613" s="28" t="s">
        <v>1207</v>
      </c>
      <c r="K613" s="29" t="s">
        <v>1193</v>
      </c>
      <c r="L613" s="30" t="str">
        <f t="shared" si="198"/>
        <v>N/A</v>
      </c>
    </row>
    <row r="614" spans="1:12">
      <c r="A614" s="48" t="s">
        <v>536</v>
      </c>
      <c r="B614" s="50" t="s">
        <v>27</v>
      </c>
      <c r="C614" s="32">
        <v>0.99775671210000005</v>
      </c>
      <c r="D614" s="27" t="str">
        <f>IF($B614="N/A","N/A",IF(C614&gt;2,"No",IF(C614&lt;0.9,"No","Yes")))</f>
        <v>Yes</v>
      </c>
      <c r="E614" s="32">
        <v>1.0030571173</v>
      </c>
      <c r="F614" s="27" t="str">
        <f>IF($B614="N/A","N/A",IF(E614&gt;2,"No",IF(E614&lt;0.9,"No","Yes")))</f>
        <v>Yes</v>
      </c>
      <c r="G614" s="32">
        <v>1.0019231029</v>
      </c>
      <c r="H614" s="27" t="str">
        <f>IF($B614="N/A","N/A",IF(G614&gt;2,"No",IF(G614&lt;0.9,"No","Yes")))</f>
        <v>Yes</v>
      </c>
      <c r="I614" s="28">
        <v>0.53120000000000001</v>
      </c>
      <c r="J614" s="28">
        <v>-0.113</v>
      </c>
      <c r="K614" s="29" t="s">
        <v>1193</v>
      </c>
      <c r="L614" s="30" t="str">
        <f t="shared" si="198"/>
        <v>Yes</v>
      </c>
    </row>
    <row r="615" spans="1:12">
      <c r="A615" s="46" t="s">
        <v>538</v>
      </c>
      <c r="B615" s="25" t="s">
        <v>49</v>
      </c>
      <c r="C615" s="31">
        <v>4.9882793606</v>
      </c>
      <c r="D615" s="27" t="str">
        <f>IF($B615="N/A","N/A",IF(C615&gt;10,"No",IF(C615&lt;-10,"No","Yes")))</f>
        <v>N/A</v>
      </c>
      <c r="E615" s="31">
        <v>5.0131701461000002</v>
      </c>
      <c r="F615" s="27" t="str">
        <f>IF($B615="N/A","N/A",IF(E615&gt;10,"No",IF(E615&lt;-10,"No","Yes")))</f>
        <v>N/A</v>
      </c>
      <c r="G615" s="31">
        <v>5.0061700685000003</v>
      </c>
      <c r="H615" s="27" t="str">
        <f>IF($B615="N/A","N/A",IF(G615&gt;10,"No",IF(G615&lt;-10,"No","Yes")))</f>
        <v>N/A</v>
      </c>
      <c r="I615" s="28">
        <v>0.499</v>
      </c>
      <c r="J615" s="28">
        <v>-0.14000000000000001</v>
      </c>
      <c r="K615" s="29" t="s">
        <v>1193</v>
      </c>
      <c r="L615" s="30" t="str">
        <f t="shared" si="198"/>
        <v>Yes</v>
      </c>
    </row>
    <row r="616" spans="1:12">
      <c r="A616" s="48" t="s">
        <v>534</v>
      </c>
      <c r="B616" s="25" t="s">
        <v>49</v>
      </c>
      <c r="C616" s="31">
        <v>0</v>
      </c>
      <c r="D616" s="27" t="str">
        <f>IF($B616="N/A","N/A",IF(C616&gt;10,"No",IF(C616&lt;-10,"No","Yes")))</f>
        <v>N/A</v>
      </c>
      <c r="E616" s="31">
        <v>0</v>
      </c>
      <c r="F616" s="27" t="str">
        <f>IF($B616="N/A","N/A",IF(E616&gt;10,"No",IF(E616&lt;-10,"No","Yes")))</f>
        <v>N/A</v>
      </c>
      <c r="G616" s="31">
        <v>0</v>
      </c>
      <c r="H616" s="27" t="str">
        <f>IF($B616="N/A","N/A",IF(G616&gt;10,"No",IF(G616&lt;-10,"No","Yes")))</f>
        <v>N/A</v>
      </c>
      <c r="I616" s="28" t="s">
        <v>1207</v>
      </c>
      <c r="J616" s="28" t="s">
        <v>1207</v>
      </c>
      <c r="K616" s="29" t="s">
        <v>1193</v>
      </c>
      <c r="L616" s="30" t="str">
        <f t="shared" si="198"/>
        <v>N/A</v>
      </c>
    </row>
    <row r="617" spans="1:12">
      <c r="A617" s="48" t="s">
        <v>535</v>
      </c>
      <c r="B617" s="25" t="s">
        <v>49</v>
      </c>
      <c r="C617" s="31" t="s">
        <v>1207</v>
      </c>
      <c r="D617" s="27" t="str">
        <f>IF($B617="N/A","N/A",IF(C617&gt;10,"No",IF(C617&lt;-10,"No","Yes")))</f>
        <v>N/A</v>
      </c>
      <c r="E617" s="31" t="s">
        <v>1207</v>
      </c>
      <c r="F617" s="27" t="str">
        <f>IF($B617="N/A","N/A",IF(E617&gt;10,"No",IF(E617&lt;-10,"No","Yes")))</f>
        <v>N/A</v>
      </c>
      <c r="G617" s="31" t="s">
        <v>1207</v>
      </c>
      <c r="H617" s="27" t="str">
        <f>IF($B617="N/A","N/A",IF(G617&gt;10,"No",IF(G617&lt;-10,"No","Yes")))</f>
        <v>N/A</v>
      </c>
      <c r="I617" s="28" t="s">
        <v>1207</v>
      </c>
      <c r="J617" s="28" t="s">
        <v>1207</v>
      </c>
      <c r="K617" s="29" t="s">
        <v>1193</v>
      </c>
      <c r="L617" s="30" t="str">
        <f t="shared" si="198"/>
        <v>N/A</v>
      </c>
    </row>
    <row r="618" spans="1:12">
      <c r="A618" s="48" t="s">
        <v>536</v>
      </c>
      <c r="B618" s="25" t="s">
        <v>49</v>
      </c>
      <c r="C618" s="31">
        <v>4.9887835603999999</v>
      </c>
      <c r="D618" s="27" t="str">
        <f>IF($B618="N/A","N/A",IF(C618&gt;10,"No",IF(C618&lt;-10,"No","Yes")))</f>
        <v>N/A</v>
      </c>
      <c r="E618" s="31">
        <v>5.0152855867000001</v>
      </c>
      <c r="F618" s="27" t="str">
        <f>IF($B618="N/A","N/A",IF(E618&gt;10,"No",IF(E618&lt;-10,"No","Yes")))</f>
        <v>N/A</v>
      </c>
      <c r="G618" s="31">
        <v>5.0096155147000001</v>
      </c>
      <c r="H618" s="27" t="str">
        <f>IF($B618="N/A","N/A",IF(G618&gt;10,"No",IF(G618&lt;-10,"No","Yes")))</f>
        <v>N/A</v>
      </c>
      <c r="I618" s="28">
        <v>0.53120000000000001</v>
      </c>
      <c r="J618" s="28">
        <v>-0.113</v>
      </c>
      <c r="K618" s="29" t="s">
        <v>1193</v>
      </c>
      <c r="L618" s="30" t="str">
        <f t="shared" si="198"/>
        <v>Yes</v>
      </c>
    </row>
    <row r="619" spans="1:12" ht="12.75" customHeight="1">
      <c r="A619" s="51" t="s">
        <v>1072</v>
      </c>
      <c r="B619" s="36" t="s">
        <v>959</v>
      </c>
      <c r="C619" s="32" t="s">
        <v>49</v>
      </c>
      <c r="D619" s="27" t="str">
        <f>IF(OR($B619="N/A",$C619="N/A"),"N/A",IF(C619&gt;98,"Yes","No"))</f>
        <v>N/A</v>
      </c>
      <c r="E619" s="32">
        <v>99.541748905999995</v>
      </c>
      <c r="F619" s="27" t="str">
        <f>IF(OR($B619="N/A",$E619="N/A"),"N/A",IF(E619&gt;98,"Yes","No"))</f>
        <v>Yes</v>
      </c>
      <c r="G619" s="32">
        <v>99.268191797</v>
      </c>
      <c r="H619" s="27" t="str">
        <f t="shared" ref="H619:H622" si="199">IF($B619="N/A","N/A",IF(G619&gt;98,"Yes","No"))</f>
        <v>Yes</v>
      </c>
      <c r="I619" s="28" t="s">
        <v>49</v>
      </c>
      <c r="J619" s="28">
        <v>-0.27500000000000002</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0</v>
      </c>
      <c r="F620" s="27" t="str">
        <f t="shared" ref="F620:F622" si="201">IF(OR($B620="N/A",$E620="N/A"),"N/A",IF(E620&gt;98,"Yes","No"))</f>
        <v>No</v>
      </c>
      <c r="G620" s="32">
        <v>0</v>
      </c>
      <c r="H620" s="27" t="str">
        <f t="shared" si="199"/>
        <v>No</v>
      </c>
      <c r="I620" s="28" t="s">
        <v>49</v>
      </c>
      <c r="J620" s="28" t="s">
        <v>1207</v>
      </c>
      <c r="K620" s="29" t="s">
        <v>1193</v>
      </c>
      <c r="L620" s="30" t="str">
        <f t="shared" ref="L620:L622" si="202">IF(J620="Div by 0", "N/A", IF(OR(J620="N/A",K620="N/A"),"N/A", IF(J620&gt;VALUE(MID(K620,1,2)), "No", IF(J620&lt;-1*VALUE(MID(K620,1,2)), "No", "Yes"))))</f>
        <v>N/A</v>
      </c>
    </row>
    <row r="621" spans="1:12">
      <c r="A621" s="48" t="s">
        <v>969</v>
      </c>
      <c r="B621" s="36" t="s">
        <v>959</v>
      </c>
      <c r="C621" s="32" t="s">
        <v>49</v>
      </c>
      <c r="D621" s="27" t="str">
        <f t="shared" si="200"/>
        <v>N/A</v>
      </c>
      <c r="E621" s="32" t="s">
        <v>1207</v>
      </c>
      <c r="F621" s="27" t="str">
        <f t="shared" si="201"/>
        <v>Yes</v>
      </c>
      <c r="G621" s="32" t="s">
        <v>1207</v>
      </c>
      <c r="H621" s="27" t="str">
        <f t="shared" si="199"/>
        <v>Yes</v>
      </c>
      <c r="I621" s="28" t="s">
        <v>49</v>
      </c>
      <c r="J621" s="28" t="s">
        <v>1207</v>
      </c>
      <c r="K621" s="29" t="s">
        <v>1193</v>
      </c>
      <c r="L621" s="30" t="str">
        <f t="shared" si="202"/>
        <v>N/A</v>
      </c>
    </row>
    <row r="622" spans="1:12">
      <c r="A622" s="48" t="s">
        <v>970</v>
      </c>
      <c r="B622" s="36" t="s">
        <v>959</v>
      </c>
      <c r="C622" s="32" t="s">
        <v>49</v>
      </c>
      <c r="D622" s="27" t="str">
        <f t="shared" si="200"/>
        <v>N/A</v>
      </c>
      <c r="E622" s="32">
        <v>99.587894398000003</v>
      </c>
      <c r="F622" s="27" t="str">
        <f t="shared" si="201"/>
        <v>Yes</v>
      </c>
      <c r="G622" s="32">
        <v>99.336925979</v>
      </c>
      <c r="H622" s="27" t="str">
        <f t="shared" si="199"/>
        <v>Yes</v>
      </c>
      <c r="I622" s="28" t="s">
        <v>49</v>
      </c>
      <c r="J622" s="28">
        <v>-0.252</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56</v>
      </c>
      <c r="F624" s="27" t="str">
        <f>IF($B624="N/A","N/A",IF(E624&gt;10,"No",IF(E624&lt;-10,"No","Yes")))</f>
        <v>N/A</v>
      </c>
      <c r="G624" s="37">
        <v>90</v>
      </c>
      <c r="H624" s="27" t="str">
        <f>IF($B624="N/A","N/A",IF(G624&gt;10,"No",IF(G624&lt;-10,"No","Yes")))</f>
        <v>N/A</v>
      </c>
      <c r="I624" s="52" t="s">
        <v>49</v>
      </c>
      <c r="J624" s="52">
        <v>60.71</v>
      </c>
      <c r="K624" s="36" t="s">
        <v>1193</v>
      </c>
      <c r="L624" s="30" t="str">
        <f>IF(J624="Div by 0", "N/A", IF(OR(J624="N/A",K624="N/A"),"N/A", IF(J624&gt;VALUE(MID(K624,1,2)), "No", IF(J624&lt;-1*VALUE(MID(K624,1,2)), "No", "Yes"))))</f>
        <v>No</v>
      </c>
    </row>
    <row r="625" spans="1:12">
      <c r="A625" s="51" t="s">
        <v>1028</v>
      </c>
      <c r="B625" s="36" t="s">
        <v>49</v>
      </c>
      <c r="C625" s="32" t="s">
        <v>49</v>
      </c>
      <c r="D625" s="27" t="str">
        <f>IF($B625="N/A","N/A",IF(C625&gt;10,"No",IF(C625&lt;-10,"No","Yes")))</f>
        <v>N/A</v>
      </c>
      <c r="E625" s="32">
        <v>0</v>
      </c>
      <c r="F625" s="27" t="str">
        <f>IF($B625="N/A","N/A",IF(E625&gt;10,"No",IF(E625&lt;-10,"No","Yes")))</f>
        <v>N/A</v>
      </c>
      <c r="G625" s="32">
        <v>0</v>
      </c>
      <c r="H625" s="27" t="str">
        <f>IF($B625="N/A","N/A",IF(G625&gt;10,"No",IF(G625&lt;-10,"No","Yes")))</f>
        <v>N/A</v>
      </c>
      <c r="I625" s="52" t="s">
        <v>49</v>
      </c>
      <c r="J625" s="52" t="s">
        <v>1207</v>
      </c>
      <c r="K625" s="36" t="s">
        <v>1193</v>
      </c>
      <c r="L625" s="30" t="str">
        <f>IF(J625="Div by 0", "N/A", IF(OR(J625="N/A",K625="N/A"),"N/A", IF(J625&gt;VALUE(MID(K625,1,2)), "No", IF(J625&lt;-1*VALUE(MID(K625,1,2)), "No", "Yes"))))</f>
        <v>N/A</v>
      </c>
    </row>
    <row r="626" spans="1:12">
      <c r="A626" s="218" t="s">
        <v>350</v>
      </c>
      <c r="B626" s="218"/>
      <c r="C626" s="218"/>
      <c r="D626" s="218"/>
      <c r="E626" s="218"/>
      <c r="F626" s="218"/>
      <c r="G626" s="218"/>
      <c r="H626" s="218"/>
      <c r="I626" s="218"/>
      <c r="J626" s="218"/>
      <c r="K626" s="218"/>
      <c r="L626" s="218"/>
    </row>
    <row r="627" spans="1:12">
      <c r="A627" s="49" t="s">
        <v>533</v>
      </c>
      <c r="B627" s="36" t="s">
        <v>49</v>
      </c>
      <c r="C627" s="47">
        <v>0</v>
      </c>
      <c r="D627" s="33" t="str">
        <f>IF($B627="N/A","N/A",IF(C627&gt;10,"No",IF(C627&lt;-10,"No","Yes")))</f>
        <v>N/A</v>
      </c>
      <c r="E627" s="47">
        <v>0</v>
      </c>
      <c r="F627" s="33" t="str">
        <f>IF($B627="N/A","N/A",IF(E627&gt;10,"No",IF(E627&lt;-10,"No","Yes")))</f>
        <v>N/A</v>
      </c>
      <c r="G627" s="47">
        <v>0</v>
      </c>
      <c r="H627" s="33" t="str">
        <f>IF($B627="N/A","N/A",IF(G627&gt;10,"No",IF(G627&lt;-10,"No","Yes")))</f>
        <v>N/A</v>
      </c>
      <c r="I627" s="35" t="s">
        <v>1207</v>
      </c>
      <c r="J627" s="35" t="s">
        <v>1207</v>
      </c>
      <c r="K627" s="36" t="s">
        <v>1193</v>
      </c>
      <c r="L627" s="30" t="str">
        <f>IF(J627="Div by 0", "N/A", IF(K627="N/A","N/A", IF(J627&gt;VALUE(MID(K627,1,2)), "No", IF(J627&lt;-1*VALUE(MID(K627,1,2)), "No", "Yes"))))</f>
        <v>N/A</v>
      </c>
    </row>
    <row r="628" spans="1:12">
      <c r="A628" s="49" t="s">
        <v>288</v>
      </c>
      <c r="B628" s="36" t="s">
        <v>49</v>
      </c>
      <c r="C628" s="47">
        <v>0</v>
      </c>
      <c r="D628" s="33" t="str">
        <f>IF($B628="N/A","N/A",IF(C628&gt;10,"No",IF(C628&lt;-10,"No","Yes")))</f>
        <v>N/A</v>
      </c>
      <c r="E628" s="47">
        <v>0</v>
      </c>
      <c r="F628" s="33" t="str">
        <f>IF($B628="N/A","N/A",IF(E628&gt;10,"No",IF(E628&lt;-10,"No","Yes")))</f>
        <v>N/A</v>
      </c>
      <c r="G628" s="47">
        <v>0</v>
      </c>
      <c r="H628" s="33" t="str">
        <f>IF($B628="N/A","N/A",IF(G628&gt;10,"No",IF(G628&lt;-10,"No","Yes")))</f>
        <v>N/A</v>
      </c>
      <c r="I628" s="35" t="s">
        <v>1207</v>
      </c>
      <c r="J628" s="35" t="s">
        <v>1207</v>
      </c>
      <c r="K628" s="36" t="s">
        <v>1193</v>
      </c>
      <c r="L628" s="30" t="str">
        <f>IF(J628="Div by 0", "N/A", IF(K628="N/A","N/A", IF(J628&gt;VALUE(MID(K628,1,2)), "No", IF(J628&lt;-1*VALUE(MID(K628,1,2)), "No", "Yes"))))</f>
        <v>N/A</v>
      </c>
    </row>
    <row r="629" spans="1:12">
      <c r="A629" s="49" t="s">
        <v>539</v>
      </c>
      <c r="B629" s="36" t="s">
        <v>49</v>
      </c>
      <c r="C629" s="34">
        <v>0</v>
      </c>
      <c r="D629" s="33" t="str">
        <f>IF($B629="N/A","N/A",IF(C629&gt;10,"No",IF(C629&lt;-10,"No","Yes")))</f>
        <v>N/A</v>
      </c>
      <c r="E629" s="34">
        <v>0</v>
      </c>
      <c r="F629" s="33" t="str">
        <f>IF($B629="N/A","N/A",IF(E629&gt;10,"No",IF(E629&lt;-10,"No","Yes")))</f>
        <v>N/A</v>
      </c>
      <c r="G629" s="34">
        <v>0</v>
      </c>
      <c r="H629" s="33" t="str">
        <f>IF($B629="N/A","N/A",IF(G629&gt;10,"No",IF(G629&lt;-10,"No","Yes")))</f>
        <v>N/A</v>
      </c>
      <c r="I629" s="35" t="s">
        <v>1207</v>
      </c>
      <c r="J629" s="35" t="s">
        <v>1207</v>
      </c>
      <c r="K629" s="36" t="s">
        <v>1193</v>
      </c>
      <c r="L629" s="30" t="str">
        <f>IF(J629="Div by 0", "N/A", IF(K629="N/A","N/A", IF(J629&gt;VALUE(MID(K629,1,2)), "No", IF(J629&lt;-1*VALUE(MID(K629,1,2)), "No", "Yes"))))</f>
        <v>N/A</v>
      </c>
    </row>
    <row r="630" spans="1:12">
      <c r="A630" s="5" t="s">
        <v>524</v>
      </c>
      <c r="B630" s="96"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0</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0</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0</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t="s">
        <v>1207</v>
      </c>
      <c r="F634" s="30" t="str">
        <f t="shared" si="203"/>
        <v>N/A</v>
      </c>
      <c r="G634" s="28" t="s">
        <v>1207</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t="s">
        <v>1207</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t="s">
        <v>1207</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t="s">
        <v>1207</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t="s">
        <v>1207</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t="s">
        <v>1207</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t="s">
        <v>1207</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t="s">
        <v>1207</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t="s">
        <v>1207</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t="s">
        <v>1207</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t="s">
        <v>1207</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t="s">
        <v>1207</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t="s">
        <v>1207</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4836910</v>
      </c>
      <c r="D648" s="27" t="str">
        <f>IF($B648="N/A","N/A",IF(C648&gt;10,"No",IF(C648&lt;-10,"No","Yes")))</f>
        <v>N/A</v>
      </c>
      <c r="E648" s="47">
        <v>5098655</v>
      </c>
      <c r="F648" s="27" t="str">
        <f>IF($B648="N/A","N/A",IF(E648&gt;10,"No",IF(E648&lt;-10,"No","Yes")))</f>
        <v>N/A</v>
      </c>
      <c r="G648" s="47">
        <v>5553630</v>
      </c>
      <c r="H648" s="27" t="str">
        <f>IF($B648="N/A","N/A",IF(G648&gt;10,"No",IF(G648&lt;-10,"No","Yes")))</f>
        <v>N/A</v>
      </c>
      <c r="I648" s="28">
        <v>5.4109999999999996</v>
      </c>
      <c r="J648" s="28">
        <v>8.923</v>
      </c>
      <c r="K648" s="29" t="s">
        <v>1193</v>
      </c>
      <c r="L648" s="30" t="str">
        <f>IF(J648="Div by 0", "N/A", IF(K648="N/A","N/A", IF(J648&gt;VALUE(MID(K648,1,2)), "No", IF(J648&lt;-1*VALUE(MID(K648,1,2)), "No", "Yes"))))</f>
        <v>Yes</v>
      </c>
    </row>
    <row r="649" spans="1:12">
      <c r="A649" s="51" t="s">
        <v>539</v>
      </c>
      <c r="B649" s="25" t="s">
        <v>49</v>
      </c>
      <c r="C649" s="34">
        <v>112052</v>
      </c>
      <c r="D649" s="27" t="str">
        <f>IF($B649="N/A","N/A",IF(C649&gt;10,"No",IF(C649&lt;-10,"No","Yes")))</f>
        <v>N/A</v>
      </c>
      <c r="E649" s="34">
        <v>116474</v>
      </c>
      <c r="F649" s="27" t="str">
        <f>IF($B649="N/A","N/A",IF(E649&gt;10,"No",IF(E649&lt;-10,"No","Yes")))</f>
        <v>N/A</v>
      </c>
      <c r="G649" s="34">
        <v>125626</v>
      </c>
      <c r="H649" s="27" t="str">
        <f>IF($B649="N/A","N/A",IF(G649&gt;10,"No",IF(G649&lt;-10,"No","Yes")))</f>
        <v>N/A</v>
      </c>
      <c r="I649" s="28">
        <v>3.9460000000000002</v>
      </c>
      <c r="J649" s="28">
        <v>7.8579999999999997</v>
      </c>
      <c r="K649" s="29" t="s">
        <v>1193</v>
      </c>
      <c r="L649" s="30" t="str">
        <f>IF(J649="Div by 0", "N/A", IF(K649="N/A","N/A", IF(J649&gt;VALUE(MID(K649,1,2)), "No", IF(J649&lt;-1*VALUE(MID(K649,1,2)), "No", "Yes"))))</f>
        <v>Yes</v>
      </c>
    </row>
    <row r="650" spans="1:12">
      <c r="A650" s="218" t="s">
        <v>352</v>
      </c>
      <c r="B650" s="218"/>
      <c r="C650" s="218"/>
      <c r="D650" s="218"/>
      <c r="E650" s="218"/>
      <c r="F650" s="218"/>
      <c r="G650" s="218"/>
      <c r="H650" s="218"/>
      <c r="I650" s="218"/>
      <c r="J650" s="218"/>
      <c r="K650" s="218"/>
      <c r="L650" s="218"/>
    </row>
    <row r="651" spans="1:12">
      <c r="A651" s="49" t="s">
        <v>539</v>
      </c>
      <c r="B651" s="36" t="s">
        <v>49</v>
      </c>
      <c r="C651" s="34">
        <v>21</v>
      </c>
      <c r="D651" s="33" t="str">
        <f t="shared" ref="D651:D668" si="211">IF($B651="N/A","N/A",IF(C651&gt;10,"No",IF(C651&lt;-10,"No","Yes")))</f>
        <v>N/A</v>
      </c>
      <c r="E651" s="34">
        <v>56</v>
      </c>
      <c r="F651" s="33" t="str">
        <f t="shared" ref="F651:F668" si="212">IF($B651="N/A","N/A",IF(E651&gt;10,"No",IF(E651&lt;-10,"No","Yes")))</f>
        <v>N/A</v>
      </c>
      <c r="G651" s="34">
        <v>90</v>
      </c>
      <c r="H651" s="33" t="str">
        <f t="shared" ref="H651:H668" si="213">IF($B651="N/A","N/A",IF(G651&gt;10,"No",IF(G651&lt;-10,"No","Yes")))</f>
        <v>N/A</v>
      </c>
      <c r="I651" s="28">
        <v>166.7</v>
      </c>
      <c r="J651" s="28">
        <v>60.71</v>
      </c>
      <c r="K651" s="36" t="s">
        <v>1193</v>
      </c>
      <c r="L651" s="30" t="str">
        <f t="shared" ref="L651:L668" si="214">IF(J651="Div by 0", "N/A", IF(K651="N/A","N/A", IF(J651&gt;VALUE(MID(K651,1,2)), "No", IF(J651&lt;-1*VALUE(MID(K651,1,2)), "No", "Yes"))))</f>
        <v>No</v>
      </c>
    </row>
    <row r="652" spans="1:12">
      <c r="A652" s="5" t="s">
        <v>524</v>
      </c>
      <c r="B652" s="36" t="s">
        <v>49</v>
      </c>
      <c r="C652" s="34">
        <v>17</v>
      </c>
      <c r="D652" s="33" t="str">
        <f t="shared" si="211"/>
        <v>N/A</v>
      </c>
      <c r="E652" s="34">
        <v>49</v>
      </c>
      <c r="F652" s="33" t="str">
        <f t="shared" si="212"/>
        <v>N/A</v>
      </c>
      <c r="G652" s="34">
        <v>79</v>
      </c>
      <c r="H652" s="33" t="str">
        <f t="shared" si="213"/>
        <v>N/A</v>
      </c>
      <c r="I652" s="28">
        <v>188.2</v>
      </c>
      <c r="J652" s="28">
        <v>61.22</v>
      </c>
      <c r="K652" s="36" t="s">
        <v>1193</v>
      </c>
      <c r="L652" s="30" t="str">
        <f t="shared" si="214"/>
        <v>No</v>
      </c>
    </row>
    <row r="653" spans="1:12">
      <c r="A653" s="5" t="s">
        <v>527</v>
      </c>
      <c r="B653" s="36" t="s">
        <v>49</v>
      </c>
      <c r="C653" s="34">
        <v>11</v>
      </c>
      <c r="D653" s="33" t="str">
        <f t="shared" si="211"/>
        <v>N/A</v>
      </c>
      <c r="E653" s="34">
        <v>11</v>
      </c>
      <c r="F653" s="33" t="str">
        <f t="shared" si="212"/>
        <v>N/A</v>
      </c>
      <c r="G653" s="34">
        <v>11</v>
      </c>
      <c r="H653" s="33" t="str">
        <f t="shared" si="213"/>
        <v>N/A</v>
      </c>
      <c r="I653" s="28">
        <v>75</v>
      </c>
      <c r="J653" s="28">
        <v>57.14</v>
      </c>
      <c r="K653" s="36" t="s">
        <v>1193</v>
      </c>
      <c r="L653" s="30" t="str">
        <f t="shared" si="214"/>
        <v>No</v>
      </c>
    </row>
    <row r="654" spans="1:12">
      <c r="A654" s="5" t="s">
        <v>530</v>
      </c>
      <c r="B654" s="36" t="s">
        <v>49</v>
      </c>
      <c r="C654" s="34">
        <v>0</v>
      </c>
      <c r="D654" s="33" t="str">
        <f t="shared" si="211"/>
        <v>N/A</v>
      </c>
      <c r="E654" s="34">
        <v>0</v>
      </c>
      <c r="F654" s="33" t="str">
        <f t="shared" si="212"/>
        <v>N/A</v>
      </c>
      <c r="G654" s="34">
        <v>0</v>
      </c>
      <c r="H654" s="33" t="str">
        <f t="shared" si="213"/>
        <v>N/A</v>
      </c>
      <c r="I654" s="28" t="s">
        <v>1207</v>
      </c>
      <c r="J654" s="28" t="s">
        <v>1207</v>
      </c>
      <c r="K654" s="36" t="s">
        <v>1193</v>
      </c>
      <c r="L654" s="30" t="str">
        <f t="shared" si="214"/>
        <v>N/A</v>
      </c>
    </row>
    <row r="655" spans="1:12">
      <c r="A655" s="5" t="s">
        <v>532</v>
      </c>
      <c r="B655" s="36" t="s">
        <v>49</v>
      </c>
      <c r="C655" s="34">
        <v>0</v>
      </c>
      <c r="D655" s="33" t="str">
        <f t="shared" si="211"/>
        <v>N/A</v>
      </c>
      <c r="E655" s="34">
        <v>0</v>
      </c>
      <c r="F655" s="33" t="str">
        <f t="shared" si="212"/>
        <v>N/A</v>
      </c>
      <c r="G655" s="34">
        <v>0</v>
      </c>
      <c r="H655" s="33" t="str">
        <f t="shared" si="213"/>
        <v>N/A</v>
      </c>
      <c r="I655" s="28" t="s">
        <v>1207</v>
      </c>
      <c r="J655" s="28" t="s">
        <v>1207</v>
      </c>
      <c r="K655" s="36" t="s">
        <v>1193</v>
      </c>
      <c r="L655" s="30" t="str">
        <f t="shared" si="214"/>
        <v>N/A</v>
      </c>
    </row>
    <row r="656" spans="1:12">
      <c r="A656" s="49" t="s">
        <v>693</v>
      </c>
      <c r="B656" s="36" t="s">
        <v>49</v>
      </c>
      <c r="C656" s="34">
        <v>8.18</v>
      </c>
      <c r="D656" s="33" t="str">
        <f t="shared" si="211"/>
        <v>N/A</v>
      </c>
      <c r="E656" s="34">
        <v>35.75</v>
      </c>
      <c r="F656" s="33" t="str">
        <f t="shared" si="212"/>
        <v>N/A</v>
      </c>
      <c r="G656" s="34">
        <v>63.6</v>
      </c>
      <c r="H656" s="33" t="str">
        <f t="shared" si="213"/>
        <v>N/A</v>
      </c>
      <c r="I656" s="28">
        <v>337</v>
      </c>
      <c r="J656" s="28">
        <v>77.900000000000006</v>
      </c>
      <c r="K656" s="36" t="s">
        <v>1193</v>
      </c>
      <c r="L656" s="30" t="str">
        <f t="shared" si="214"/>
        <v>No</v>
      </c>
    </row>
    <row r="657" spans="1:12">
      <c r="A657" s="49" t="s">
        <v>533</v>
      </c>
      <c r="B657" s="36" t="s">
        <v>49</v>
      </c>
      <c r="C657" s="47">
        <v>10</v>
      </c>
      <c r="D657" s="33" t="str">
        <f t="shared" si="211"/>
        <v>N/A</v>
      </c>
      <c r="E657" s="47">
        <v>105</v>
      </c>
      <c r="F657" s="33" t="str">
        <f t="shared" si="212"/>
        <v>N/A</v>
      </c>
      <c r="G657" s="47">
        <v>155</v>
      </c>
      <c r="H657" s="33" t="str">
        <f t="shared" si="213"/>
        <v>N/A</v>
      </c>
      <c r="I657" s="28">
        <v>950</v>
      </c>
      <c r="J657" s="28">
        <v>47.62</v>
      </c>
      <c r="K657" s="36" t="s">
        <v>1193</v>
      </c>
      <c r="L657" s="30" t="str">
        <f t="shared" si="214"/>
        <v>No</v>
      </c>
    </row>
    <row r="658" spans="1:12">
      <c r="A658" s="49" t="s">
        <v>694</v>
      </c>
      <c r="B658" s="36" t="s">
        <v>49</v>
      </c>
      <c r="C658" s="47">
        <v>0.47619047619999999</v>
      </c>
      <c r="D658" s="33" t="str">
        <f t="shared" si="211"/>
        <v>N/A</v>
      </c>
      <c r="E658" s="47">
        <v>1.875</v>
      </c>
      <c r="F658" s="33" t="str">
        <f t="shared" si="212"/>
        <v>N/A</v>
      </c>
      <c r="G658" s="47">
        <v>1.7222222222000001</v>
      </c>
      <c r="H658" s="33" t="str">
        <f t="shared" si="213"/>
        <v>N/A</v>
      </c>
      <c r="I658" s="28">
        <v>293.8</v>
      </c>
      <c r="J658" s="28">
        <v>-8.15</v>
      </c>
      <c r="K658" s="36" t="s">
        <v>1193</v>
      </c>
      <c r="L658" s="30" t="str">
        <f t="shared" si="214"/>
        <v>Yes</v>
      </c>
    </row>
    <row r="659" spans="1:12">
      <c r="A659" s="5" t="s">
        <v>524</v>
      </c>
      <c r="B659" s="36" t="s">
        <v>49</v>
      </c>
      <c r="C659" s="47">
        <v>0.58823529409999997</v>
      </c>
      <c r="D659" s="33" t="str">
        <f t="shared" si="211"/>
        <v>N/A</v>
      </c>
      <c r="E659" s="47">
        <v>0.91836734689999999</v>
      </c>
      <c r="F659" s="33" t="str">
        <f t="shared" si="212"/>
        <v>N/A</v>
      </c>
      <c r="G659" s="47">
        <v>1.2025316455999999</v>
      </c>
      <c r="H659" s="33" t="str">
        <f t="shared" si="213"/>
        <v>N/A</v>
      </c>
      <c r="I659" s="28">
        <v>56.12</v>
      </c>
      <c r="J659" s="28">
        <v>30.94</v>
      </c>
      <c r="K659" s="36" t="s">
        <v>1193</v>
      </c>
      <c r="L659" s="30" t="str">
        <f t="shared" si="214"/>
        <v>No</v>
      </c>
    </row>
    <row r="660" spans="1:12">
      <c r="A660" s="5" t="s">
        <v>527</v>
      </c>
      <c r="B660" s="36" t="s">
        <v>49</v>
      </c>
      <c r="C660" s="47">
        <v>0</v>
      </c>
      <c r="D660" s="33" t="str">
        <f t="shared" si="211"/>
        <v>N/A</v>
      </c>
      <c r="E660" s="47">
        <v>8.5714285714000003</v>
      </c>
      <c r="F660" s="33" t="str">
        <f t="shared" si="212"/>
        <v>N/A</v>
      </c>
      <c r="G660" s="47">
        <v>5.4545454544999998</v>
      </c>
      <c r="H660" s="33" t="str">
        <f t="shared" si="213"/>
        <v>N/A</v>
      </c>
      <c r="I660" s="28" t="s">
        <v>1207</v>
      </c>
      <c r="J660" s="28">
        <v>-36.4</v>
      </c>
      <c r="K660" s="36" t="s">
        <v>1193</v>
      </c>
      <c r="L660" s="30" t="str">
        <f t="shared" si="214"/>
        <v>No</v>
      </c>
    </row>
    <row r="661" spans="1:12">
      <c r="A661" s="5" t="s">
        <v>530</v>
      </c>
      <c r="B661" s="36" t="s">
        <v>49</v>
      </c>
      <c r="C661" s="47" t="s">
        <v>1207</v>
      </c>
      <c r="D661" s="33" t="str">
        <f t="shared" si="211"/>
        <v>N/A</v>
      </c>
      <c r="E661" s="47" t="s">
        <v>1207</v>
      </c>
      <c r="F661" s="33" t="str">
        <f t="shared" si="212"/>
        <v>N/A</v>
      </c>
      <c r="G661" s="47" t="s">
        <v>1207</v>
      </c>
      <c r="H661" s="33" t="str">
        <f t="shared" si="213"/>
        <v>N/A</v>
      </c>
      <c r="I661" s="28" t="s">
        <v>1207</v>
      </c>
      <c r="J661" s="28" t="s">
        <v>1207</v>
      </c>
      <c r="K661" s="36" t="s">
        <v>1193</v>
      </c>
      <c r="L661" s="30" t="str">
        <f t="shared" si="214"/>
        <v>N/A</v>
      </c>
    </row>
    <row r="662" spans="1:12">
      <c r="A662" s="5" t="s">
        <v>532</v>
      </c>
      <c r="B662" s="36" t="s">
        <v>49</v>
      </c>
      <c r="C662" s="47" t="s">
        <v>1207</v>
      </c>
      <c r="D662" s="33" t="str">
        <f t="shared" si="211"/>
        <v>N/A</v>
      </c>
      <c r="E662" s="47" t="s">
        <v>1207</v>
      </c>
      <c r="F662" s="33" t="str">
        <f t="shared" si="212"/>
        <v>N/A</v>
      </c>
      <c r="G662" s="47" t="s">
        <v>1207</v>
      </c>
      <c r="H662" s="33" t="str">
        <f t="shared" si="213"/>
        <v>N/A</v>
      </c>
      <c r="I662" s="28" t="s">
        <v>1207</v>
      </c>
      <c r="J662" s="28" t="s">
        <v>1207</v>
      </c>
      <c r="K662" s="36" t="s">
        <v>1193</v>
      </c>
      <c r="L662" s="30" t="str">
        <f t="shared" si="214"/>
        <v>N/A</v>
      </c>
    </row>
    <row r="663" spans="1:12">
      <c r="A663" s="46" t="s">
        <v>695</v>
      </c>
      <c r="B663" s="25" t="s">
        <v>49</v>
      </c>
      <c r="C663" s="31">
        <v>301816</v>
      </c>
      <c r="D663" s="27" t="str">
        <f t="shared" si="211"/>
        <v>N/A</v>
      </c>
      <c r="E663" s="31">
        <v>304717</v>
      </c>
      <c r="F663" s="27" t="str">
        <f t="shared" si="212"/>
        <v>N/A</v>
      </c>
      <c r="G663" s="31">
        <v>460492</v>
      </c>
      <c r="H663" s="27" t="str">
        <f t="shared" si="213"/>
        <v>N/A</v>
      </c>
      <c r="I663" s="28">
        <v>0.96120000000000005</v>
      </c>
      <c r="J663" s="28">
        <v>51.12</v>
      </c>
      <c r="K663" s="29" t="s">
        <v>1193</v>
      </c>
      <c r="L663" s="30" t="str">
        <f t="shared" si="214"/>
        <v>No</v>
      </c>
    </row>
    <row r="664" spans="1:12">
      <c r="A664" s="46" t="s">
        <v>696</v>
      </c>
      <c r="B664" s="25" t="s">
        <v>49</v>
      </c>
      <c r="C664" s="31">
        <v>14372.190476</v>
      </c>
      <c r="D664" s="27" t="str">
        <f t="shared" si="211"/>
        <v>N/A</v>
      </c>
      <c r="E664" s="31">
        <v>5441.375</v>
      </c>
      <c r="F664" s="27" t="str">
        <f t="shared" si="212"/>
        <v>N/A</v>
      </c>
      <c r="G664" s="31">
        <v>5116.5777778000001</v>
      </c>
      <c r="H664" s="27" t="str">
        <f t="shared" si="213"/>
        <v>N/A</v>
      </c>
      <c r="I664" s="28">
        <v>-62.1</v>
      </c>
      <c r="J664" s="28">
        <v>-5.97</v>
      </c>
      <c r="K664" s="29" t="s">
        <v>1193</v>
      </c>
      <c r="L664" s="30" t="str">
        <f t="shared" si="214"/>
        <v>Yes</v>
      </c>
    </row>
    <row r="665" spans="1:12">
      <c r="A665" s="5" t="s">
        <v>524</v>
      </c>
      <c r="B665" s="36" t="s">
        <v>49</v>
      </c>
      <c r="C665" s="47">
        <v>13814.705882</v>
      </c>
      <c r="D665" s="33" t="str">
        <f t="shared" si="211"/>
        <v>N/A</v>
      </c>
      <c r="E665" s="47">
        <v>5468.9387754999998</v>
      </c>
      <c r="F665" s="33" t="str">
        <f t="shared" si="212"/>
        <v>N/A</v>
      </c>
      <c r="G665" s="47">
        <v>3776.7341772</v>
      </c>
      <c r="H665" s="33" t="str">
        <f t="shared" si="213"/>
        <v>N/A</v>
      </c>
      <c r="I665" s="28">
        <v>-60.4</v>
      </c>
      <c r="J665" s="28">
        <v>-30.9</v>
      </c>
      <c r="K665" s="36" t="s">
        <v>1193</v>
      </c>
      <c r="L665" s="30" t="str">
        <f t="shared" si="214"/>
        <v>No</v>
      </c>
    </row>
    <row r="666" spans="1:12">
      <c r="A666" s="5" t="s">
        <v>527</v>
      </c>
      <c r="B666" s="36" t="s">
        <v>49</v>
      </c>
      <c r="C666" s="47">
        <v>16741.5</v>
      </c>
      <c r="D666" s="33" t="str">
        <f t="shared" si="211"/>
        <v>N/A</v>
      </c>
      <c r="E666" s="47">
        <v>5248.4285713999998</v>
      </c>
      <c r="F666" s="33" t="str">
        <f t="shared" si="212"/>
        <v>N/A</v>
      </c>
      <c r="G666" s="47">
        <v>14739.090909</v>
      </c>
      <c r="H666" s="33" t="str">
        <f t="shared" si="213"/>
        <v>N/A</v>
      </c>
      <c r="I666" s="28">
        <v>-68.7</v>
      </c>
      <c r="J666" s="28">
        <v>180.8</v>
      </c>
      <c r="K666" s="36" t="s">
        <v>1193</v>
      </c>
      <c r="L666" s="30" t="str">
        <f t="shared" si="214"/>
        <v>No</v>
      </c>
    </row>
    <row r="667" spans="1:12">
      <c r="A667" s="5" t="s">
        <v>530</v>
      </c>
      <c r="B667" s="36" t="s">
        <v>49</v>
      </c>
      <c r="C667" s="47" t="s">
        <v>1207</v>
      </c>
      <c r="D667" s="33" t="str">
        <f t="shared" si="211"/>
        <v>N/A</v>
      </c>
      <c r="E667" s="47" t="s">
        <v>1207</v>
      </c>
      <c r="F667" s="33" t="str">
        <f t="shared" si="212"/>
        <v>N/A</v>
      </c>
      <c r="G667" s="47" t="s">
        <v>1207</v>
      </c>
      <c r="H667" s="33" t="str">
        <f t="shared" si="213"/>
        <v>N/A</v>
      </c>
      <c r="I667" s="28" t="s">
        <v>1207</v>
      </c>
      <c r="J667" s="28" t="s">
        <v>1207</v>
      </c>
      <c r="K667" s="36" t="s">
        <v>1193</v>
      </c>
      <c r="L667" s="30" t="str">
        <f t="shared" si="214"/>
        <v>N/A</v>
      </c>
    </row>
    <row r="668" spans="1:12">
      <c r="A668" s="5" t="s">
        <v>532</v>
      </c>
      <c r="B668" s="36" t="s">
        <v>49</v>
      </c>
      <c r="C668" s="47" t="s">
        <v>1207</v>
      </c>
      <c r="D668" s="33" t="str">
        <f t="shared" si="211"/>
        <v>N/A</v>
      </c>
      <c r="E668" s="47" t="s">
        <v>1207</v>
      </c>
      <c r="F668" s="33" t="str">
        <f t="shared" si="212"/>
        <v>N/A</v>
      </c>
      <c r="G668" s="47" t="s">
        <v>1207</v>
      </c>
      <c r="H668" s="33" t="str">
        <f t="shared" si="213"/>
        <v>N/A</v>
      </c>
      <c r="I668" s="28" t="s">
        <v>1207</v>
      </c>
      <c r="J668" s="28" t="s">
        <v>1207</v>
      </c>
      <c r="K668" s="36" t="s">
        <v>1193</v>
      </c>
      <c r="L668" s="30" t="str">
        <f t="shared" si="214"/>
        <v>N/A</v>
      </c>
    </row>
    <row r="669" spans="1:12">
      <c r="A669" s="207" t="s">
        <v>697</v>
      </c>
      <c r="B669" s="207"/>
      <c r="C669" s="207"/>
      <c r="D669" s="207"/>
      <c r="E669" s="207"/>
      <c r="F669" s="207"/>
      <c r="G669" s="207"/>
      <c r="H669" s="207"/>
      <c r="I669" s="207"/>
      <c r="J669" s="207"/>
      <c r="K669" s="207"/>
      <c r="L669" s="207"/>
    </row>
    <row r="670" spans="1:12">
      <c r="A670" s="5" t="s">
        <v>540</v>
      </c>
      <c r="B670" s="36" t="s">
        <v>49</v>
      </c>
      <c r="C670" s="47">
        <v>4960</v>
      </c>
      <c r="D670" s="33" t="str">
        <f>IF($B670="N/A","N/A",IF(C670&gt;10,"No",IF(C670&lt;-10,"No","Yes")))</f>
        <v>N/A</v>
      </c>
      <c r="E670" s="47">
        <v>44561</v>
      </c>
      <c r="F670" s="33" t="str">
        <f>IF($B670="N/A","N/A",IF(E670&gt;10,"No",IF(E670&lt;-10,"No","Yes")))</f>
        <v>N/A</v>
      </c>
      <c r="G670" s="47">
        <v>59589</v>
      </c>
      <c r="H670" s="33" t="str">
        <f>IF($B670="N/A","N/A",IF(G670&gt;10,"No",IF(G670&lt;-10,"No","Yes")))</f>
        <v>N/A</v>
      </c>
      <c r="I670" s="28">
        <v>798.4</v>
      </c>
      <c r="J670" s="28">
        <v>33.72</v>
      </c>
      <c r="K670" s="36" t="s">
        <v>1193</v>
      </c>
      <c r="L670" s="30" t="str">
        <f>IF(J670="Div by 0", "N/A", IF(K670="N/A","N/A", IF(J670&gt;VALUE(MID(K670,1,2)), "No", IF(J670&lt;-1*VALUE(MID(K670,1,2)), "No", "Yes"))))</f>
        <v>No</v>
      </c>
    </row>
    <row r="671" spans="1:12">
      <c r="A671" s="5" t="s">
        <v>541</v>
      </c>
      <c r="B671" s="36" t="s">
        <v>49</v>
      </c>
      <c r="C671" s="47">
        <v>28636</v>
      </c>
      <c r="D671" s="33" t="str">
        <f>IF($B671="N/A","N/A",IF(C671&gt;10,"No",IF(C671&lt;-10,"No","Yes")))</f>
        <v>N/A</v>
      </c>
      <c r="E671" s="47">
        <v>53537</v>
      </c>
      <c r="F671" s="33" t="str">
        <f>IF($B671="N/A","N/A",IF(E671&gt;10,"No",IF(E671&lt;-10,"No","Yes")))</f>
        <v>N/A</v>
      </c>
      <c r="G671" s="47">
        <v>160141</v>
      </c>
      <c r="H671" s="33" t="str">
        <f>IF($B671="N/A","N/A",IF(G671&gt;10,"No",IF(G671&lt;-10,"No","Yes")))</f>
        <v>N/A</v>
      </c>
      <c r="I671" s="28">
        <v>86.96</v>
      </c>
      <c r="J671" s="28">
        <v>199.1</v>
      </c>
      <c r="K671" s="36" t="s">
        <v>1193</v>
      </c>
      <c r="L671" s="30" t="str">
        <f>IF(J671="Div by 0", "N/A", IF(K671="N/A","N/A", IF(J671&gt;VALUE(MID(K671,1,2)), "No", IF(J671&lt;-1*VALUE(MID(K671,1,2)), "No", "Yes"))))</f>
        <v>No</v>
      </c>
    </row>
    <row r="672" spans="1:12">
      <c r="A672" s="5" t="s">
        <v>542</v>
      </c>
      <c r="B672" s="36" t="s">
        <v>49</v>
      </c>
      <c r="C672" s="47">
        <v>2629</v>
      </c>
      <c r="D672" s="33" t="str">
        <f>IF($B672="N/A","N/A",IF(C672&gt;10,"No",IF(C672&lt;-10,"No","Yes")))</f>
        <v>N/A</v>
      </c>
      <c r="E672" s="47">
        <v>11652</v>
      </c>
      <c r="F672" s="33" t="str">
        <f>IF($B672="N/A","N/A",IF(E672&gt;10,"No",IF(E672&lt;-10,"No","Yes")))</f>
        <v>N/A</v>
      </c>
      <c r="G672" s="47">
        <v>7296</v>
      </c>
      <c r="H672" s="33" t="str">
        <f>IF($B672="N/A","N/A",IF(G672&gt;10,"No",IF(G672&lt;-10,"No","Yes")))</f>
        <v>N/A</v>
      </c>
      <c r="I672" s="28">
        <v>343.2</v>
      </c>
      <c r="J672" s="28">
        <v>-37.4</v>
      </c>
      <c r="K672" s="36" t="s">
        <v>1193</v>
      </c>
      <c r="L672" s="30" t="str">
        <f>IF(J672="Div by 0", "N/A", IF(K672="N/A","N/A", IF(J672&gt;VALUE(MID(K672,1,2)), "No", IF(J672&lt;-1*VALUE(MID(K672,1,2)), "No", "Yes"))))</f>
        <v>No</v>
      </c>
    </row>
    <row r="673" spans="1:12">
      <c r="A673" s="5" t="s">
        <v>543</v>
      </c>
      <c r="B673" s="36" t="s">
        <v>49</v>
      </c>
      <c r="C673" s="47">
        <v>265591</v>
      </c>
      <c r="D673" s="33" t="str">
        <f>IF($B673="N/A","N/A",IF(C673&gt;10,"No",IF(C673&lt;-10,"No","Yes")))</f>
        <v>N/A</v>
      </c>
      <c r="E673" s="47">
        <v>194967</v>
      </c>
      <c r="F673" s="33" t="str">
        <f>IF($B673="N/A","N/A",IF(E673&gt;10,"No",IF(E673&lt;-10,"No","Yes")))</f>
        <v>N/A</v>
      </c>
      <c r="G673" s="47">
        <v>233466</v>
      </c>
      <c r="H673" s="33" t="str">
        <f>IF($B673="N/A","N/A",IF(G673&gt;10,"No",IF(G673&lt;-10,"No","Yes")))</f>
        <v>N/A</v>
      </c>
      <c r="I673" s="28">
        <v>-26.6</v>
      </c>
      <c r="J673" s="28">
        <v>19.75</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236.19047619</v>
      </c>
      <c r="D675" s="27" t="str">
        <f>IF($B675="N/A","N/A",IF(C675&gt;10,"No",IF(C675&lt;-10,"No","Yes")))</f>
        <v>N/A</v>
      </c>
      <c r="E675" s="31">
        <v>795.73214285999995</v>
      </c>
      <c r="F675" s="27" t="str">
        <f>IF($B675="N/A","N/A",IF(E675&gt;10,"No",IF(E675&lt;-10,"No","Yes")))</f>
        <v>N/A</v>
      </c>
      <c r="G675" s="31">
        <v>662.1</v>
      </c>
      <c r="H675" s="27" t="str">
        <f>IF($B675="N/A","N/A",IF(G675&gt;10,"No",IF(G675&lt;-10,"No","Yes")))</f>
        <v>N/A</v>
      </c>
      <c r="I675" s="28">
        <v>236.9</v>
      </c>
      <c r="J675" s="28">
        <v>-16.8</v>
      </c>
      <c r="K675" s="29" t="s">
        <v>1193</v>
      </c>
      <c r="L675" s="30" t="str">
        <f>IF(J675="Div by 0", "N/A", IF(K675="N/A","N/A", IF(J675&gt;VALUE(MID(K675,1,2)), "No", IF(J675&lt;-1*VALUE(MID(K675,1,2)), "No", "Yes"))))</f>
        <v>Yes</v>
      </c>
    </row>
    <row r="676" spans="1:12">
      <c r="A676" s="48" t="s">
        <v>541</v>
      </c>
      <c r="B676" s="25" t="s">
        <v>49</v>
      </c>
      <c r="C676" s="31">
        <v>1363.6190475999999</v>
      </c>
      <c r="D676" s="27" t="str">
        <f>IF($B676="N/A","N/A",IF(C676&gt;10,"No",IF(C676&lt;-10,"No","Yes")))</f>
        <v>N/A</v>
      </c>
      <c r="E676" s="31">
        <v>956.01785714000005</v>
      </c>
      <c r="F676" s="27" t="str">
        <f>IF($B676="N/A","N/A",IF(E676&gt;10,"No",IF(E676&lt;-10,"No","Yes")))</f>
        <v>N/A</v>
      </c>
      <c r="G676" s="31">
        <v>1779.3444443999999</v>
      </c>
      <c r="H676" s="27" t="str">
        <f>IF($B676="N/A","N/A",IF(G676&gt;10,"No",IF(G676&lt;-10,"No","Yes")))</f>
        <v>N/A</v>
      </c>
      <c r="I676" s="28">
        <v>-29.9</v>
      </c>
      <c r="J676" s="28">
        <v>86.12</v>
      </c>
      <c r="K676" s="29" t="s">
        <v>1193</v>
      </c>
      <c r="L676" s="30" t="str">
        <f>IF(J676="Div by 0", "N/A", IF(K676="N/A","N/A", IF(J676&gt;VALUE(MID(K676,1,2)), "No", IF(J676&lt;-1*VALUE(MID(K676,1,2)), "No", "Yes"))))</f>
        <v>No</v>
      </c>
    </row>
    <row r="677" spans="1:12">
      <c r="A677" s="48" t="s">
        <v>542</v>
      </c>
      <c r="B677" s="25" t="s">
        <v>49</v>
      </c>
      <c r="C677" s="31">
        <v>125.19047619</v>
      </c>
      <c r="D677" s="27" t="str">
        <f>IF($B677="N/A","N/A",IF(C677&gt;10,"No",IF(C677&lt;-10,"No","Yes")))</f>
        <v>N/A</v>
      </c>
      <c r="E677" s="31">
        <v>208.07142856999999</v>
      </c>
      <c r="F677" s="27" t="str">
        <f>IF($B677="N/A","N/A",IF(E677&gt;10,"No",IF(E677&lt;-10,"No","Yes")))</f>
        <v>N/A</v>
      </c>
      <c r="G677" s="31">
        <v>81.066666667000007</v>
      </c>
      <c r="H677" s="27" t="str">
        <f>IF($B677="N/A","N/A",IF(G677&gt;10,"No",IF(G677&lt;-10,"No","Yes")))</f>
        <v>N/A</v>
      </c>
      <c r="I677" s="28">
        <v>66.2</v>
      </c>
      <c r="J677" s="28">
        <v>-61</v>
      </c>
      <c r="K677" s="29" t="s">
        <v>1193</v>
      </c>
      <c r="L677" s="30" t="str">
        <f>IF(J677="Div by 0", "N/A", IF(K677="N/A","N/A", IF(J677&gt;VALUE(MID(K677,1,2)), "No", IF(J677&lt;-1*VALUE(MID(K677,1,2)), "No", "Yes"))))</f>
        <v>No</v>
      </c>
    </row>
    <row r="678" spans="1:12">
      <c r="A678" s="5" t="s">
        <v>543</v>
      </c>
      <c r="B678" s="36" t="s">
        <v>49</v>
      </c>
      <c r="C678" s="47">
        <v>12647.190476</v>
      </c>
      <c r="D678" s="33" t="str">
        <f>IF($B678="N/A","N/A",IF(C678&gt;10,"No",IF(C678&lt;-10,"No","Yes")))</f>
        <v>N/A</v>
      </c>
      <c r="E678" s="47">
        <v>3481.5535713999998</v>
      </c>
      <c r="F678" s="33" t="str">
        <f>IF($B678="N/A","N/A",IF(E678&gt;10,"No",IF(E678&lt;-10,"No","Yes")))</f>
        <v>N/A</v>
      </c>
      <c r="G678" s="47">
        <v>2594.0666667</v>
      </c>
      <c r="H678" s="33" t="str">
        <f>IF($B678="N/A","N/A",IF(G678&gt;10,"No",IF(G678&lt;-10,"No","Yes")))</f>
        <v>N/A</v>
      </c>
      <c r="I678" s="35">
        <v>-72.5</v>
      </c>
      <c r="J678" s="35">
        <v>-25.5</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0</v>
      </c>
      <c r="F679" s="33" t="str">
        <f>IF($B679="N/A","N/A",IF(E679&gt;10,"No",IF(E679&lt;-10,"No","Yes")))</f>
        <v>N/A</v>
      </c>
      <c r="G679" s="35">
        <v>0</v>
      </c>
      <c r="H679" s="33" t="str">
        <f>IF($B679="N/A","N/A",IF(G679&gt;10,"No",IF(G679&lt;-10,"No","Yes")))</f>
        <v>N/A</v>
      </c>
      <c r="I679" s="35" t="s">
        <v>1207</v>
      </c>
      <c r="J679" s="35" t="s">
        <v>1207</v>
      </c>
      <c r="K679" s="36" t="s">
        <v>1193</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0</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0</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t="s">
        <v>1207</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t="s">
        <v>1207</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0</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0</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0</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0</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0</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0</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0</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0</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127291</v>
      </c>
      <c r="D713" s="33" t="str">
        <f t="shared" ref="D713:D720" si="222">IF($B713="N/A","N/A",IF(C713&gt;10,"No",IF(C713&lt;-10,"No","Yes")))</f>
        <v>N/A</v>
      </c>
      <c r="E713" s="34">
        <v>138980</v>
      </c>
      <c r="F713" s="33" t="str">
        <f t="shared" ref="F713:F720" si="223">IF($B713="N/A","N/A",IF(E713&gt;10,"No",IF(E713&lt;-10,"No","Yes")))</f>
        <v>N/A</v>
      </c>
      <c r="G713" s="34">
        <v>144155</v>
      </c>
      <c r="H713" s="33" t="str">
        <f t="shared" ref="H713:H720" si="224">IF($B713="N/A","N/A",IF(G713&gt;10,"No",IF(G713&lt;-10,"No","Yes")))</f>
        <v>N/A</v>
      </c>
      <c r="I713" s="35">
        <v>9.1829999999999998</v>
      </c>
      <c r="J713" s="35">
        <v>3.7240000000000002</v>
      </c>
      <c r="K713" s="36" t="s">
        <v>1193</v>
      </c>
      <c r="L713" s="30" t="str">
        <f t="shared" ref="L713:L720" si="225">IF(J713="Div by 0", "N/A", IF(K713="N/A","N/A", IF(J713&gt;VALUE(MID(K713,1,2)), "No", IF(J713&lt;-1*VALUE(MID(K713,1,2)), "No", "Yes"))))</f>
        <v>Yes</v>
      </c>
    </row>
    <row r="714" spans="1:12">
      <c r="A714" s="46" t="s">
        <v>31</v>
      </c>
      <c r="B714" s="25" t="s">
        <v>49</v>
      </c>
      <c r="C714" s="26">
        <v>111031</v>
      </c>
      <c r="D714" s="27" t="str">
        <f t="shared" si="222"/>
        <v>N/A</v>
      </c>
      <c r="E714" s="26">
        <v>116437</v>
      </c>
      <c r="F714" s="27" t="str">
        <f t="shared" si="223"/>
        <v>N/A</v>
      </c>
      <c r="G714" s="26">
        <v>125090</v>
      </c>
      <c r="H714" s="27" t="str">
        <f t="shared" si="224"/>
        <v>N/A</v>
      </c>
      <c r="I714" s="28">
        <v>4.8689999999999998</v>
      </c>
      <c r="J714" s="28">
        <v>7.431</v>
      </c>
      <c r="K714" s="29" t="s">
        <v>1193</v>
      </c>
      <c r="L714" s="30" t="str">
        <f t="shared" si="225"/>
        <v>Yes</v>
      </c>
    </row>
    <row r="715" spans="1:12">
      <c r="A715" s="46" t="s">
        <v>353</v>
      </c>
      <c r="B715" s="25" t="s">
        <v>49</v>
      </c>
      <c r="C715" s="26">
        <v>98231.41</v>
      </c>
      <c r="D715" s="27" t="str">
        <f t="shared" si="222"/>
        <v>N/A</v>
      </c>
      <c r="E715" s="26">
        <v>108348.91</v>
      </c>
      <c r="F715" s="27" t="str">
        <f t="shared" si="223"/>
        <v>N/A</v>
      </c>
      <c r="G715" s="26">
        <v>115333.6</v>
      </c>
      <c r="H715" s="27" t="str">
        <f t="shared" si="224"/>
        <v>N/A</v>
      </c>
      <c r="I715" s="28">
        <v>10.3</v>
      </c>
      <c r="J715" s="28">
        <v>6.4459999999999997</v>
      </c>
      <c r="K715" s="29" t="s">
        <v>1193</v>
      </c>
      <c r="L715" s="30" t="str">
        <f t="shared" si="225"/>
        <v>Yes</v>
      </c>
    </row>
    <row r="716" spans="1:12">
      <c r="A716" s="51" t="s">
        <v>523</v>
      </c>
      <c r="B716" s="25" t="s">
        <v>49</v>
      </c>
      <c r="C716" s="26">
        <v>191</v>
      </c>
      <c r="D716" s="27" t="str">
        <f t="shared" si="222"/>
        <v>N/A</v>
      </c>
      <c r="E716" s="26">
        <v>202</v>
      </c>
      <c r="F716" s="27" t="str">
        <f t="shared" si="223"/>
        <v>N/A</v>
      </c>
      <c r="G716" s="26">
        <v>213</v>
      </c>
      <c r="H716" s="27" t="str">
        <f t="shared" si="224"/>
        <v>N/A</v>
      </c>
      <c r="I716" s="28">
        <v>5.7590000000000003</v>
      </c>
      <c r="J716" s="28">
        <v>5.4459999999999997</v>
      </c>
      <c r="K716" s="29" t="s">
        <v>1193</v>
      </c>
      <c r="L716" s="30" t="str">
        <f t="shared" si="225"/>
        <v>Yes</v>
      </c>
    </row>
    <row r="717" spans="1:12">
      <c r="A717" s="48" t="s">
        <v>702</v>
      </c>
      <c r="B717" s="25" t="s">
        <v>49</v>
      </c>
      <c r="C717" s="26">
        <v>32</v>
      </c>
      <c r="D717" s="27" t="str">
        <f t="shared" si="222"/>
        <v>N/A</v>
      </c>
      <c r="E717" s="26">
        <v>40</v>
      </c>
      <c r="F717" s="27" t="str">
        <f t="shared" si="223"/>
        <v>N/A</v>
      </c>
      <c r="G717" s="26">
        <v>49</v>
      </c>
      <c r="H717" s="27" t="str">
        <f t="shared" si="224"/>
        <v>N/A</v>
      </c>
      <c r="I717" s="28">
        <v>25</v>
      </c>
      <c r="J717" s="28">
        <v>22.5</v>
      </c>
      <c r="K717" s="29" t="s">
        <v>1193</v>
      </c>
      <c r="L717" s="30" t="str">
        <f t="shared" si="225"/>
        <v>Yes</v>
      </c>
    </row>
    <row r="718" spans="1:12">
      <c r="A718" s="48" t="s">
        <v>703</v>
      </c>
      <c r="B718" s="25" t="s">
        <v>49</v>
      </c>
      <c r="C718" s="26">
        <v>92</v>
      </c>
      <c r="D718" s="27" t="str">
        <f t="shared" si="222"/>
        <v>N/A</v>
      </c>
      <c r="E718" s="26">
        <v>97</v>
      </c>
      <c r="F718" s="27" t="str">
        <f t="shared" si="223"/>
        <v>N/A</v>
      </c>
      <c r="G718" s="26">
        <v>100</v>
      </c>
      <c r="H718" s="27" t="str">
        <f t="shared" si="224"/>
        <v>N/A</v>
      </c>
      <c r="I718" s="28">
        <v>5.4349999999999996</v>
      </c>
      <c r="J718" s="28">
        <v>3.093</v>
      </c>
      <c r="K718" s="29" t="s">
        <v>1193</v>
      </c>
      <c r="L718" s="30" t="str">
        <f t="shared" si="225"/>
        <v>Yes</v>
      </c>
    </row>
    <row r="719" spans="1:12">
      <c r="A719" s="48" t="s">
        <v>704</v>
      </c>
      <c r="B719" s="25" t="s">
        <v>49</v>
      </c>
      <c r="C719" s="26">
        <v>11</v>
      </c>
      <c r="D719" s="27" t="str">
        <f t="shared" si="222"/>
        <v>N/A</v>
      </c>
      <c r="E719" s="26">
        <v>11</v>
      </c>
      <c r="F719" s="27" t="str">
        <f t="shared" si="223"/>
        <v>N/A</v>
      </c>
      <c r="G719" s="26">
        <v>0</v>
      </c>
      <c r="H719" s="27" t="str">
        <f t="shared" si="224"/>
        <v>N/A</v>
      </c>
      <c r="I719" s="28">
        <v>100</v>
      </c>
      <c r="J719" s="28">
        <v>-100</v>
      </c>
      <c r="K719" s="29" t="s">
        <v>1193</v>
      </c>
      <c r="L719" s="30" t="str">
        <f t="shared" si="225"/>
        <v>No</v>
      </c>
    </row>
    <row r="720" spans="1:12">
      <c r="A720" s="48" t="s">
        <v>705</v>
      </c>
      <c r="B720" s="25" t="s">
        <v>49</v>
      </c>
      <c r="C720" s="26">
        <v>52</v>
      </c>
      <c r="D720" s="27" t="str">
        <f t="shared" si="222"/>
        <v>N/A</v>
      </c>
      <c r="E720" s="26">
        <v>42</v>
      </c>
      <c r="F720" s="27" t="str">
        <f t="shared" si="223"/>
        <v>N/A</v>
      </c>
      <c r="G720" s="26">
        <v>39</v>
      </c>
      <c r="H720" s="27" t="str">
        <f t="shared" si="224"/>
        <v>N/A</v>
      </c>
      <c r="I720" s="28">
        <v>-19.2</v>
      </c>
      <c r="J720" s="28">
        <v>-7.14</v>
      </c>
      <c r="K720" s="29" t="s">
        <v>1193</v>
      </c>
      <c r="L720" s="30" t="str">
        <f t="shared" si="225"/>
        <v>Yes</v>
      </c>
    </row>
    <row r="721" spans="1:12">
      <c r="A721" s="48" t="s">
        <v>706</v>
      </c>
      <c r="B721" s="25" t="s">
        <v>49</v>
      </c>
      <c r="C721" s="26">
        <v>14</v>
      </c>
      <c r="D721" s="27" t="str">
        <f t="shared" ref="D721:D745" si="226">IF($B721="N/A","N/A",IF(C721&gt;10,"No",IF(C721&lt;-10,"No","Yes")))</f>
        <v>N/A</v>
      </c>
      <c r="E721" s="26">
        <v>21</v>
      </c>
      <c r="F721" s="27" t="str">
        <f t="shared" ref="F721:F745" si="227">IF($B721="N/A","N/A",IF(E721&gt;10,"No",IF(E721&lt;-10,"No","Yes")))</f>
        <v>N/A</v>
      </c>
      <c r="G721" s="26">
        <v>25</v>
      </c>
      <c r="H721" s="27" t="str">
        <f t="shared" ref="H721:H745" si="228">IF($B721="N/A","N/A",IF(G721&gt;10,"No",IF(G721&lt;-10,"No","Yes")))</f>
        <v>N/A</v>
      </c>
      <c r="I721" s="28">
        <v>50</v>
      </c>
      <c r="J721" s="28">
        <v>19.05</v>
      </c>
      <c r="K721" s="29" t="s">
        <v>1193</v>
      </c>
      <c r="L721" s="30" t="str">
        <f t="shared" ref="L721:L745" si="229">IF(J721="Div by 0", "N/A", IF(K721="N/A","N/A", IF(J721&gt;VALUE(MID(K721,1,2)), "No", IF(J721&lt;-1*VALUE(MID(K721,1,2)), "No", "Yes"))))</f>
        <v>Yes</v>
      </c>
    </row>
    <row r="722" spans="1:12">
      <c r="A722" s="51" t="s">
        <v>527</v>
      </c>
      <c r="B722" s="25" t="s">
        <v>49</v>
      </c>
      <c r="C722" s="26">
        <v>9769</v>
      </c>
      <c r="D722" s="27" t="str">
        <f t="shared" si="226"/>
        <v>N/A</v>
      </c>
      <c r="E722" s="26">
        <v>10090</v>
      </c>
      <c r="F722" s="27" t="str">
        <f t="shared" si="227"/>
        <v>N/A</v>
      </c>
      <c r="G722" s="26">
        <v>10298</v>
      </c>
      <c r="H722" s="27" t="str">
        <f t="shared" si="228"/>
        <v>N/A</v>
      </c>
      <c r="I722" s="28">
        <v>3.286</v>
      </c>
      <c r="J722" s="28">
        <v>2.0609999999999999</v>
      </c>
      <c r="K722" s="29" t="s">
        <v>1193</v>
      </c>
      <c r="L722" s="30" t="str">
        <f t="shared" si="229"/>
        <v>Yes</v>
      </c>
    </row>
    <row r="723" spans="1:12">
      <c r="A723" s="48" t="s">
        <v>707</v>
      </c>
      <c r="B723" s="25" t="s">
        <v>49</v>
      </c>
      <c r="C723" s="26">
        <v>8175</v>
      </c>
      <c r="D723" s="27" t="str">
        <f t="shared" si="226"/>
        <v>N/A</v>
      </c>
      <c r="E723" s="26">
        <v>8512</v>
      </c>
      <c r="F723" s="27" t="str">
        <f t="shared" si="227"/>
        <v>N/A</v>
      </c>
      <c r="G723" s="26">
        <v>8785</v>
      </c>
      <c r="H723" s="27" t="str">
        <f t="shared" si="228"/>
        <v>N/A</v>
      </c>
      <c r="I723" s="28">
        <v>4.1219999999999999</v>
      </c>
      <c r="J723" s="28">
        <v>3.2069999999999999</v>
      </c>
      <c r="K723" s="29" t="s">
        <v>1193</v>
      </c>
      <c r="L723" s="30" t="str">
        <f t="shared" si="229"/>
        <v>Yes</v>
      </c>
    </row>
    <row r="724" spans="1:12">
      <c r="A724" s="48" t="s">
        <v>708</v>
      </c>
      <c r="B724" s="25" t="s">
        <v>49</v>
      </c>
      <c r="C724" s="26">
        <v>597</v>
      </c>
      <c r="D724" s="27" t="str">
        <f t="shared" si="226"/>
        <v>N/A</v>
      </c>
      <c r="E724" s="26">
        <v>564</v>
      </c>
      <c r="F724" s="27" t="str">
        <f t="shared" si="227"/>
        <v>N/A</v>
      </c>
      <c r="G724" s="26">
        <v>532</v>
      </c>
      <c r="H724" s="27" t="str">
        <f t="shared" si="228"/>
        <v>N/A</v>
      </c>
      <c r="I724" s="28">
        <v>-5.53</v>
      </c>
      <c r="J724" s="28">
        <v>-5.67</v>
      </c>
      <c r="K724" s="29" t="s">
        <v>1193</v>
      </c>
      <c r="L724" s="30" t="str">
        <f t="shared" si="229"/>
        <v>Yes</v>
      </c>
    </row>
    <row r="725" spans="1:12">
      <c r="A725" s="48" t="s">
        <v>791</v>
      </c>
      <c r="B725" s="25" t="s">
        <v>49</v>
      </c>
      <c r="C725" s="26">
        <v>142</v>
      </c>
      <c r="D725" s="27" t="str">
        <f t="shared" si="226"/>
        <v>N/A</v>
      </c>
      <c r="E725" s="26">
        <v>124</v>
      </c>
      <c r="F725" s="27" t="str">
        <f t="shared" si="227"/>
        <v>N/A</v>
      </c>
      <c r="G725" s="26">
        <v>107</v>
      </c>
      <c r="H725" s="27" t="str">
        <f t="shared" si="228"/>
        <v>N/A</v>
      </c>
      <c r="I725" s="28">
        <v>-12.7</v>
      </c>
      <c r="J725" s="28">
        <v>-13.7</v>
      </c>
      <c r="K725" s="29" t="s">
        <v>1193</v>
      </c>
      <c r="L725" s="30" t="str">
        <f t="shared" si="229"/>
        <v>Yes</v>
      </c>
    </row>
    <row r="726" spans="1:12">
      <c r="A726" s="48" t="s">
        <v>723</v>
      </c>
      <c r="B726" s="25" t="s">
        <v>49</v>
      </c>
      <c r="C726" s="26">
        <v>823</v>
      </c>
      <c r="D726" s="27" t="str">
        <f t="shared" si="226"/>
        <v>N/A</v>
      </c>
      <c r="E726" s="26">
        <v>874</v>
      </c>
      <c r="F726" s="27" t="str">
        <f t="shared" si="227"/>
        <v>N/A</v>
      </c>
      <c r="G726" s="26">
        <v>866</v>
      </c>
      <c r="H726" s="27" t="str">
        <f t="shared" si="228"/>
        <v>N/A</v>
      </c>
      <c r="I726" s="28">
        <v>6.1970000000000001</v>
      </c>
      <c r="J726" s="28">
        <v>-0.91500000000000004</v>
      </c>
      <c r="K726" s="29" t="s">
        <v>1193</v>
      </c>
      <c r="L726" s="30" t="str">
        <f t="shared" si="229"/>
        <v>Yes</v>
      </c>
    </row>
    <row r="727" spans="1:12">
      <c r="A727" s="48" t="s">
        <v>709</v>
      </c>
      <c r="B727" s="25" t="s">
        <v>49</v>
      </c>
      <c r="C727" s="26">
        <v>32</v>
      </c>
      <c r="D727" s="27" t="str">
        <f t="shared" si="226"/>
        <v>N/A</v>
      </c>
      <c r="E727" s="26">
        <v>16</v>
      </c>
      <c r="F727" s="27" t="str">
        <f t="shared" si="227"/>
        <v>N/A</v>
      </c>
      <c r="G727" s="26">
        <v>11</v>
      </c>
      <c r="H727" s="27" t="str">
        <f t="shared" si="228"/>
        <v>N/A</v>
      </c>
      <c r="I727" s="28">
        <v>-50</v>
      </c>
      <c r="J727" s="28">
        <v>-50</v>
      </c>
      <c r="K727" s="29" t="s">
        <v>1193</v>
      </c>
      <c r="L727" s="30" t="str">
        <f t="shared" si="229"/>
        <v>No</v>
      </c>
    </row>
    <row r="728" spans="1:12">
      <c r="A728" s="51" t="s">
        <v>530</v>
      </c>
      <c r="B728" s="25" t="s">
        <v>49</v>
      </c>
      <c r="C728" s="26">
        <v>65143</v>
      </c>
      <c r="D728" s="27" t="str">
        <f t="shared" si="226"/>
        <v>N/A</v>
      </c>
      <c r="E728" s="26">
        <v>65539</v>
      </c>
      <c r="F728" s="27" t="str">
        <f t="shared" si="227"/>
        <v>N/A</v>
      </c>
      <c r="G728" s="26">
        <v>67563</v>
      </c>
      <c r="H728" s="27" t="str">
        <f t="shared" si="228"/>
        <v>N/A</v>
      </c>
      <c r="I728" s="28">
        <v>0.6079</v>
      </c>
      <c r="J728" s="28">
        <v>3.0880000000000001</v>
      </c>
      <c r="K728" s="29" t="s">
        <v>1193</v>
      </c>
      <c r="L728" s="30" t="str">
        <f t="shared" si="229"/>
        <v>Yes</v>
      </c>
    </row>
    <row r="729" spans="1:12">
      <c r="A729" s="48" t="s">
        <v>710</v>
      </c>
      <c r="B729" s="25" t="s">
        <v>49</v>
      </c>
      <c r="C729" s="26">
        <v>8605</v>
      </c>
      <c r="D729" s="27" t="str">
        <f t="shared" si="226"/>
        <v>N/A</v>
      </c>
      <c r="E729" s="26">
        <v>9227</v>
      </c>
      <c r="F729" s="27" t="str">
        <f t="shared" si="227"/>
        <v>N/A</v>
      </c>
      <c r="G729" s="26">
        <v>10229</v>
      </c>
      <c r="H729" s="27" t="str">
        <f t="shared" si="228"/>
        <v>N/A</v>
      </c>
      <c r="I729" s="28">
        <v>7.2279999999999998</v>
      </c>
      <c r="J729" s="28">
        <v>10.86</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2554</v>
      </c>
      <c r="D731" s="27" t="str">
        <f t="shared" si="226"/>
        <v>N/A</v>
      </c>
      <c r="E731" s="26">
        <v>2498</v>
      </c>
      <c r="F731" s="27" t="str">
        <f t="shared" si="227"/>
        <v>N/A</v>
      </c>
      <c r="G731" s="26">
        <v>2687</v>
      </c>
      <c r="H731" s="27" t="str">
        <f t="shared" si="228"/>
        <v>N/A</v>
      </c>
      <c r="I731" s="28">
        <v>-2.19</v>
      </c>
      <c r="J731" s="28">
        <v>7.5659999999999998</v>
      </c>
      <c r="K731" s="29" t="s">
        <v>1193</v>
      </c>
      <c r="L731" s="30" t="str">
        <f t="shared" si="229"/>
        <v>Yes</v>
      </c>
    </row>
    <row r="732" spans="1:12">
      <c r="A732" s="48" t="s">
        <v>713</v>
      </c>
      <c r="B732" s="25" t="s">
        <v>49</v>
      </c>
      <c r="C732" s="26">
        <v>45098</v>
      </c>
      <c r="D732" s="27" t="str">
        <f t="shared" si="226"/>
        <v>N/A</v>
      </c>
      <c r="E732" s="26">
        <v>44811</v>
      </c>
      <c r="F732" s="27" t="str">
        <f t="shared" si="227"/>
        <v>N/A</v>
      </c>
      <c r="G732" s="26">
        <v>46372</v>
      </c>
      <c r="H732" s="27" t="str">
        <f t="shared" si="228"/>
        <v>N/A</v>
      </c>
      <c r="I732" s="28">
        <v>-0.63600000000000001</v>
      </c>
      <c r="J732" s="28">
        <v>3.484</v>
      </c>
      <c r="K732" s="29" t="s">
        <v>1193</v>
      </c>
      <c r="L732" s="30" t="str">
        <f t="shared" si="229"/>
        <v>Yes</v>
      </c>
    </row>
    <row r="733" spans="1:12">
      <c r="A733" s="48" t="s">
        <v>714</v>
      </c>
      <c r="B733" s="25" t="s">
        <v>49</v>
      </c>
      <c r="C733" s="26">
        <v>4486</v>
      </c>
      <c r="D733" s="27" t="str">
        <f t="shared" si="226"/>
        <v>N/A</v>
      </c>
      <c r="E733" s="26">
        <v>4510</v>
      </c>
      <c r="F733" s="27" t="str">
        <f t="shared" si="227"/>
        <v>N/A</v>
      </c>
      <c r="G733" s="26">
        <v>4096</v>
      </c>
      <c r="H733" s="27" t="str">
        <f t="shared" si="228"/>
        <v>N/A</v>
      </c>
      <c r="I733" s="28">
        <v>0.53500000000000003</v>
      </c>
      <c r="J733" s="28">
        <v>-9.18</v>
      </c>
      <c r="K733" s="29" t="s">
        <v>1193</v>
      </c>
      <c r="L733" s="30" t="str">
        <f t="shared" si="229"/>
        <v>Yes</v>
      </c>
    </row>
    <row r="734" spans="1:12">
      <c r="A734" s="48" t="s">
        <v>715</v>
      </c>
      <c r="B734" s="25" t="s">
        <v>49</v>
      </c>
      <c r="C734" s="26">
        <v>2660</v>
      </c>
      <c r="D734" s="27" t="str">
        <f t="shared" si="226"/>
        <v>N/A</v>
      </c>
      <c r="E734" s="26">
        <v>2678</v>
      </c>
      <c r="F734" s="27" t="str">
        <f t="shared" si="227"/>
        <v>N/A</v>
      </c>
      <c r="G734" s="26">
        <v>2482</v>
      </c>
      <c r="H734" s="27" t="str">
        <f t="shared" si="228"/>
        <v>N/A</v>
      </c>
      <c r="I734" s="28">
        <v>0.67669999999999997</v>
      </c>
      <c r="J734" s="28">
        <v>-7.32</v>
      </c>
      <c r="K734" s="29" t="s">
        <v>1193</v>
      </c>
      <c r="L734" s="30" t="str">
        <f t="shared" si="229"/>
        <v>Yes</v>
      </c>
    </row>
    <row r="735" spans="1:12">
      <c r="A735" s="48" t="s">
        <v>716</v>
      </c>
      <c r="B735" s="25" t="s">
        <v>49</v>
      </c>
      <c r="C735" s="26">
        <v>1740</v>
      </c>
      <c r="D735" s="27" t="str">
        <f t="shared" si="226"/>
        <v>N/A</v>
      </c>
      <c r="E735" s="26">
        <v>1815</v>
      </c>
      <c r="F735" s="27" t="str">
        <f t="shared" si="227"/>
        <v>N/A</v>
      </c>
      <c r="G735" s="26">
        <v>1697</v>
      </c>
      <c r="H735" s="27" t="str">
        <f t="shared" si="228"/>
        <v>N/A</v>
      </c>
      <c r="I735" s="28">
        <v>4.3099999999999996</v>
      </c>
      <c r="J735" s="28">
        <v>-6.5</v>
      </c>
      <c r="K735" s="29" t="s">
        <v>1193</v>
      </c>
      <c r="L735" s="30" t="str">
        <f t="shared" si="229"/>
        <v>Yes</v>
      </c>
    </row>
    <row r="736" spans="1:12">
      <c r="A736" s="51" t="s">
        <v>532</v>
      </c>
      <c r="B736" s="25" t="s">
        <v>49</v>
      </c>
      <c r="C736" s="26">
        <v>52188</v>
      </c>
      <c r="D736" s="27" t="str">
        <f t="shared" si="226"/>
        <v>N/A</v>
      </c>
      <c r="E736" s="26">
        <v>63149</v>
      </c>
      <c r="F736" s="27" t="str">
        <f t="shared" si="227"/>
        <v>N/A</v>
      </c>
      <c r="G736" s="26">
        <v>66081</v>
      </c>
      <c r="H736" s="27" t="str">
        <f t="shared" si="228"/>
        <v>N/A</v>
      </c>
      <c r="I736" s="28">
        <v>21</v>
      </c>
      <c r="J736" s="28">
        <v>4.6429999999999998</v>
      </c>
      <c r="K736" s="29" t="s">
        <v>1193</v>
      </c>
      <c r="L736" s="30" t="str">
        <f t="shared" si="229"/>
        <v>Yes</v>
      </c>
    </row>
    <row r="737" spans="1:12">
      <c r="A737" s="48" t="s">
        <v>717</v>
      </c>
      <c r="B737" s="25" t="s">
        <v>49</v>
      </c>
      <c r="C737" s="26">
        <v>3949</v>
      </c>
      <c r="D737" s="27" t="str">
        <f t="shared" si="226"/>
        <v>N/A</v>
      </c>
      <c r="E737" s="26">
        <v>4423</v>
      </c>
      <c r="F737" s="27" t="str">
        <f t="shared" si="227"/>
        <v>N/A</v>
      </c>
      <c r="G737" s="26">
        <v>5094</v>
      </c>
      <c r="H737" s="27" t="str">
        <f t="shared" si="228"/>
        <v>N/A</v>
      </c>
      <c r="I737" s="28">
        <v>12</v>
      </c>
      <c r="J737" s="28">
        <v>15.17</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5848</v>
      </c>
      <c r="D739" s="27" t="str">
        <f t="shared" si="226"/>
        <v>N/A</v>
      </c>
      <c r="E739" s="26">
        <v>6001</v>
      </c>
      <c r="F739" s="27" t="str">
        <f t="shared" si="227"/>
        <v>N/A</v>
      </c>
      <c r="G739" s="26">
        <v>6442</v>
      </c>
      <c r="H739" s="27" t="str">
        <f t="shared" si="228"/>
        <v>N/A</v>
      </c>
      <c r="I739" s="28">
        <v>2.6160000000000001</v>
      </c>
      <c r="J739" s="28">
        <v>7.3490000000000002</v>
      </c>
      <c r="K739" s="29" t="s">
        <v>1193</v>
      </c>
      <c r="L739" s="30" t="str">
        <f t="shared" si="229"/>
        <v>Yes</v>
      </c>
    </row>
    <row r="740" spans="1:12">
      <c r="A740" s="48" t="s">
        <v>720</v>
      </c>
      <c r="B740" s="25" t="s">
        <v>49</v>
      </c>
      <c r="C740" s="26">
        <v>2621</v>
      </c>
      <c r="D740" s="27" t="str">
        <f t="shared" si="226"/>
        <v>N/A</v>
      </c>
      <c r="E740" s="26">
        <v>2457</v>
      </c>
      <c r="F740" s="27" t="str">
        <f t="shared" si="227"/>
        <v>N/A</v>
      </c>
      <c r="G740" s="26">
        <v>2419</v>
      </c>
      <c r="H740" s="27" t="str">
        <f t="shared" si="228"/>
        <v>N/A</v>
      </c>
      <c r="I740" s="28">
        <v>-6.26</v>
      </c>
      <c r="J740" s="28">
        <v>-1.55</v>
      </c>
      <c r="K740" s="29" t="s">
        <v>1193</v>
      </c>
      <c r="L740" s="30" t="str">
        <f t="shared" si="229"/>
        <v>Yes</v>
      </c>
    </row>
    <row r="741" spans="1:12">
      <c r="A741" s="48" t="s">
        <v>721</v>
      </c>
      <c r="B741" s="25" t="s">
        <v>49</v>
      </c>
      <c r="C741" s="26">
        <v>3480</v>
      </c>
      <c r="D741" s="27" t="str">
        <f t="shared" si="226"/>
        <v>N/A</v>
      </c>
      <c r="E741" s="26">
        <v>3324</v>
      </c>
      <c r="F741" s="27" t="str">
        <f t="shared" si="227"/>
        <v>N/A</v>
      </c>
      <c r="G741" s="26">
        <v>3079</v>
      </c>
      <c r="H741" s="27" t="str">
        <f t="shared" si="228"/>
        <v>N/A</v>
      </c>
      <c r="I741" s="28">
        <v>-4.4800000000000004</v>
      </c>
      <c r="J741" s="28">
        <v>-7.37</v>
      </c>
      <c r="K741" s="29" t="s">
        <v>1193</v>
      </c>
      <c r="L741" s="30" t="str">
        <f t="shared" si="229"/>
        <v>Yes</v>
      </c>
    </row>
    <row r="742" spans="1:12">
      <c r="A742" s="48" t="s">
        <v>722</v>
      </c>
      <c r="B742" s="25" t="s">
        <v>49</v>
      </c>
      <c r="C742" s="26">
        <v>36290</v>
      </c>
      <c r="D742" s="27" t="str">
        <f t="shared" si="226"/>
        <v>N/A</v>
      </c>
      <c r="E742" s="26">
        <v>46944</v>
      </c>
      <c r="F742" s="27" t="str">
        <f t="shared" si="227"/>
        <v>N/A</v>
      </c>
      <c r="G742" s="26">
        <v>49047</v>
      </c>
      <c r="H742" s="27" t="str">
        <f t="shared" si="228"/>
        <v>N/A</v>
      </c>
      <c r="I742" s="28">
        <v>29.36</v>
      </c>
      <c r="J742" s="28">
        <v>4.4800000000000004</v>
      </c>
      <c r="K742" s="29" t="s">
        <v>1193</v>
      </c>
      <c r="L742" s="30" t="str">
        <f t="shared" si="229"/>
        <v>Yes</v>
      </c>
    </row>
    <row r="743" spans="1:12">
      <c r="A743" s="51" t="s">
        <v>738</v>
      </c>
      <c r="B743" s="25" t="s">
        <v>49</v>
      </c>
      <c r="C743" s="26">
        <v>119</v>
      </c>
      <c r="D743" s="27" t="str">
        <f t="shared" si="226"/>
        <v>N/A</v>
      </c>
      <c r="E743" s="26">
        <v>116</v>
      </c>
      <c r="F743" s="27" t="str">
        <f t="shared" si="227"/>
        <v>N/A</v>
      </c>
      <c r="G743" s="26">
        <v>110</v>
      </c>
      <c r="H743" s="27" t="str">
        <f t="shared" si="228"/>
        <v>N/A</v>
      </c>
      <c r="I743" s="28">
        <v>-2.52</v>
      </c>
      <c r="J743" s="28">
        <v>-5.17</v>
      </c>
      <c r="K743" s="29" t="s">
        <v>1193</v>
      </c>
      <c r="L743" s="30" t="str">
        <f t="shared" si="229"/>
        <v>Yes</v>
      </c>
    </row>
    <row r="744" spans="1:12">
      <c r="A744" s="46" t="s">
        <v>354</v>
      </c>
      <c r="B744" s="25" t="s">
        <v>49</v>
      </c>
      <c r="C744" s="31">
        <v>526152922</v>
      </c>
      <c r="D744" s="27" t="str">
        <f t="shared" si="226"/>
        <v>N/A</v>
      </c>
      <c r="E744" s="31">
        <v>583501760</v>
      </c>
      <c r="F744" s="27" t="str">
        <f t="shared" si="227"/>
        <v>N/A</v>
      </c>
      <c r="G744" s="31">
        <v>644119558</v>
      </c>
      <c r="H744" s="27" t="str">
        <f t="shared" si="228"/>
        <v>N/A</v>
      </c>
      <c r="I744" s="28">
        <v>10.9</v>
      </c>
      <c r="J744" s="28">
        <v>10.39</v>
      </c>
      <c r="K744" s="29" t="s">
        <v>1193</v>
      </c>
      <c r="L744" s="30" t="str">
        <f t="shared" si="229"/>
        <v>Yes</v>
      </c>
    </row>
    <row r="745" spans="1:12">
      <c r="A745" s="46" t="s">
        <v>355</v>
      </c>
      <c r="B745" s="25" t="s">
        <v>49</v>
      </c>
      <c r="C745" s="31">
        <v>4133.4652253000004</v>
      </c>
      <c r="D745" s="27" t="str">
        <f t="shared" si="226"/>
        <v>N/A</v>
      </c>
      <c r="E745" s="31">
        <v>4198.4584832</v>
      </c>
      <c r="F745" s="27" t="str">
        <f t="shared" si="227"/>
        <v>N/A</v>
      </c>
      <c r="G745" s="31">
        <v>4468.2429191000001</v>
      </c>
      <c r="H745" s="27" t="str">
        <f t="shared" si="228"/>
        <v>N/A</v>
      </c>
      <c r="I745" s="28">
        <v>1.5720000000000001</v>
      </c>
      <c r="J745" s="28">
        <v>6.4260000000000002</v>
      </c>
      <c r="K745" s="29" t="s">
        <v>1193</v>
      </c>
      <c r="L745" s="30" t="str">
        <f t="shared" si="229"/>
        <v>Yes</v>
      </c>
    </row>
    <row r="746" spans="1:12">
      <c r="A746" s="46" t="s">
        <v>356</v>
      </c>
      <c r="B746" s="25" t="s">
        <v>49</v>
      </c>
      <c r="C746" s="31">
        <v>4738.7929677000002</v>
      </c>
      <c r="D746" s="27" t="str">
        <f>IF($B746="N/A","N/A",IF(C746&gt;10,"No",IF(C746&lt;-10,"No","Yes")))</f>
        <v>N/A</v>
      </c>
      <c r="E746" s="31">
        <v>5011.3087764000002</v>
      </c>
      <c r="F746" s="27" t="str">
        <f>IF($B746="N/A","N/A",IF(E746&gt;10,"No",IF(E746&lt;-10,"No","Yes")))</f>
        <v>N/A</v>
      </c>
      <c r="G746" s="31">
        <v>5149.2490047000001</v>
      </c>
      <c r="H746" s="27" t="str">
        <f>IF($B746="N/A","N/A",IF(G746&gt;10,"No",IF(G746&lt;-10,"No","Yes")))</f>
        <v>N/A</v>
      </c>
      <c r="I746" s="28">
        <v>5.7510000000000003</v>
      </c>
      <c r="J746" s="28">
        <v>2.7530000000000001</v>
      </c>
      <c r="K746" s="29" t="s">
        <v>1193</v>
      </c>
      <c r="L746" s="30" t="str">
        <f>IF(J746="Div by 0", "N/A", IF(K746="N/A","N/A", IF(J746&gt;VALUE(MID(K746,1,2)), "No", IF(J746&lt;-1*VALUE(MID(K746,1,2)), "No", "Yes"))))</f>
        <v>Yes</v>
      </c>
    </row>
    <row r="747" spans="1:12">
      <c r="A747" s="54" t="s">
        <v>533</v>
      </c>
      <c r="B747" s="25" t="s">
        <v>49</v>
      </c>
      <c r="C747" s="31">
        <v>4763610</v>
      </c>
      <c r="D747" s="27" t="str">
        <f t="shared" ref="D747:D750" si="230">IF($B747="N/A","N/A",IF(C747&gt;10,"No",IF(C747&lt;-10,"No","Yes")))</f>
        <v>N/A</v>
      </c>
      <c r="E747" s="31">
        <v>5046515</v>
      </c>
      <c r="F747" s="27" t="str">
        <f t="shared" ref="F747:F750" si="231">IF($B747="N/A","N/A",IF(E747&gt;10,"No",IF(E747&lt;-10,"No","Yes")))</f>
        <v>N/A</v>
      </c>
      <c r="G747" s="31">
        <v>5501940</v>
      </c>
      <c r="H747" s="27" t="str">
        <f t="shared" ref="H747:H750" si="232">IF($B747="N/A","N/A",IF(G747&gt;10,"No",IF(G747&lt;-10,"No","Yes")))</f>
        <v>N/A</v>
      </c>
      <c r="I747" s="28">
        <v>5.9390000000000001</v>
      </c>
      <c r="J747" s="28">
        <v>9.0250000000000004</v>
      </c>
      <c r="K747" s="29" t="s">
        <v>1193</v>
      </c>
      <c r="L747" s="30" t="str">
        <f t="shared" ref="L747:L749" si="233">IF(J747="Div by 0", "N/A", IF(K747="N/A","N/A", IF(J747&gt;VALUE(MID(K747,1,2)), "No", IF(J747&lt;-1*VALUE(MID(K747,1,2)), "No", "Yes"))))</f>
        <v>Yes</v>
      </c>
    </row>
    <row r="748" spans="1:12">
      <c r="A748" s="55" t="s">
        <v>850</v>
      </c>
      <c r="B748" s="36" t="s">
        <v>121</v>
      </c>
      <c r="C748" s="34">
        <v>0</v>
      </c>
      <c r="D748" s="27" t="str">
        <f>IF($B748="N/A","N/A",IF(C748&gt;0,"No",IF(C748&lt;0,"No","Yes")))</f>
        <v>Yes</v>
      </c>
      <c r="E748" s="34">
        <v>0</v>
      </c>
      <c r="F748" s="27" t="str">
        <f>IF($B748="N/A","N/A",IF(E748&gt;0,"No",IF(E748&lt;0,"No","Yes")))</f>
        <v>Yes</v>
      </c>
      <c r="G748" s="34">
        <v>0</v>
      </c>
      <c r="H748" s="27" t="str">
        <f>IF($B748="N/A","N/A",IF(G748&gt;0,"No",IF(G748&lt;0,"No","Yes")))</f>
        <v>Yes</v>
      </c>
      <c r="I748" s="28" t="s">
        <v>1207</v>
      </c>
      <c r="J748" s="28" t="s">
        <v>1207</v>
      </c>
      <c r="K748" s="29" t="s">
        <v>1193</v>
      </c>
      <c r="L748" s="30" t="str">
        <f t="shared" si="233"/>
        <v>N/A</v>
      </c>
    </row>
    <row r="749" spans="1:12">
      <c r="A749" s="55" t="s">
        <v>836</v>
      </c>
      <c r="B749" s="25" t="s">
        <v>49</v>
      </c>
      <c r="C749" s="31">
        <v>0</v>
      </c>
      <c r="D749" s="27" t="str">
        <f t="shared" si="230"/>
        <v>N/A</v>
      </c>
      <c r="E749" s="31">
        <v>0</v>
      </c>
      <c r="F749" s="27" t="str">
        <f t="shared" si="231"/>
        <v>N/A</v>
      </c>
      <c r="G749" s="31">
        <v>0</v>
      </c>
      <c r="H749" s="27" t="str">
        <f t="shared" si="232"/>
        <v>N/A</v>
      </c>
      <c r="I749" s="28" t="s">
        <v>1207</v>
      </c>
      <c r="J749" s="28" t="s">
        <v>1207</v>
      </c>
      <c r="K749" s="29" t="s">
        <v>1193</v>
      </c>
      <c r="L749" s="30" t="str">
        <f t="shared" si="233"/>
        <v>N/A</v>
      </c>
    </row>
    <row r="750" spans="1:12">
      <c r="A750" s="55" t="s">
        <v>951</v>
      </c>
      <c r="B750" s="25" t="s">
        <v>49</v>
      </c>
      <c r="C750" s="31" t="s">
        <v>49</v>
      </c>
      <c r="D750" s="27" t="str">
        <f t="shared" si="230"/>
        <v>N/A</v>
      </c>
      <c r="E750" s="31" t="s">
        <v>1207</v>
      </c>
      <c r="F750" s="27" t="str">
        <f t="shared" si="231"/>
        <v>N/A</v>
      </c>
      <c r="G750" s="31" t="s">
        <v>1207</v>
      </c>
      <c r="H750" s="27" t="str">
        <f t="shared" si="232"/>
        <v>N/A</v>
      </c>
      <c r="I750" s="28" t="s">
        <v>49</v>
      </c>
      <c r="J750" s="28" t="s">
        <v>1207</v>
      </c>
      <c r="K750" s="29" t="s">
        <v>1193</v>
      </c>
      <c r="L750" s="30" t="str">
        <f>IF(J750="Div by 0", "N/A", IF(OR(J750="N/A",K750="N/A"),"N/A", IF(J750&gt;VALUE(MID(K750,1,2)), "No", IF(J750&lt;-1*VALUE(MID(K750,1,2)), "No", "Yes"))))</f>
        <v>N/A</v>
      </c>
    </row>
    <row r="751" spans="1:12">
      <c r="A751" s="218" t="s">
        <v>357</v>
      </c>
      <c r="B751" s="218"/>
      <c r="C751" s="218"/>
      <c r="D751" s="218"/>
      <c r="E751" s="218"/>
      <c r="F751" s="218"/>
      <c r="G751" s="218"/>
      <c r="H751" s="218"/>
      <c r="I751" s="218"/>
      <c r="J751" s="218"/>
      <c r="K751" s="218"/>
      <c r="L751" s="218"/>
    </row>
    <row r="752" spans="1:12">
      <c r="A752" s="51" t="s">
        <v>524</v>
      </c>
      <c r="B752" s="25" t="s">
        <v>49</v>
      </c>
      <c r="C752" s="31">
        <v>13939.727749</v>
      </c>
      <c r="D752" s="27" t="str">
        <f t="shared" ref="D752:D778" si="234">IF($B752="N/A","N/A",IF(C752&gt;10,"No",IF(C752&lt;-10,"No","Yes")))</f>
        <v>N/A</v>
      </c>
      <c r="E752" s="31">
        <v>12100.138614</v>
      </c>
      <c r="F752" s="27" t="str">
        <f t="shared" ref="F752:F778" si="235">IF($B752="N/A","N/A",IF(E752&gt;10,"No",IF(E752&lt;-10,"No","Yes")))</f>
        <v>N/A</v>
      </c>
      <c r="G752" s="31">
        <v>11996.009389999999</v>
      </c>
      <c r="H752" s="27" t="str">
        <f t="shared" ref="H752:H778" si="236">IF($B752="N/A","N/A",IF(G752&gt;10,"No",IF(G752&lt;-10,"No","Yes")))</f>
        <v>N/A</v>
      </c>
      <c r="I752" s="28">
        <v>-13.2</v>
      </c>
      <c r="J752" s="28">
        <v>-0.86099999999999999</v>
      </c>
      <c r="K752" s="29" t="s">
        <v>1193</v>
      </c>
      <c r="L752" s="30" t="str">
        <f t="shared" ref="L752:L778" si="237">IF(J752="Div by 0", "N/A", IF(K752="N/A","N/A", IF(J752&gt;VALUE(MID(K752,1,2)), "No", IF(J752&lt;-1*VALUE(MID(K752,1,2)), "No", "Yes"))))</f>
        <v>Yes</v>
      </c>
    </row>
    <row r="753" spans="1:12">
      <c r="A753" s="48" t="s">
        <v>702</v>
      </c>
      <c r="B753" s="25" t="s">
        <v>49</v>
      </c>
      <c r="C753" s="31">
        <v>16127.28125</v>
      </c>
      <c r="D753" s="27" t="str">
        <f t="shared" si="234"/>
        <v>N/A</v>
      </c>
      <c r="E753" s="31">
        <v>13714.575000000001</v>
      </c>
      <c r="F753" s="27" t="str">
        <f t="shared" si="235"/>
        <v>N/A</v>
      </c>
      <c r="G753" s="31">
        <v>13399.877551</v>
      </c>
      <c r="H753" s="27" t="str">
        <f t="shared" si="236"/>
        <v>N/A</v>
      </c>
      <c r="I753" s="28">
        <v>-15</v>
      </c>
      <c r="J753" s="28">
        <v>-2.29</v>
      </c>
      <c r="K753" s="29" t="s">
        <v>1193</v>
      </c>
      <c r="L753" s="30" t="str">
        <f t="shared" si="237"/>
        <v>Yes</v>
      </c>
    </row>
    <row r="754" spans="1:12">
      <c r="A754" s="48" t="s">
        <v>703</v>
      </c>
      <c r="B754" s="25" t="s">
        <v>49</v>
      </c>
      <c r="C754" s="31">
        <v>4982.5217390999996</v>
      </c>
      <c r="D754" s="27" t="str">
        <f t="shared" si="234"/>
        <v>N/A</v>
      </c>
      <c r="E754" s="31">
        <v>4082.1649484999998</v>
      </c>
      <c r="F754" s="27" t="str">
        <f t="shared" si="235"/>
        <v>N/A</v>
      </c>
      <c r="G754" s="31">
        <v>3724.25</v>
      </c>
      <c r="H754" s="27" t="str">
        <f t="shared" si="236"/>
        <v>N/A</v>
      </c>
      <c r="I754" s="28">
        <v>-18.100000000000001</v>
      </c>
      <c r="J754" s="28">
        <v>-8.77</v>
      </c>
      <c r="K754" s="29" t="s">
        <v>1193</v>
      </c>
      <c r="L754" s="30" t="str">
        <f t="shared" si="237"/>
        <v>Yes</v>
      </c>
    </row>
    <row r="755" spans="1:12">
      <c r="A755" s="48" t="s">
        <v>704</v>
      </c>
      <c r="B755" s="25" t="s">
        <v>49</v>
      </c>
      <c r="C755" s="31">
        <v>0</v>
      </c>
      <c r="D755" s="27" t="str">
        <f t="shared" si="234"/>
        <v>N/A</v>
      </c>
      <c r="E755" s="31">
        <v>0</v>
      </c>
      <c r="F755" s="27" t="str">
        <f t="shared" si="235"/>
        <v>N/A</v>
      </c>
      <c r="G755" s="31" t="s">
        <v>1207</v>
      </c>
      <c r="H755" s="27" t="str">
        <f t="shared" si="236"/>
        <v>N/A</v>
      </c>
      <c r="I755" s="28" t="s">
        <v>1207</v>
      </c>
      <c r="J755" s="28" t="s">
        <v>1207</v>
      </c>
      <c r="K755" s="29" t="s">
        <v>1193</v>
      </c>
      <c r="L755" s="30" t="str">
        <f t="shared" si="237"/>
        <v>N/A</v>
      </c>
    </row>
    <row r="756" spans="1:12">
      <c r="A756" s="48" t="s">
        <v>705</v>
      </c>
      <c r="B756" s="25" t="s">
        <v>49</v>
      </c>
      <c r="C756" s="31">
        <v>32406.25</v>
      </c>
      <c r="D756" s="27" t="str">
        <f t="shared" si="234"/>
        <v>N/A</v>
      </c>
      <c r="E756" s="31">
        <v>35549.666666999998</v>
      </c>
      <c r="F756" s="27" t="str">
        <f t="shared" si="235"/>
        <v>N/A</v>
      </c>
      <c r="G756" s="31">
        <v>38549.897435999999</v>
      </c>
      <c r="H756" s="27" t="str">
        <f t="shared" si="236"/>
        <v>N/A</v>
      </c>
      <c r="I756" s="28">
        <v>9.6999999999999993</v>
      </c>
      <c r="J756" s="28">
        <v>8.44</v>
      </c>
      <c r="K756" s="29" t="s">
        <v>1193</v>
      </c>
      <c r="L756" s="30" t="str">
        <f t="shared" si="237"/>
        <v>Yes</v>
      </c>
    </row>
    <row r="757" spans="1:12">
      <c r="A757" s="48" t="s">
        <v>706</v>
      </c>
      <c r="B757" s="25" t="s">
        <v>49</v>
      </c>
      <c r="C757" s="31">
        <v>207</v>
      </c>
      <c r="D757" s="27" t="str">
        <f t="shared" si="234"/>
        <v>N/A</v>
      </c>
      <c r="E757" s="31">
        <v>313.76190475999999</v>
      </c>
      <c r="F757" s="27" t="str">
        <f t="shared" si="235"/>
        <v>N/A</v>
      </c>
      <c r="G757" s="31">
        <v>907.4</v>
      </c>
      <c r="H757" s="27" t="str">
        <f t="shared" si="236"/>
        <v>N/A</v>
      </c>
      <c r="I757" s="28">
        <v>51.58</v>
      </c>
      <c r="J757" s="28">
        <v>189.2</v>
      </c>
      <c r="K757" s="29" t="s">
        <v>1193</v>
      </c>
      <c r="L757" s="30" t="str">
        <f t="shared" si="237"/>
        <v>No</v>
      </c>
    </row>
    <row r="758" spans="1:12">
      <c r="A758" s="51" t="s">
        <v>527</v>
      </c>
      <c r="B758" s="25" t="s">
        <v>49</v>
      </c>
      <c r="C758" s="31">
        <v>19370.129901</v>
      </c>
      <c r="D758" s="27" t="str">
        <f t="shared" si="234"/>
        <v>N/A</v>
      </c>
      <c r="E758" s="31">
        <v>20712.796036</v>
      </c>
      <c r="F758" s="27" t="str">
        <f t="shared" si="235"/>
        <v>N/A</v>
      </c>
      <c r="G758" s="31">
        <v>21103.445911999999</v>
      </c>
      <c r="H758" s="27" t="str">
        <f t="shared" si="236"/>
        <v>N/A</v>
      </c>
      <c r="I758" s="28">
        <v>6.9320000000000004</v>
      </c>
      <c r="J758" s="28">
        <v>1.8859999999999999</v>
      </c>
      <c r="K758" s="29" t="s">
        <v>1193</v>
      </c>
      <c r="L758" s="30" t="str">
        <f t="shared" si="237"/>
        <v>Yes</v>
      </c>
    </row>
    <row r="759" spans="1:12">
      <c r="A759" s="48" t="s">
        <v>707</v>
      </c>
      <c r="B759" s="25" t="s">
        <v>49</v>
      </c>
      <c r="C759" s="31">
        <v>18612.754373</v>
      </c>
      <c r="D759" s="27" t="str">
        <f t="shared" si="234"/>
        <v>N/A</v>
      </c>
      <c r="E759" s="31">
        <v>19925.173167000001</v>
      </c>
      <c r="F759" s="27" t="str">
        <f t="shared" si="235"/>
        <v>N/A</v>
      </c>
      <c r="G759" s="31">
        <v>20226.063289999998</v>
      </c>
      <c r="H759" s="27" t="str">
        <f t="shared" si="236"/>
        <v>N/A</v>
      </c>
      <c r="I759" s="28">
        <v>7.0510000000000002</v>
      </c>
      <c r="J759" s="28">
        <v>1.51</v>
      </c>
      <c r="K759" s="29" t="s">
        <v>1193</v>
      </c>
      <c r="L759" s="30" t="str">
        <f t="shared" si="237"/>
        <v>Yes</v>
      </c>
    </row>
    <row r="760" spans="1:12">
      <c r="A760" s="48" t="s">
        <v>708</v>
      </c>
      <c r="B760" s="25" t="s">
        <v>49</v>
      </c>
      <c r="C760" s="31">
        <v>13810.199329999999</v>
      </c>
      <c r="D760" s="27" t="str">
        <f t="shared" si="234"/>
        <v>N/A</v>
      </c>
      <c r="E760" s="31">
        <v>12140.835106</v>
      </c>
      <c r="F760" s="27" t="str">
        <f t="shared" si="235"/>
        <v>N/A</v>
      </c>
      <c r="G760" s="31">
        <v>12850.484962</v>
      </c>
      <c r="H760" s="27" t="str">
        <f t="shared" si="236"/>
        <v>N/A</v>
      </c>
      <c r="I760" s="28">
        <v>-12.1</v>
      </c>
      <c r="J760" s="28">
        <v>5.8449999999999998</v>
      </c>
      <c r="K760" s="29" t="s">
        <v>1193</v>
      </c>
      <c r="L760" s="30" t="str">
        <f t="shared" si="237"/>
        <v>Yes</v>
      </c>
    </row>
    <row r="761" spans="1:12">
      <c r="A761" s="48" t="s">
        <v>791</v>
      </c>
      <c r="B761" s="25" t="s">
        <v>49</v>
      </c>
      <c r="C761" s="31">
        <v>6715.5352112999999</v>
      </c>
      <c r="D761" s="27" t="str">
        <f t="shared" si="234"/>
        <v>N/A</v>
      </c>
      <c r="E761" s="31">
        <v>7872.1048387000001</v>
      </c>
      <c r="F761" s="27" t="str">
        <f t="shared" si="235"/>
        <v>N/A</v>
      </c>
      <c r="G761" s="31">
        <v>6799.9345794000001</v>
      </c>
      <c r="H761" s="27" t="str">
        <f t="shared" si="236"/>
        <v>N/A</v>
      </c>
      <c r="I761" s="28">
        <v>17.22</v>
      </c>
      <c r="J761" s="28">
        <v>-13.6</v>
      </c>
      <c r="K761" s="29" t="s">
        <v>1193</v>
      </c>
      <c r="L761" s="30" t="str">
        <f t="shared" si="237"/>
        <v>Yes</v>
      </c>
    </row>
    <row r="762" spans="1:12">
      <c r="A762" s="48" t="s">
        <v>723</v>
      </c>
      <c r="B762" s="25" t="s">
        <v>49</v>
      </c>
      <c r="C762" s="31">
        <v>33515.055892999997</v>
      </c>
      <c r="D762" s="27" t="str">
        <f t="shared" si="234"/>
        <v>N/A</v>
      </c>
      <c r="E762" s="31">
        <v>36064.789473999997</v>
      </c>
      <c r="F762" s="27" t="str">
        <f t="shared" si="235"/>
        <v>N/A</v>
      </c>
      <c r="G762" s="31">
        <v>36994.489607000003</v>
      </c>
      <c r="H762" s="27" t="str">
        <f t="shared" si="236"/>
        <v>N/A</v>
      </c>
      <c r="I762" s="28">
        <v>7.6079999999999997</v>
      </c>
      <c r="J762" s="28">
        <v>2.5779999999999998</v>
      </c>
      <c r="K762" s="29" t="s">
        <v>1193</v>
      </c>
      <c r="L762" s="30" t="str">
        <f t="shared" si="237"/>
        <v>Yes</v>
      </c>
    </row>
    <row r="763" spans="1:12">
      <c r="A763" s="48" t="s">
        <v>709</v>
      </c>
      <c r="B763" s="25" t="s">
        <v>49</v>
      </c>
      <c r="C763" s="31">
        <v>8948.3125</v>
      </c>
      <c r="D763" s="27" t="str">
        <f t="shared" si="234"/>
        <v>N/A</v>
      </c>
      <c r="E763" s="31">
        <v>2802.5</v>
      </c>
      <c r="F763" s="27" t="str">
        <f t="shared" si="235"/>
        <v>N/A</v>
      </c>
      <c r="G763" s="31">
        <v>4505.125</v>
      </c>
      <c r="H763" s="27" t="str">
        <f t="shared" si="236"/>
        <v>N/A</v>
      </c>
      <c r="I763" s="28">
        <v>-68.7</v>
      </c>
      <c r="J763" s="28">
        <v>60.75</v>
      </c>
      <c r="K763" s="29" t="s">
        <v>1193</v>
      </c>
      <c r="L763" s="30" t="str">
        <f t="shared" si="237"/>
        <v>No</v>
      </c>
    </row>
    <row r="764" spans="1:12">
      <c r="A764" s="51" t="s">
        <v>530</v>
      </c>
      <c r="B764" s="25" t="s">
        <v>49</v>
      </c>
      <c r="C764" s="31">
        <v>2777.7295334999999</v>
      </c>
      <c r="D764" s="27" t="str">
        <f t="shared" si="234"/>
        <v>N/A</v>
      </c>
      <c r="E764" s="31">
        <v>2926.8900044000002</v>
      </c>
      <c r="F764" s="27" t="str">
        <f t="shared" si="235"/>
        <v>N/A</v>
      </c>
      <c r="G764" s="31">
        <v>3105.0300016000001</v>
      </c>
      <c r="H764" s="27" t="str">
        <f t="shared" si="236"/>
        <v>N/A</v>
      </c>
      <c r="I764" s="28">
        <v>5.37</v>
      </c>
      <c r="J764" s="28">
        <v>6.0860000000000003</v>
      </c>
      <c r="K764" s="29" t="s">
        <v>1193</v>
      </c>
      <c r="L764" s="30" t="str">
        <f t="shared" si="237"/>
        <v>Yes</v>
      </c>
    </row>
    <row r="765" spans="1:12">
      <c r="A765" s="48" t="s">
        <v>710</v>
      </c>
      <c r="B765" s="25" t="s">
        <v>49</v>
      </c>
      <c r="C765" s="31">
        <v>3539.4325392000001</v>
      </c>
      <c r="D765" s="27" t="str">
        <f t="shared" si="234"/>
        <v>N/A</v>
      </c>
      <c r="E765" s="31">
        <v>3599.4370868000001</v>
      </c>
      <c r="F765" s="27" t="str">
        <f t="shared" si="235"/>
        <v>N/A</v>
      </c>
      <c r="G765" s="31">
        <v>4037.8385960999999</v>
      </c>
      <c r="H765" s="27" t="str">
        <f t="shared" si="236"/>
        <v>N/A</v>
      </c>
      <c r="I765" s="28">
        <v>1.6950000000000001</v>
      </c>
      <c r="J765" s="28">
        <v>12.18</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v>3735.7247455000002</v>
      </c>
      <c r="D767" s="27" t="str">
        <f t="shared" si="234"/>
        <v>N/A</v>
      </c>
      <c r="E767" s="31">
        <v>4259.7057646000003</v>
      </c>
      <c r="F767" s="27" t="str">
        <f t="shared" si="235"/>
        <v>N/A</v>
      </c>
      <c r="G767" s="31">
        <v>4734.2716785000002</v>
      </c>
      <c r="H767" s="27" t="str">
        <f t="shared" si="236"/>
        <v>N/A</v>
      </c>
      <c r="I767" s="28">
        <v>14.03</v>
      </c>
      <c r="J767" s="28">
        <v>11.14</v>
      </c>
      <c r="K767" s="29" t="s">
        <v>1193</v>
      </c>
      <c r="L767" s="30" t="str">
        <f t="shared" si="237"/>
        <v>Yes</v>
      </c>
    </row>
    <row r="768" spans="1:12">
      <c r="A768" s="48" t="s">
        <v>713</v>
      </c>
      <c r="B768" s="25" t="s">
        <v>49</v>
      </c>
      <c r="C768" s="31">
        <v>1774.2662201999999</v>
      </c>
      <c r="D768" s="27" t="str">
        <f t="shared" si="234"/>
        <v>N/A</v>
      </c>
      <c r="E768" s="31">
        <v>1865.527192</v>
      </c>
      <c r="F768" s="27" t="str">
        <f t="shared" si="235"/>
        <v>N/A</v>
      </c>
      <c r="G768" s="31">
        <v>2064.7466574999999</v>
      </c>
      <c r="H768" s="27" t="str">
        <f t="shared" si="236"/>
        <v>N/A</v>
      </c>
      <c r="I768" s="28">
        <v>5.1440000000000001</v>
      </c>
      <c r="J768" s="28">
        <v>10.68</v>
      </c>
      <c r="K768" s="29" t="s">
        <v>1193</v>
      </c>
      <c r="L768" s="30" t="str">
        <f t="shared" si="237"/>
        <v>Yes</v>
      </c>
    </row>
    <row r="769" spans="1:12">
      <c r="A769" s="48" t="s">
        <v>714</v>
      </c>
      <c r="B769" s="25" t="s">
        <v>49</v>
      </c>
      <c r="C769" s="31">
        <v>2349.2608114</v>
      </c>
      <c r="D769" s="27" t="str">
        <f t="shared" si="234"/>
        <v>N/A</v>
      </c>
      <c r="E769" s="31">
        <v>2499.5374723</v>
      </c>
      <c r="F769" s="27" t="str">
        <f t="shared" si="235"/>
        <v>N/A</v>
      </c>
      <c r="G769" s="31">
        <v>2648.9553222999998</v>
      </c>
      <c r="H769" s="27" t="str">
        <f t="shared" si="236"/>
        <v>N/A</v>
      </c>
      <c r="I769" s="28">
        <v>6.3970000000000002</v>
      </c>
      <c r="J769" s="28">
        <v>5.9779999999999998</v>
      </c>
      <c r="K769" s="29" t="s">
        <v>1193</v>
      </c>
      <c r="L769" s="30" t="str">
        <f t="shared" si="237"/>
        <v>Yes</v>
      </c>
    </row>
    <row r="770" spans="1:12">
      <c r="A770" s="48" t="s">
        <v>715</v>
      </c>
      <c r="B770" s="25" t="s">
        <v>49</v>
      </c>
      <c r="C770" s="31">
        <v>18132.494361000001</v>
      </c>
      <c r="D770" s="27" t="str">
        <f t="shared" si="234"/>
        <v>N/A</v>
      </c>
      <c r="E770" s="31">
        <v>18995.261762999999</v>
      </c>
      <c r="F770" s="27" t="str">
        <f t="shared" si="235"/>
        <v>N/A</v>
      </c>
      <c r="G770" s="31">
        <v>18983.308218999999</v>
      </c>
      <c r="H770" s="27" t="str">
        <f t="shared" si="236"/>
        <v>N/A</v>
      </c>
      <c r="I770" s="28">
        <v>4.758</v>
      </c>
      <c r="J770" s="28">
        <v>-6.3E-2</v>
      </c>
      <c r="K770" s="29" t="s">
        <v>1193</v>
      </c>
      <c r="L770" s="30" t="str">
        <f t="shared" si="237"/>
        <v>Yes</v>
      </c>
    </row>
    <row r="771" spans="1:12">
      <c r="A771" s="48" t="s">
        <v>716</v>
      </c>
      <c r="B771" s="25" t="s">
        <v>49</v>
      </c>
      <c r="C771" s="31">
        <v>1244.0804598</v>
      </c>
      <c r="D771" s="27" t="str">
        <f t="shared" si="234"/>
        <v>N/A</v>
      </c>
      <c r="E771" s="31">
        <v>1231.0352617000001</v>
      </c>
      <c r="F771" s="27" t="str">
        <f t="shared" si="235"/>
        <v>N/A</v>
      </c>
      <c r="G771" s="31">
        <v>1206.8232174</v>
      </c>
      <c r="H771" s="27" t="str">
        <f t="shared" si="236"/>
        <v>N/A</v>
      </c>
      <c r="I771" s="28">
        <v>-1.05</v>
      </c>
      <c r="J771" s="28">
        <v>-1.97</v>
      </c>
      <c r="K771" s="29" t="s">
        <v>1193</v>
      </c>
      <c r="L771" s="30" t="str">
        <f t="shared" si="237"/>
        <v>Yes</v>
      </c>
    </row>
    <row r="772" spans="1:12">
      <c r="A772" s="51" t="s">
        <v>532</v>
      </c>
      <c r="B772" s="25" t="s">
        <v>49</v>
      </c>
      <c r="C772" s="31">
        <v>2937.7251474999998</v>
      </c>
      <c r="D772" s="27" t="str">
        <f t="shared" si="234"/>
        <v>N/A</v>
      </c>
      <c r="E772" s="31">
        <v>2854.2015867</v>
      </c>
      <c r="F772" s="27" t="str">
        <f t="shared" si="235"/>
        <v>N/A</v>
      </c>
      <c r="G772" s="31">
        <v>3245.3501006000001</v>
      </c>
      <c r="H772" s="27" t="str">
        <f t="shared" si="236"/>
        <v>N/A</v>
      </c>
      <c r="I772" s="28">
        <v>-2.84</v>
      </c>
      <c r="J772" s="28">
        <v>13.7</v>
      </c>
      <c r="K772" s="29" t="s">
        <v>1193</v>
      </c>
      <c r="L772" s="30" t="str">
        <f t="shared" si="237"/>
        <v>Yes</v>
      </c>
    </row>
    <row r="773" spans="1:12">
      <c r="A773" s="48" t="s">
        <v>717</v>
      </c>
      <c r="B773" s="25" t="s">
        <v>49</v>
      </c>
      <c r="C773" s="31">
        <v>5084.6080019999999</v>
      </c>
      <c r="D773" s="27" t="str">
        <f t="shared" si="234"/>
        <v>N/A</v>
      </c>
      <c r="E773" s="31">
        <v>5532.9997739</v>
      </c>
      <c r="F773" s="27" t="str">
        <f t="shared" si="235"/>
        <v>N/A</v>
      </c>
      <c r="G773" s="31">
        <v>6066.0561445000003</v>
      </c>
      <c r="H773" s="27" t="str">
        <f t="shared" si="236"/>
        <v>N/A</v>
      </c>
      <c r="I773" s="28">
        <v>8.8190000000000008</v>
      </c>
      <c r="J773" s="28">
        <v>9.6340000000000003</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v>2886.2060534000002</v>
      </c>
      <c r="D775" s="27" t="str">
        <f t="shared" si="234"/>
        <v>N/A</v>
      </c>
      <c r="E775" s="31">
        <v>3215.9438427</v>
      </c>
      <c r="F775" s="27" t="str">
        <f t="shared" si="235"/>
        <v>N/A</v>
      </c>
      <c r="G775" s="31">
        <v>3423.7559763999998</v>
      </c>
      <c r="H775" s="27" t="str">
        <f t="shared" si="236"/>
        <v>N/A</v>
      </c>
      <c r="I775" s="28">
        <v>11.42</v>
      </c>
      <c r="J775" s="28">
        <v>6.4619999999999997</v>
      </c>
      <c r="K775" s="29" t="s">
        <v>1193</v>
      </c>
      <c r="L775" s="30" t="str">
        <f t="shared" si="237"/>
        <v>Yes</v>
      </c>
    </row>
    <row r="776" spans="1:12">
      <c r="A776" s="48" t="s">
        <v>720</v>
      </c>
      <c r="B776" s="25" t="s">
        <v>49</v>
      </c>
      <c r="C776" s="31">
        <v>3194.9458221999998</v>
      </c>
      <c r="D776" s="27" t="str">
        <f t="shared" si="234"/>
        <v>N/A</v>
      </c>
      <c r="E776" s="31">
        <v>3801.3341473</v>
      </c>
      <c r="F776" s="27" t="str">
        <f t="shared" si="235"/>
        <v>N/A</v>
      </c>
      <c r="G776" s="31">
        <v>4415.0851591999999</v>
      </c>
      <c r="H776" s="27" t="str">
        <f t="shared" si="236"/>
        <v>N/A</v>
      </c>
      <c r="I776" s="28">
        <v>18.98</v>
      </c>
      <c r="J776" s="28">
        <v>16.149999999999999</v>
      </c>
      <c r="K776" s="29" t="s">
        <v>1193</v>
      </c>
      <c r="L776" s="30" t="str">
        <f t="shared" si="237"/>
        <v>Yes</v>
      </c>
    </row>
    <row r="777" spans="1:12">
      <c r="A777" s="48" t="s">
        <v>721</v>
      </c>
      <c r="B777" s="25" t="s">
        <v>49</v>
      </c>
      <c r="C777" s="31">
        <v>2941.7813218000001</v>
      </c>
      <c r="D777" s="27" t="str">
        <f t="shared" si="234"/>
        <v>N/A</v>
      </c>
      <c r="E777" s="31">
        <v>3441.0574609</v>
      </c>
      <c r="F777" s="27" t="str">
        <f t="shared" si="235"/>
        <v>N/A</v>
      </c>
      <c r="G777" s="31">
        <v>3440.1055538000001</v>
      </c>
      <c r="H777" s="27" t="str">
        <f t="shared" si="236"/>
        <v>N/A</v>
      </c>
      <c r="I777" s="28">
        <v>16.97</v>
      </c>
      <c r="J777" s="28">
        <v>-2.8000000000000001E-2</v>
      </c>
      <c r="K777" s="29" t="s">
        <v>1193</v>
      </c>
      <c r="L777" s="30" t="str">
        <f t="shared" si="237"/>
        <v>Yes</v>
      </c>
    </row>
    <row r="778" spans="1:12">
      <c r="A778" s="48" t="s">
        <v>722</v>
      </c>
      <c r="B778" s="25" t="s">
        <v>49</v>
      </c>
      <c r="C778" s="31">
        <v>2693.4416643999998</v>
      </c>
      <c r="D778" s="27" t="str">
        <f t="shared" si="234"/>
        <v>N/A</v>
      </c>
      <c r="E778" s="31">
        <v>2464.4403118999999</v>
      </c>
      <c r="F778" s="27" t="str">
        <f t="shared" si="235"/>
        <v>N/A</v>
      </c>
      <c r="G778" s="31">
        <v>2859.0429180000001</v>
      </c>
      <c r="H778" s="27" t="str">
        <f t="shared" si="236"/>
        <v>N/A</v>
      </c>
      <c r="I778" s="28">
        <v>-8.5</v>
      </c>
      <c r="J778" s="28">
        <v>16.010000000000002</v>
      </c>
      <c r="K778" s="29" t="s">
        <v>1193</v>
      </c>
      <c r="L778" s="30" t="str">
        <f t="shared" si="237"/>
        <v>Yes</v>
      </c>
    </row>
    <row r="779" spans="1:12">
      <c r="A779" s="218" t="s">
        <v>358</v>
      </c>
      <c r="B779" s="218"/>
      <c r="C779" s="218"/>
      <c r="D779" s="218"/>
      <c r="E779" s="218"/>
      <c r="F779" s="218"/>
      <c r="G779" s="218"/>
      <c r="H779" s="218"/>
      <c r="I779" s="218"/>
      <c r="J779" s="218"/>
      <c r="K779" s="218"/>
      <c r="L779" s="218"/>
    </row>
    <row r="780" spans="1:12">
      <c r="A780" s="46" t="s">
        <v>359</v>
      </c>
      <c r="B780" s="25" t="s">
        <v>49</v>
      </c>
      <c r="C780" s="31">
        <v>50006203</v>
      </c>
      <c r="D780" s="27" t="str">
        <f t="shared" ref="D780:D832" si="238">IF($B780="N/A","N/A",IF(C780&gt;10,"No",IF(C780&lt;-10,"No","Yes")))</f>
        <v>N/A</v>
      </c>
      <c r="E780" s="31">
        <v>69799030</v>
      </c>
      <c r="F780" s="27" t="str">
        <f t="shared" ref="F780:F832" si="239">IF($B780="N/A","N/A",IF(E780&gt;10,"No",IF(E780&lt;-10,"No","Yes")))</f>
        <v>N/A</v>
      </c>
      <c r="G780" s="31">
        <v>83487716</v>
      </c>
      <c r="H780" s="27" t="str">
        <f t="shared" ref="H780:H832" si="240">IF($B780="N/A","N/A",IF(G780&gt;10,"No",IF(G780&lt;-10,"No","Yes")))</f>
        <v>N/A</v>
      </c>
      <c r="I780" s="28">
        <v>39.58</v>
      </c>
      <c r="J780" s="28">
        <v>19.61</v>
      </c>
      <c r="K780" s="29" t="s">
        <v>1193</v>
      </c>
      <c r="L780" s="30" t="str">
        <f t="shared" ref="L780:L832" si="241">IF(J780="Div by 0", "N/A", IF(K780="N/A","N/A", IF(J780&gt;VALUE(MID(K780,1,2)), "No", IF(J780&lt;-1*VALUE(MID(K780,1,2)), "No", "Yes"))))</f>
        <v>Yes</v>
      </c>
    </row>
    <row r="781" spans="1:12">
      <c r="A781" s="46" t="s">
        <v>94</v>
      </c>
      <c r="B781" s="25" t="s">
        <v>49</v>
      </c>
      <c r="C781" s="26">
        <v>7556</v>
      </c>
      <c r="D781" s="27" t="str">
        <f t="shared" si="238"/>
        <v>N/A</v>
      </c>
      <c r="E781" s="26">
        <v>8350</v>
      </c>
      <c r="F781" s="27" t="str">
        <f t="shared" si="239"/>
        <v>N/A</v>
      </c>
      <c r="G781" s="26">
        <v>8565</v>
      </c>
      <c r="H781" s="27" t="str">
        <f t="shared" si="240"/>
        <v>N/A</v>
      </c>
      <c r="I781" s="28">
        <v>10.51</v>
      </c>
      <c r="J781" s="28">
        <v>2.5750000000000002</v>
      </c>
      <c r="K781" s="29" t="s">
        <v>1193</v>
      </c>
      <c r="L781" s="30" t="str">
        <f t="shared" si="241"/>
        <v>Yes</v>
      </c>
    </row>
    <row r="782" spans="1:12">
      <c r="A782" s="46" t="s">
        <v>360</v>
      </c>
      <c r="B782" s="25" t="s">
        <v>49</v>
      </c>
      <c r="C782" s="31">
        <v>6618.0787454000001</v>
      </c>
      <c r="D782" s="27" t="str">
        <f t="shared" si="238"/>
        <v>N/A</v>
      </c>
      <c r="E782" s="31">
        <v>8359.1652694999993</v>
      </c>
      <c r="F782" s="27" t="str">
        <f t="shared" si="239"/>
        <v>N/A</v>
      </c>
      <c r="G782" s="31">
        <v>9747.5441914999992</v>
      </c>
      <c r="H782" s="27" t="str">
        <f t="shared" si="240"/>
        <v>N/A</v>
      </c>
      <c r="I782" s="28">
        <v>26.31</v>
      </c>
      <c r="J782" s="28">
        <v>16.61</v>
      </c>
      <c r="K782" s="29" t="s">
        <v>1193</v>
      </c>
      <c r="L782" s="30" t="str">
        <f t="shared" si="241"/>
        <v>Yes</v>
      </c>
    </row>
    <row r="783" spans="1:12">
      <c r="A783" s="46" t="s">
        <v>361</v>
      </c>
      <c r="B783" s="25" t="s">
        <v>49</v>
      </c>
      <c r="C783" s="26">
        <v>10.532821599</v>
      </c>
      <c r="D783" s="27" t="str">
        <f t="shared" si="238"/>
        <v>N/A</v>
      </c>
      <c r="E783" s="26">
        <v>7.7288622754</v>
      </c>
      <c r="F783" s="27" t="str">
        <f t="shared" si="239"/>
        <v>N/A</v>
      </c>
      <c r="G783" s="26">
        <v>19.120607121999999</v>
      </c>
      <c r="H783" s="27" t="str">
        <f t="shared" si="240"/>
        <v>N/A</v>
      </c>
      <c r="I783" s="28">
        <v>-26.6</v>
      </c>
      <c r="J783" s="28">
        <v>147.4</v>
      </c>
      <c r="K783" s="29" t="s">
        <v>1193</v>
      </c>
      <c r="L783" s="30" t="str">
        <f t="shared" si="241"/>
        <v>No</v>
      </c>
    </row>
    <row r="784" spans="1:12">
      <c r="A784" s="46" t="s">
        <v>362</v>
      </c>
      <c r="B784" s="25" t="s">
        <v>49</v>
      </c>
      <c r="C784" s="31">
        <v>1147</v>
      </c>
      <c r="D784" s="27" t="str">
        <f t="shared" si="238"/>
        <v>N/A</v>
      </c>
      <c r="E784" s="31">
        <v>2155</v>
      </c>
      <c r="F784" s="27" t="str">
        <f t="shared" si="239"/>
        <v>N/A</v>
      </c>
      <c r="G784" s="31">
        <v>4695</v>
      </c>
      <c r="H784" s="27" t="str">
        <f t="shared" si="240"/>
        <v>N/A</v>
      </c>
      <c r="I784" s="28">
        <v>87.88</v>
      </c>
      <c r="J784" s="28">
        <v>117.9</v>
      </c>
      <c r="K784" s="29" t="s">
        <v>1193</v>
      </c>
      <c r="L784" s="30" t="str">
        <f t="shared" si="241"/>
        <v>No</v>
      </c>
    </row>
    <row r="785" spans="1:12">
      <c r="A785" s="46" t="s">
        <v>95</v>
      </c>
      <c r="B785" s="25" t="s">
        <v>49</v>
      </c>
      <c r="C785" s="26">
        <v>11</v>
      </c>
      <c r="D785" s="27" t="str">
        <f t="shared" si="238"/>
        <v>N/A</v>
      </c>
      <c r="E785" s="26">
        <v>11</v>
      </c>
      <c r="F785" s="27" t="str">
        <f t="shared" si="239"/>
        <v>N/A</v>
      </c>
      <c r="G785" s="26">
        <v>11</v>
      </c>
      <c r="H785" s="27" t="str">
        <f t="shared" si="240"/>
        <v>N/A</v>
      </c>
      <c r="I785" s="28">
        <v>0</v>
      </c>
      <c r="J785" s="28">
        <v>100</v>
      </c>
      <c r="K785" s="29" t="s">
        <v>1193</v>
      </c>
      <c r="L785" s="30" t="str">
        <f t="shared" si="241"/>
        <v>No</v>
      </c>
    </row>
    <row r="786" spans="1:12">
      <c r="A786" s="46" t="s">
        <v>363</v>
      </c>
      <c r="B786" s="25" t="s">
        <v>49</v>
      </c>
      <c r="C786" s="31">
        <v>1147</v>
      </c>
      <c r="D786" s="27" t="str">
        <f t="shared" si="238"/>
        <v>N/A</v>
      </c>
      <c r="E786" s="31">
        <v>2155</v>
      </c>
      <c r="F786" s="27" t="str">
        <f t="shared" si="239"/>
        <v>N/A</v>
      </c>
      <c r="G786" s="31">
        <v>2347.5</v>
      </c>
      <c r="H786" s="27" t="str">
        <f t="shared" si="240"/>
        <v>N/A</v>
      </c>
      <c r="I786" s="28">
        <v>87.88</v>
      </c>
      <c r="J786" s="28">
        <v>8.9329999999999998</v>
      </c>
      <c r="K786" s="29" t="s">
        <v>1193</v>
      </c>
      <c r="L786" s="30" t="str">
        <f t="shared" si="241"/>
        <v>Yes</v>
      </c>
    </row>
    <row r="787" spans="1:12">
      <c r="A787" s="46" t="s">
        <v>364</v>
      </c>
      <c r="B787" s="25" t="s">
        <v>49</v>
      </c>
      <c r="C787" s="31">
        <v>0</v>
      </c>
      <c r="D787" s="27" t="str">
        <f t="shared" si="238"/>
        <v>N/A</v>
      </c>
      <c r="E787" s="31">
        <v>0</v>
      </c>
      <c r="F787" s="27" t="str">
        <f t="shared" si="239"/>
        <v>N/A</v>
      </c>
      <c r="G787" s="31">
        <v>0</v>
      </c>
      <c r="H787" s="27" t="str">
        <f t="shared" si="240"/>
        <v>N/A</v>
      </c>
      <c r="I787" s="28" t="s">
        <v>1207</v>
      </c>
      <c r="J787" s="28" t="s">
        <v>1207</v>
      </c>
      <c r="K787" s="29" t="s">
        <v>1193</v>
      </c>
      <c r="L787" s="30" t="str">
        <f t="shared" si="241"/>
        <v>N/A</v>
      </c>
    </row>
    <row r="788" spans="1:12">
      <c r="A788" s="46" t="s">
        <v>365</v>
      </c>
      <c r="B788" s="25" t="s">
        <v>49</v>
      </c>
      <c r="C788" s="26">
        <v>0</v>
      </c>
      <c r="D788" s="27" t="str">
        <f t="shared" si="238"/>
        <v>N/A</v>
      </c>
      <c r="E788" s="26">
        <v>0</v>
      </c>
      <c r="F788" s="27" t="str">
        <f t="shared" si="239"/>
        <v>N/A</v>
      </c>
      <c r="G788" s="26">
        <v>0</v>
      </c>
      <c r="H788" s="27" t="str">
        <f t="shared" si="240"/>
        <v>N/A</v>
      </c>
      <c r="I788" s="28" t="s">
        <v>1207</v>
      </c>
      <c r="J788" s="28" t="s">
        <v>1207</v>
      </c>
      <c r="K788" s="29" t="s">
        <v>1193</v>
      </c>
      <c r="L788" s="30" t="str">
        <f t="shared" si="241"/>
        <v>N/A</v>
      </c>
    </row>
    <row r="789" spans="1:12">
      <c r="A789" s="46" t="s">
        <v>739</v>
      </c>
      <c r="B789" s="25" t="s">
        <v>49</v>
      </c>
      <c r="C789" s="31" t="s">
        <v>1207</v>
      </c>
      <c r="D789" s="27" t="str">
        <f t="shared" si="238"/>
        <v>N/A</v>
      </c>
      <c r="E789" s="31" t="s">
        <v>1207</v>
      </c>
      <c r="F789" s="27" t="str">
        <f t="shared" si="239"/>
        <v>N/A</v>
      </c>
      <c r="G789" s="31" t="s">
        <v>1207</v>
      </c>
      <c r="H789" s="27" t="str">
        <f t="shared" si="240"/>
        <v>N/A</v>
      </c>
      <c r="I789" s="28" t="s">
        <v>1207</v>
      </c>
      <c r="J789" s="28" t="s">
        <v>1207</v>
      </c>
      <c r="K789" s="29" t="s">
        <v>1193</v>
      </c>
      <c r="L789" s="30" t="str">
        <f t="shared" si="241"/>
        <v>N/A</v>
      </c>
    </row>
    <row r="790" spans="1:12">
      <c r="A790" s="46" t="s">
        <v>366</v>
      </c>
      <c r="B790" s="25" t="s">
        <v>49</v>
      </c>
      <c r="C790" s="31">
        <v>203210</v>
      </c>
      <c r="D790" s="27" t="str">
        <f t="shared" si="238"/>
        <v>N/A</v>
      </c>
      <c r="E790" s="31">
        <v>209771</v>
      </c>
      <c r="F790" s="27" t="str">
        <f t="shared" si="239"/>
        <v>N/A</v>
      </c>
      <c r="G790" s="31">
        <v>212332</v>
      </c>
      <c r="H790" s="27" t="str">
        <f t="shared" si="240"/>
        <v>N/A</v>
      </c>
      <c r="I790" s="28">
        <v>3.2290000000000001</v>
      </c>
      <c r="J790" s="28">
        <v>1.2210000000000001</v>
      </c>
      <c r="K790" s="29" t="s">
        <v>1193</v>
      </c>
      <c r="L790" s="30" t="str">
        <f t="shared" si="241"/>
        <v>Yes</v>
      </c>
    </row>
    <row r="791" spans="1:12">
      <c r="A791" s="46" t="s">
        <v>96</v>
      </c>
      <c r="B791" s="25" t="s">
        <v>49</v>
      </c>
      <c r="C791" s="26">
        <v>11</v>
      </c>
      <c r="D791" s="27" t="str">
        <f t="shared" si="238"/>
        <v>N/A</v>
      </c>
      <c r="E791" s="26">
        <v>11</v>
      </c>
      <c r="F791" s="27" t="str">
        <f t="shared" si="239"/>
        <v>N/A</v>
      </c>
      <c r="G791" s="26">
        <v>11</v>
      </c>
      <c r="H791" s="27" t="str">
        <f t="shared" si="240"/>
        <v>N/A</v>
      </c>
      <c r="I791" s="28">
        <v>0</v>
      </c>
      <c r="J791" s="28">
        <v>0</v>
      </c>
      <c r="K791" s="29" t="s">
        <v>1193</v>
      </c>
      <c r="L791" s="30" t="str">
        <f t="shared" si="241"/>
        <v>Yes</v>
      </c>
    </row>
    <row r="792" spans="1:12">
      <c r="A792" s="46" t="s">
        <v>367</v>
      </c>
      <c r="B792" s="25" t="s">
        <v>49</v>
      </c>
      <c r="C792" s="31">
        <v>203210</v>
      </c>
      <c r="D792" s="27" t="str">
        <f t="shared" si="238"/>
        <v>N/A</v>
      </c>
      <c r="E792" s="31">
        <v>209771</v>
      </c>
      <c r="F792" s="27" t="str">
        <f t="shared" si="239"/>
        <v>N/A</v>
      </c>
      <c r="G792" s="31">
        <v>212332</v>
      </c>
      <c r="H792" s="27" t="str">
        <f t="shared" si="240"/>
        <v>N/A</v>
      </c>
      <c r="I792" s="28">
        <v>3.2290000000000001</v>
      </c>
      <c r="J792" s="28">
        <v>1.2210000000000001</v>
      </c>
      <c r="K792" s="29" t="s">
        <v>1193</v>
      </c>
      <c r="L792" s="30" t="str">
        <f t="shared" si="241"/>
        <v>Yes</v>
      </c>
    </row>
    <row r="793" spans="1:12">
      <c r="A793" s="46" t="s">
        <v>368</v>
      </c>
      <c r="B793" s="25" t="s">
        <v>49</v>
      </c>
      <c r="C793" s="31">
        <v>5353895</v>
      </c>
      <c r="D793" s="27" t="str">
        <f t="shared" si="238"/>
        <v>N/A</v>
      </c>
      <c r="E793" s="31">
        <v>5862655</v>
      </c>
      <c r="F793" s="27" t="str">
        <f t="shared" si="239"/>
        <v>N/A</v>
      </c>
      <c r="G793" s="31">
        <v>4529576</v>
      </c>
      <c r="H793" s="27" t="str">
        <f t="shared" si="240"/>
        <v>N/A</v>
      </c>
      <c r="I793" s="28">
        <v>9.5030000000000001</v>
      </c>
      <c r="J793" s="28">
        <v>-22.7</v>
      </c>
      <c r="K793" s="29" t="s">
        <v>1193</v>
      </c>
      <c r="L793" s="30" t="str">
        <f t="shared" si="241"/>
        <v>Yes</v>
      </c>
    </row>
    <row r="794" spans="1:12">
      <c r="A794" s="46" t="s">
        <v>369</v>
      </c>
      <c r="B794" s="25" t="s">
        <v>49</v>
      </c>
      <c r="C794" s="26">
        <v>186</v>
      </c>
      <c r="D794" s="27" t="str">
        <f t="shared" si="238"/>
        <v>N/A</v>
      </c>
      <c r="E794" s="26">
        <v>199</v>
      </c>
      <c r="F794" s="27" t="str">
        <f t="shared" si="239"/>
        <v>N/A</v>
      </c>
      <c r="G794" s="26">
        <v>205</v>
      </c>
      <c r="H794" s="27" t="str">
        <f t="shared" si="240"/>
        <v>N/A</v>
      </c>
      <c r="I794" s="28">
        <v>6.9889999999999999</v>
      </c>
      <c r="J794" s="28">
        <v>3.0150000000000001</v>
      </c>
      <c r="K794" s="29" t="s">
        <v>1193</v>
      </c>
      <c r="L794" s="30" t="str">
        <f t="shared" si="241"/>
        <v>Yes</v>
      </c>
    </row>
    <row r="795" spans="1:12">
      <c r="A795" s="46" t="s">
        <v>370</v>
      </c>
      <c r="B795" s="25" t="s">
        <v>49</v>
      </c>
      <c r="C795" s="31">
        <v>28784.381720000001</v>
      </c>
      <c r="D795" s="27" t="str">
        <f t="shared" si="238"/>
        <v>N/A</v>
      </c>
      <c r="E795" s="31">
        <v>29460.577889</v>
      </c>
      <c r="F795" s="27" t="str">
        <f t="shared" si="239"/>
        <v>N/A</v>
      </c>
      <c r="G795" s="31">
        <v>22095.492683</v>
      </c>
      <c r="H795" s="27" t="str">
        <f t="shared" si="240"/>
        <v>N/A</v>
      </c>
      <c r="I795" s="28">
        <v>2.3490000000000002</v>
      </c>
      <c r="J795" s="28">
        <v>-25</v>
      </c>
      <c r="K795" s="29" t="s">
        <v>1193</v>
      </c>
      <c r="L795" s="30" t="str">
        <f t="shared" si="241"/>
        <v>Yes</v>
      </c>
    </row>
    <row r="796" spans="1:12">
      <c r="A796" s="46" t="s">
        <v>371</v>
      </c>
      <c r="B796" s="25" t="s">
        <v>49</v>
      </c>
      <c r="C796" s="31">
        <v>43634620</v>
      </c>
      <c r="D796" s="27" t="str">
        <f t="shared" si="238"/>
        <v>N/A</v>
      </c>
      <c r="E796" s="31">
        <v>48351861</v>
      </c>
      <c r="F796" s="27" t="str">
        <f t="shared" si="239"/>
        <v>N/A</v>
      </c>
      <c r="G796" s="31">
        <v>52678334</v>
      </c>
      <c r="H796" s="27" t="str">
        <f t="shared" si="240"/>
        <v>N/A</v>
      </c>
      <c r="I796" s="28">
        <v>10.81</v>
      </c>
      <c r="J796" s="28">
        <v>8.9480000000000004</v>
      </c>
      <c r="K796" s="29" t="s">
        <v>1193</v>
      </c>
      <c r="L796" s="30" t="str">
        <f t="shared" si="241"/>
        <v>Yes</v>
      </c>
    </row>
    <row r="797" spans="1:12">
      <c r="A797" s="46" t="s">
        <v>97</v>
      </c>
      <c r="B797" s="25" t="s">
        <v>49</v>
      </c>
      <c r="C797" s="26">
        <v>89394</v>
      </c>
      <c r="D797" s="27" t="str">
        <f t="shared" si="238"/>
        <v>N/A</v>
      </c>
      <c r="E797" s="26">
        <v>94400</v>
      </c>
      <c r="F797" s="27" t="str">
        <f t="shared" si="239"/>
        <v>N/A</v>
      </c>
      <c r="G797" s="26">
        <v>102363</v>
      </c>
      <c r="H797" s="27" t="str">
        <f t="shared" si="240"/>
        <v>N/A</v>
      </c>
      <c r="I797" s="28">
        <v>5.6</v>
      </c>
      <c r="J797" s="28">
        <v>8.4350000000000005</v>
      </c>
      <c r="K797" s="29" t="s">
        <v>1193</v>
      </c>
      <c r="L797" s="30" t="str">
        <f t="shared" si="241"/>
        <v>Yes</v>
      </c>
    </row>
    <row r="798" spans="1:12">
      <c r="A798" s="46" t="s">
        <v>372</v>
      </c>
      <c r="B798" s="25" t="s">
        <v>49</v>
      </c>
      <c r="C798" s="31">
        <v>488.11575721000003</v>
      </c>
      <c r="D798" s="27" t="str">
        <f t="shared" si="238"/>
        <v>N/A</v>
      </c>
      <c r="E798" s="31">
        <v>512.20191737000005</v>
      </c>
      <c r="F798" s="27" t="str">
        <f t="shared" si="239"/>
        <v>N/A</v>
      </c>
      <c r="G798" s="31">
        <v>514.62280315999999</v>
      </c>
      <c r="H798" s="27" t="str">
        <f t="shared" si="240"/>
        <v>N/A</v>
      </c>
      <c r="I798" s="28">
        <v>4.9349999999999996</v>
      </c>
      <c r="J798" s="28">
        <v>0.47260000000000002</v>
      </c>
      <c r="K798" s="29" t="s">
        <v>1193</v>
      </c>
      <c r="L798" s="30" t="str">
        <f t="shared" si="241"/>
        <v>Yes</v>
      </c>
    </row>
    <row r="799" spans="1:12">
      <c r="A799" s="46" t="s">
        <v>373</v>
      </c>
      <c r="B799" s="25" t="s">
        <v>49</v>
      </c>
      <c r="C799" s="31">
        <v>11894573</v>
      </c>
      <c r="D799" s="27" t="str">
        <f t="shared" si="238"/>
        <v>N/A</v>
      </c>
      <c r="E799" s="31">
        <v>13935746</v>
      </c>
      <c r="F799" s="27" t="str">
        <f t="shared" si="239"/>
        <v>N/A</v>
      </c>
      <c r="G799" s="31">
        <v>16274759</v>
      </c>
      <c r="H799" s="27" t="str">
        <f t="shared" si="240"/>
        <v>N/A</v>
      </c>
      <c r="I799" s="28">
        <v>17.16</v>
      </c>
      <c r="J799" s="28">
        <v>16.78</v>
      </c>
      <c r="K799" s="29" t="s">
        <v>1193</v>
      </c>
      <c r="L799" s="30" t="str">
        <f t="shared" si="241"/>
        <v>Yes</v>
      </c>
    </row>
    <row r="800" spans="1:12">
      <c r="A800" s="46" t="s">
        <v>98</v>
      </c>
      <c r="B800" s="25" t="s">
        <v>49</v>
      </c>
      <c r="C800" s="26">
        <v>41132</v>
      </c>
      <c r="D800" s="27" t="str">
        <f t="shared" si="238"/>
        <v>N/A</v>
      </c>
      <c r="E800" s="26">
        <v>42615</v>
      </c>
      <c r="F800" s="27" t="str">
        <f t="shared" si="239"/>
        <v>N/A</v>
      </c>
      <c r="G800" s="26">
        <v>46176</v>
      </c>
      <c r="H800" s="27" t="str">
        <f t="shared" si="240"/>
        <v>N/A</v>
      </c>
      <c r="I800" s="28">
        <v>3.605</v>
      </c>
      <c r="J800" s="28">
        <v>8.3559999999999999</v>
      </c>
      <c r="K800" s="29" t="s">
        <v>1193</v>
      </c>
      <c r="L800" s="30" t="str">
        <f t="shared" si="241"/>
        <v>Yes</v>
      </c>
    </row>
    <row r="801" spans="1:12">
      <c r="A801" s="46" t="s">
        <v>374</v>
      </c>
      <c r="B801" s="25" t="s">
        <v>49</v>
      </c>
      <c r="C801" s="31">
        <v>289.18051638999998</v>
      </c>
      <c r="D801" s="27" t="str">
        <f t="shared" si="238"/>
        <v>N/A</v>
      </c>
      <c r="E801" s="31">
        <v>327.01504165</v>
      </c>
      <c r="F801" s="27" t="str">
        <f t="shared" si="239"/>
        <v>N/A</v>
      </c>
      <c r="G801" s="31">
        <v>352.45060203999998</v>
      </c>
      <c r="H801" s="27" t="str">
        <f t="shared" si="240"/>
        <v>N/A</v>
      </c>
      <c r="I801" s="28">
        <v>13.08</v>
      </c>
      <c r="J801" s="28">
        <v>7.7779999999999996</v>
      </c>
      <c r="K801" s="29" t="s">
        <v>1193</v>
      </c>
      <c r="L801" s="30" t="str">
        <f t="shared" si="241"/>
        <v>Yes</v>
      </c>
    </row>
    <row r="802" spans="1:12">
      <c r="A802" s="46" t="s">
        <v>375</v>
      </c>
      <c r="B802" s="25" t="s">
        <v>49</v>
      </c>
      <c r="C802" s="31">
        <v>3794545</v>
      </c>
      <c r="D802" s="27" t="str">
        <f t="shared" si="238"/>
        <v>N/A</v>
      </c>
      <c r="E802" s="31">
        <v>4391361</v>
      </c>
      <c r="F802" s="27" t="str">
        <f t="shared" si="239"/>
        <v>N/A</v>
      </c>
      <c r="G802" s="31">
        <v>4219193</v>
      </c>
      <c r="H802" s="27" t="str">
        <f t="shared" si="240"/>
        <v>N/A</v>
      </c>
      <c r="I802" s="28">
        <v>15.73</v>
      </c>
      <c r="J802" s="28">
        <v>-3.92</v>
      </c>
      <c r="K802" s="29" t="s">
        <v>1193</v>
      </c>
      <c r="L802" s="30" t="str">
        <f t="shared" si="241"/>
        <v>Yes</v>
      </c>
    </row>
    <row r="803" spans="1:12">
      <c r="A803" s="46" t="s">
        <v>99</v>
      </c>
      <c r="B803" s="25" t="s">
        <v>49</v>
      </c>
      <c r="C803" s="26">
        <v>9924</v>
      </c>
      <c r="D803" s="27" t="str">
        <f t="shared" si="238"/>
        <v>N/A</v>
      </c>
      <c r="E803" s="26">
        <v>13118</v>
      </c>
      <c r="F803" s="27" t="str">
        <f t="shared" si="239"/>
        <v>N/A</v>
      </c>
      <c r="G803" s="26">
        <v>14226</v>
      </c>
      <c r="H803" s="27" t="str">
        <f t="shared" si="240"/>
        <v>N/A</v>
      </c>
      <c r="I803" s="28">
        <v>32.18</v>
      </c>
      <c r="J803" s="28">
        <v>8.4459999999999997</v>
      </c>
      <c r="K803" s="29" t="s">
        <v>1193</v>
      </c>
      <c r="L803" s="30" t="str">
        <f t="shared" si="241"/>
        <v>Yes</v>
      </c>
    </row>
    <row r="804" spans="1:12">
      <c r="A804" s="46" t="s">
        <v>376</v>
      </c>
      <c r="B804" s="25" t="s">
        <v>49</v>
      </c>
      <c r="C804" s="31">
        <v>382.36043934000003</v>
      </c>
      <c r="D804" s="27" t="str">
        <f t="shared" si="238"/>
        <v>N/A</v>
      </c>
      <c r="E804" s="31">
        <v>334.75842354000002</v>
      </c>
      <c r="F804" s="27" t="str">
        <f t="shared" si="239"/>
        <v>N/A</v>
      </c>
      <c r="G804" s="31">
        <v>296.58322788999999</v>
      </c>
      <c r="H804" s="27" t="str">
        <f t="shared" si="240"/>
        <v>N/A</v>
      </c>
      <c r="I804" s="28">
        <v>-12.4</v>
      </c>
      <c r="J804" s="28">
        <v>-11.4</v>
      </c>
      <c r="K804" s="29" t="s">
        <v>1193</v>
      </c>
      <c r="L804" s="30" t="str">
        <f t="shared" si="241"/>
        <v>Yes</v>
      </c>
    </row>
    <row r="805" spans="1:12">
      <c r="A805" s="46" t="s">
        <v>377</v>
      </c>
      <c r="B805" s="25" t="s">
        <v>49</v>
      </c>
      <c r="C805" s="31">
        <v>46138585</v>
      </c>
      <c r="D805" s="27" t="str">
        <f t="shared" si="238"/>
        <v>N/A</v>
      </c>
      <c r="E805" s="31">
        <v>35751895</v>
      </c>
      <c r="F805" s="27" t="str">
        <f t="shared" si="239"/>
        <v>N/A</v>
      </c>
      <c r="G805" s="31">
        <v>39400573</v>
      </c>
      <c r="H805" s="27" t="str">
        <f t="shared" si="240"/>
        <v>N/A</v>
      </c>
      <c r="I805" s="28">
        <v>-22.5</v>
      </c>
      <c r="J805" s="28">
        <v>10.210000000000001</v>
      </c>
      <c r="K805" s="29" t="s">
        <v>1193</v>
      </c>
      <c r="L805" s="30" t="str">
        <f t="shared" si="241"/>
        <v>Yes</v>
      </c>
    </row>
    <row r="806" spans="1:12">
      <c r="A806" s="46" t="s">
        <v>378</v>
      </c>
      <c r="B806" s="25" t="s">
        <v>49</v>
      </c>
      <c r="C806" s="26">
        <v>43682</v>
      </c>
      <c r="D806" s="27" t="str">
        <f t="shared" si="238"/>
        <v>N/A</v>
      </c>
      <c r="E806" s="26">
        <v>45561</v>
      </c>
      <c r="F806" s="27" t="str">
        <f t="shared" si="239"/>
        <v>N/A</v>
      </c>
      <c r="G806" s="26">
        <v>49794</v>
      </c>
      <c r="H806" s="27" t="str">
        <f t="shared" si="240"/>
        <v>N/A</v>
      </c>
      <c r="I806" s="28">
        <v>4.3019999999999996</v>
      </c>
      <c r="J806" s="28">
        <v>9.2910000000000004</v>
      </c>
      <c r="K806" s="29" t="s">
        <v>1193</v>
      </c>
      <c r="L806" s="30" t="str">
        <f t="shared" si="241"/>
        <v>Yes</v>
      </c>
    </row>
    <row r="807" spans="1:12">
      <c r="A807" s="46" t="s">
        <v>379</v>
      </c>
      <c r="B807" s="25" t="s">
        <v>49</v>
      </c>
      <c r="C807" s="31">
        <v>1056.2379241000001</v>
      </c>
      <c r="D807" s="27" t="str">
        <f t="shared" si="238"/>
        <v>N/A</v>
      </c>
      <c r="E807" s="31">
        <v>784.70391342999994</v>
      </c>
      <c r="F807" s="27" t="str">
        <f t="shared" si="239"/>
        <v>N/A</v>
      </c>
      <c r="G807" s="31">
        <v>791.27149856999995</v>
      </c>
      <c r="H807" s="27" t="str">
        <f t="shared" si="240"/>
        <v>N/A</v>
      </c>
      <c r="I807" s="28">
        <v>-25.7</v>
      </c>
      <c r="J807" s="28">
        <v>0.83699999999999997</v>
      </c>
      <c r="K807" s="29" t="s">
        <v>1193</v>
      </c>
      <c r="L807" s="30" t="str">
        <f t="shared" si="241"/>
        <v>Yes</v>
      </c>
    </row>
    <row r="808" spans="1:12">
      <c r="A808" s="46" t="s">
        <v>380</v>
      </c>
      <c r="B808" s="25" t="s">
        <v>49</v>
      </c>
      <c r="C808" s="31">
        <v>12609782</v>
      </c>
      <c r="D808" s="27" t="str">
        <f t="shared" si="238"/>
        <v>N/A</v>
      </c>
      <c r="E808" s="31">
        <v>15184144</v>
      </c>
      <c r="F808" s="27" t="str">
        <f t="shared" si="239"/>
        <v>N/A</v>
      </c>
      <c r="G808" s="31">
        <v>17244127</v>
      </c>
      <c r="H808" s="27" t="str">
        <f t="shared" si="240"/>
        <v>N/A</v>
      </c>
      <c r="I808" s="28">
        <v>20.420000000000002</v>
      </c>
      <c r="J808" s="28">
        <v>13.57</v>
      </c>
      <c r="K808" s="29" t="s">
        <v>1193</v>
      </c>
      <c r="L808" s="30" t="str">
        <f t="shared" si="241"/>
        <v>Yes</v>
      </c>
    </row>
    <row r="809" spans="1:12">
      <c r="A809" s="46" t="s">
        <v>100</v>
      </c>
      <c r="B809" s="25" t="s">
        <v>49</v>
      </c>
      <c r="C809" s="26">
        <v>28259</v>
      </c>
      <c r="D809" s="27" t="str">
        <f t="shared" si="238"/>
        <v>N/A</v>
      </c>
      <c r="E809" s="26">
        <v>30878</v>
      </c>
      <c r="F809" s="27" t="str">
        <f t="shared" si="239"/>
        <v>N/A</v>
      </c>
      <c r="G809" s="26">
        <v>34305</v>
      </c>
      <c r="H809" s="27" t="str">
        <f t="shared" si="240"/>
        <v>N/A</v>
      </c>
      <c r="I809" s="28">
        <v>9.2680000000000007</v>
      </c>
      <c r="J809" s="28">
        <v>11.1</v>
      </c>
      <c r="K809" s="29" t="s">
        <v>1193</v>
      </c>
      <c r="L809" s="30" t="str">
        <f t="shared" si="241"/>
        <v>Yes</v>
      </c>
    </row>
    <row r="810" spans="1:12">
      <c r="A810" s="46" t="s">
        <v>381</v>
      </c>
      <c r="B810" s="25" t="s">
        <v>49</v>
      </c>
      <c r="C810" s="31">
        <v>446.22180544000003</v>
      </c>
      <c r="D810" s="27" t="str">
        <f t="shared" si="238"/>
        <v>N/A</v>
      </c>
      <c r="E810" s="31">
        <v>491.74635662999998</v>
      </c>
      <c r="F810" s="27" t="str">
        <f t="shared" si="239"/>
        <v>N/A</v>
      </c>
      <c r="G810" s="31">
        <v>502.67095175999998</v>
      </c>
      <c r="H810" s="27" t="str">
        <f t="shared" si="240"/>
        <v>N/A</v>
      </c>
      <c r="I810" s="28">
        <v>10.199999999999999</v>
      </c>
      <c r="J810" s="28">
        <v>2.222</v>
      </c>
      <c r="K810" s="29" t="s">
        <v>1193</v>
      </c>
      <c r="L810" s="30" t="str">
        <f t="shared" si="241"/>
        <v>Yes</v>
      </c>
    </row>
    <row r="811" spans="1:12">
      <c r="A811" s="46" t="s">
        <v>382</v>
      </c>
      <c r="B811" s="25" t="s">
        <v>49</v>
      </c>
      <c r="C811" s="31">
        <v>4097242</v>
      </c>
      <c r="D811" s="27" t="str">
        <f t="shared" si="238"/>
        <v>N/A</v>
      </c>
      <c r="E811" s="31">
        <v>4966979</v>
      </c>
      <c r="F811" s="27" t="str">
        <f t="shared" si="239"/>
        <v>N/A</v>
      </c>
      <c r="G811" s="31">
        <v>4381748</v>
      </c>
      <c r="H811" s="27" t="str">
        <f t="shared" si="240"/>
        <v>N/A</v>
      </c>
      <c r="I811" s="28">
        <v>21.23</v>
      </c>
      <c r="J811" s="28">
        <v>-11.8</v>
      </c>
      <c r="K811" s="29" t="s">
        <v>1193</v>
      </c>
      <c r="L811" s="30" t="str">
        <f t="shared" si="241"/>
        <v>Yes</v>
      </c>
    </row>
    <row r="812" spans="1:12">
      <c r="A812" s="46" t="s">
        <v>383</v>
      </c>
      <c r="B812" s="25" t="s">
        <v>49</v>
      </c>
      <c r="C812" s="26">
        <v>1988</v>
      </c>
      <c r="D812" s="27" t="str">
        <f t="shared" si="238"/>
        <v>N/A</v>
      </c>
      <c r="E812" s="26">
        <v>2065</v>
      </c>
      <c r="F812" s="27" t="str">
        <f t="shared" si="239"/>
        <v>N/A</v>
      </c>
      <c r="G812" s="26">
        <v>2335</v>
      </c>
      <c r="H812" s="27" t="str">
        <f t="shared" si="240"/>
        <v>N/A</v>
      </c>
      <c r="I812" s="28">
        <v>3.8730000000000002</v>
      </c>
      <c r="J812" s="28">
        <v>13.08</v>
      </c>
      <c r="K812" s="29" t="s">
        <v>1193</v>
      </c>
      <c r="L812" s="30" t="str">
        <f t="shared" si="241"/>
        <v>Yes</v>
      </c>
    </row>
    <row r="813" spans="1:12">
      <c r="A813" s="46" t="s">
        <v>384</v>
      </c>
      <c r="B813" s="25" t="s">
        <v>49</v>
      </c>
      <c r="C813" s="31">
        <v>2060.9869214999999</v>
      </c>
      <c r="D813" s="27" t="str">
        <f t="shared" si="238"/>
        <v>N/A</v>
      </c>
      <c r="E813" s="31">
        <v>2405.316707</v>
      </c>
      <c r="F813" s="27" t="str">
        <f t="shared" si="239"/>
        <v>N/A</v>
      </c>
      <c r="G813" s="31">
        <v>1876.551606</v>
      </c>
      <c r="H813" s="27" t="str">
        <f t="shared" si="240"/>
        <v>N/A</v>
      </c>
      <c r="I813" s="28">
        <v>16.71</v>
      </c>
      <c r="J813" s="28">
        <v>-22</v>
      </c>
      <c r="K813" s="29" t="s">
        <v>1193</v>
      </c>
      <c r="L813" s="30" t="str">
        <f t="shared" si="241"/>
        <v>Yes</v>
      </c>
    </row>
    <row r="814" spans="1:12">
      <c r="A814" s="46" t="s">
        <v>385</v>
      </c>
      <c r="B814" s="25" t="s">
        <v>49</v>
      </c>
      <c r="C814" s="31">
        <v>27979968</v>
      </c>
      <c r="D814" s="27" t="str">
        <f t="shared" si="238"/>
        <v>N/A</v>
      </c>
      <c r="E814" s="31">
        <v>33575239</v>
      </c>
      <c r="F814" s="27" t="str">
        <f t="shared" si="239"/>
        <v>N/A</v>
      </c>
      <c r="G814" s="31">
        <v>40376451</v>
      </c>
      <c r="H814" s="27" t="str">
        <f t="shared" si="240"/>
        <v>N/A</v>
      </c>
      <c r="I814" s="28">
        <v>20</v>
      </c>
      <c r="J814" s="28">
        <v>20.260000000000002</v>
      </c>
      <c r="K814" s="29" t="s">
        <v>1193</v>
      </c>
      <c r="L814" s="30" t="str">
        <f t="shared" si="241"/>
        <v>Yes</v>
      </c>
    </row>
    <row r="815" spans="1:12">
      <c r="A815" s="46" t="s">
        <v>101</v>
      </c>
      <c r="B815" s="25" t="s">
        <v>49</v>
      </c>
      <c r="C815" s="26">
        <v>70418</v>
      </c>
      <c r="D815" s="27" t="str">
        <f t="shared" si="238"/>
        <v>N/A</v>
      </c>
      <c r="E815" s="26">
        <v>74737</v>
      </c>
      <c r="F815" s="27" t="str">
        <f t="shared" si="239"/>
        <v>N/A</v>
      </c>
      <c r="G815" s="26">
        <v>82027</v>
      </c>
      <c r="H815" s="27" t="str">
        <f t="shared" si="240"/>
        <v>N/A</v>
      </c>
      <c r="I815" s="28">
        <v>6.133</v>
      </c>
      <c r="J815" s="28">
        <v>9.7539999999999996</v>
      </c>
      <c r="K815" s="29" t="s">
        <v>1193</v>
      </c>
      <c r="L815" s="30" t="str">
        <f t="shared" si="241"/>
        <v>Yes</v>
      </c>
    </row>
    <row r="816" spans="1:12">
      <c r="A816" s="46" t="s">
        <v>386</v>
      </c>
      <c r="B816" s="25" t="s">
        <v>49</v>
      </c>
      <c r="C816" s="31">
        <v>397.34113437000002</v>
      </c>
      <c r="D816" s="27" t="str">
        <f t="shared" si="238"/>
        <v>N/A</v>
      </c>
      <c r="E816" s="31">
        <v>449.24520652000001</v>
      </c>
      <c r="F816" s="27" t="str">
        <f t="shared" si="239"/>
        <v>N/A</v>
      </c>
      <c r="G816" s="31">
        <v>492.23366695999999</v>
      </c>
      <c r="H816" s="27" t="str">
        <f t="shared" si="240"/>
        <v>N/A</v>
      </c>
      <c r="I816" s="28">
        <v>13.06</v>
      </c>
      <c r="J816" s="28">
        <v>9.5690000000000008</v>
      </c>
      <c r="K816" s="29" t="s">
        <v>1193</v>
      </c>
      <c r="L816" s="30" t="str">
        <f t="shared" si="241"/>
        <v>Yes</v>
      </c>
    </row>
    <row r="817" spans="1:12">
      <c r="A817" s="46" t="s">
        <v>387</v>
      </c>
      <c r="B817" s="25" t="s">
        <v>49</v>
      </c>
      <c r="C817" s="31">
        <v>91954344</v>
      </c>
      <c r="D817" s="27" t="str">
        <f t="shared" si="238"/>
        <v>N/A</v>
      </c>
      <c r="E817" s="31">
        <v>101548854</v>
      </c>
      <c r="F817" s="27" t="str">
        <f t="shared" si="239"/>
        <v>N/A</v>
      </c>
      <c r="G817" s="31">
        <v>114679584</v>
      </c>
      <c r="H817" s="27" t="str">
        <f t="shared" si="240"/>
        <v>N/A</v>
      </c>
      <c r="I817" s="28">
        <v>10.43</v>
      </c>
      <c r="J817" s="28">
        <v>12.93</v>
      </c>
      <c r="K817" s="29" t="s">
        <v>1193</v>
      </c>
      <c r="L817" s="30" t="str">
        <f t="shared" si="241"/>
        <v>Yes</v>
      </c>
    </row>
    <row r="818" spans="1:12">
      <c r="A818" s="46" t="s">
        <v>102</v>
      </c>
      <c r="B818" s="25" t="s">
        <v>49</v>
      </c>
      <c r="C818" s="26">
        <v>86776</v>
      </c>
      <c r="D818" s="27" t="str">
        <f t="shared" si="238"/>
        <v>N/A</v>
      </c>
      <c r="E818" s="26">
        <v>90548</v>
      </c>
      <c r="F818" s="27" t="str">
        <f t="shared" si="239"/>
        <v>N/A</v>
      </c>
      <c r="G818" s="26">
        <v>97362</v>
      </c>
      <c r="H818" s="27" t="str">
        <f t="shared" si="240"/>
        <v>N/A</v>
      </c>
      <c r="I818" s="28">
        <v>4.3470000000000004</v>
      </c>
      <c r="J818" s="28">
        <v>7.5250000000000004</v>
      </c>
      <c r="K818" s="29" t="s">
        <v>1193</v>
      </c>
      <c r="L818" s="30" t="str">
        <f t="shared" si="241"/>
        <v>Yes</v>
      </c>
    </row>
    <row r="819" spans="1:12">
      <c r="A819" s="46" t="s">
        <v>388</v>
      </c>
      <c r="B819" s="25" t="s">
        <v>49</v>
      </c>
      <c r="C819" s="31">
        <v>1059.674841</v>
      </c>
      <c r="D819" s="27" t="str">
        <f t="shared" si="238"/>
        <v>N/A</v>
      </c>
      <c r="E819" s="31">
        <v>1121.4919600999999</v>
      </c>
      <c r="F819" s="27" t="str">
        <f t="shared" si="239"/>
        <v>N/A</v>
      </c>
      <c r="G819" s="31">
        <v>1177.8679978</v>
      </c>
      <c r="H819" s="27" t="str">
        <f t="shared" si="240"/>
        <v>N/A</v>
      </c>
      <c r="I819" s="28">
        <v>5.8339999999999996</v>
      </c>
      <c r="J819" s="28">
        <v>5.0270000000000001</v>
      </c>
      <c r="K819" s="29" t="s">
        <v>1193</v>
      </c>
      <c r="L819" s="30" t="str">
        <f t="shared" si="241"/>
        <v>Yes</v>
      </c>
    </row>
    <row r="820" spans="1:12">
      <c r="A820" s="46" t="s">
        <v>389</v>
      </c>
      <c r="B820" s="25" t="s">
        <v>49</v>
      </c>
      <c r="C820" s="31">
        <v>58851064</v>
      </c>
      <c r="D820" s="27" t="str">
        <f t="shared" si="238"/>
        <v>N/A</v>
      </c>
      <c r="E820" s="31">
        <v>63246872</v>
      </c>
      <c r="F820" s="27" t="str">
        <f t="shared" si="239"/>
        <v>N/A</v>
      </c>
      <c r="G820" s="31">
        <v>65897578</v>
      </c>
      <c r="H820" s="27" t="str">
        <f t="shared" si="240"/>
        <v>N/A</v>
      </c>
      <c r="I820" s="28">
        <v>7.4690000000000003</v>
      </c>
      <c r="J820" s="28">
        <v>4.1909999999999998</v>
      </c>
      <c r="K820" s="29" t="s">
        <v>1193</v>
      </c>
      <c r="L820" s="30" t="str">
        <f t="shared" si="241"/>
        <v>Yes</v>
      </c>
    </row>
    <row r="821" spans="1:12">
      <c r="A821" s="46" t="s">
        <v>625</v>
      </c>
      <c r="B821" s="25" t="s">
        <v>49</v>
      </c>
      <c r="C821" s="26">
        <v>17270</v>
      </c>
      <c r="D821" s="27" t="str">
        <f t="shared" si="238"/>
        <v>N/A</v>
      </c>
      <c r="E821" s="26">
        <v>17541</v>
      </c>
      <c r="F821" s="27" t="str">
        <f t="shared" si="239"/>
        <v>N/A</v>
      </c>
      <c r="G821" s="26">
        <v>17789</v>
      </c>
      <c r="H821" s="27" t="str">
        <f t="shared" si="240"/>
        <v>N/A</v>
      </c>
      <c r="I821" s="28">
        <v>1.569</v>
      </c>
      <c r="J821" s="28">
        <v>1.4139999999999999</v>
      </c>
      <c r="K821" s="29" t="s">
        <v>1193</v>
      </c>
      <c r="L821" s="30" t="str">
        <f t="shared" si="241"/>
        <v>Yes</v>
      </c>
    </row>
    <row r="822" spans="1:12">
      <c r="A822" s="46" t="s">
        <v>390</v>
      </c>
      <c r="B822" s="25" t="s">
        <v>49</v>
      </c>
      <c r="C822" s="31">
        <v>3407.7049218000002</v>
      </c>
      <c r="D822" s="27" t="str">
        <f t="shared" si="238"/>
        <v>N/A</v>
      </c>
      <c r="E822" s="31">
        <v>3605.6594264999999</v>
      </c>
      <c r="F822" s="27" t="str">
        <f t="shared" si="239"/>
        <v>N/A</v>
      </c>
      <c r="G822" s="31">
        <v>3704.4003597999999</v>
      </c>
      <c r="H822" s="27" t="str">
        <f t="shared" si="240"/>
        <v>N/A</v>
      </c>
      <c r="I822" s="28">
        <v>5.8090000000000002</v>
      </c>
      <c r="J822" s="28">
        <v>2.738</v>
      </c>
      <c r="K822" s="29" t="s">
        <v>1193</v>
      </c>
      <c r="L822" s="30" t="str">
        <f t="shared" si="241"/>
        <v>Yes</v>
      </c>
    </row>
    <row r="823" spans="1:12">
      <c r="A823" s="46" t="s">
        <v>391</v>
      </c>
      <c r="B823" s="25" t="s">
        <v>49</v>
      </c>
      <c r="C823" s="31">
        <v>4508013</v>
      </c>
      <c r="D823" s="27" t="str">
        <f t="shared" si="238"/>
        <v>N/A</v>
      </c>
      <c r="E823" s="31">
        <v>5261459</v>
      </c>
      <c r="F823" s="27" t="str">
        <f t="shared" si="239"/>
        <v>N/A</v>
      </c>
      <c r="G823" s="31">
        <v>5274428</v>
      </c>
      <c r="H823" s="27" t="str">
        <f t="shared" si="240"/>
        <v>N/A</v>
      </c>
      <c r="I823" s="28">
        <v>16.71</v>
      </c>
      <c r="J823" s="28">
        <v>0.2465</v>
      </c>
      <c r="K823" s="29" t="s">
        <v>1193</v>
      </c>
      <c r="L823" s="30" t="str">
        <f t="shared" si="241"/>
        <v>Yes</v>
      </c>
    </row>
    <row r="824" spans="1:12">
      <c r="A824" s="46" t="s">
        <v>38</v>
      </c>
      <c r="B824" s="25" t="s">
        <v>49</v>
      </c>
      <c r="C824" s="26">
        <v>9598</v>
      </c>
      <c r="D824" s="27" t="str">
        <f t="shared" si="238"/>
        <v>N/A</v>
      </c>
      <c r="E824" s="26">
        <v>10297</v>
      </c>
      <c r="F824" s="27" t="str">
        <f t="shared" si="239"/>
        <v>N/A</v>
      </c>
      <c r="G824" s="26">
        <v>10969</v>
      </c>
      <c r="H824" s="27" t="str">
        <f t="shared" si="240"/>
        <v>N/A</v>
      </c>
      <c r="I824" s="28">
        <v>7.2830000000000004</v>
      </c>
      <c r="J824" s="28">
        <v>6.5259999999999998</v>
      </c>
      <c r="K824" s="29" t="s">
        <v>1193</v>
      </c>
      <c r="L824" s="30" t="str">
        <f t="shared" si="241"/>
        <v>Yes</v>
      </c>
    </row>
    <row r="825" spans="1:12">
      <c r="A825" s="46" t="s">
        <v>392</v>
      </c>
      <c r="B825" s="25" t="s">
        <v>49</v>
      </c>
      <c r="C825" s="31">
        <v>469.68253802999999</v>
      </c>
      <c r="D825" s="27" t="str">
        <f t="shared" si="238"/>
        <v>N/A</v>
      </c>
      <c r="E825" s="31">
        <v>510.97008837999999</v>
      </c>
      <c r="F825" s="27" t="str">
        <f t="shared" si="239"/>
        <v>N/A</v>
      </c>
      <c r="G825" s="31">
        <v>480.84857325000002</v>
      </c>
      <c r="H825" s="27" t="str">
        <f t="shared" si="240"/>
        <v>N/A</v>
      </c>
      <c r="I825" s="28">
        <v>8.7910000000000004</v>
      </c>
      <c r="J825" s="28">
        <v>-5.89</v>
      </c>
      <c r="K825" s="29" t="s">
        <v>1193</v>
      </c>
      <c r="L825" s="30" t="str">
        <f t="shared" si="241"/>
        <v>Yes</v>
      </c>
    </row>
    <row r="826" spans="1:12">
      <c r="A826" s="46" t="s">
        <v>393</v>
      </c>
      <c r="B826" s="25" t="s">
        <v>49</v>
      </c>
      <c r="C826" s="31">
        <v>16640109</v>
      </c>
      <c r="D826" s="27" t="str">
        <f t="shared" si="238"/>
        <v>N/A</v>
      </c>
      <c r="E826" s="31">
        <v>17603666</v>
      </c>
      <c r="F826" s="27" t="str">
        <f t="shared" si="239"/>
        <v>N/A</v>
      </c>
      <c r="G826" s="31">
        <v>19775011</v>
      </c>
      <c r="H826" s="27" t="str">
        <f t="shared" si="240"/>
        <v>N/A</v>
      </c>
      <c r="I826" s="28">
        <v>5.7910000000000004</v>
      </c>
      <c r="J826" s="28">
        <v>12.33</v>
      </c>
      <c r="K826" s="29" t="s">
        <v>1193</v>
      </c>
      <c r="L826" s="30" t="str">
        <f t="shared" si="241"/>
        <v>Yes</v>
      </c>
    </row>
    <row r="827" spans="1:12">
      <c r="A827" s="46" t="s">
        <v>394</v>
      </c>
      <c r="B827" s="25" t="s">
        <v>49</v>
      </c>
      <c r="C827" s="26">
        <v>1791</v>
      </c>
      <c r="D827" s="27" t="str">
        <f t="shared" si="238"/>
        <v>N/A</v>
      </c>
      <c r="E827" s="26">
        <v>2010</v>
      </c>
      <c r="F827" s="27" t="str">
        <f t="shared" si="239"/>
        <v>N/A</v>
      </c>
      <c r="G827" s="26">
        <v>2283</v>
      </c>
      <c r="H827" s="27" t="str">
        <f t="shared" si="240"/>
        <v>N/A</v>
      </c>
      <c r="I827" s="28">
        <v>12.23</v>
      </c>
      <c r="J827" s="28">
        <v>13.58</v>
      </c>
      <c r="K827" s="29" t="s">
        <v>1193</v>
      </c>
      <c r="L827" s="30" t="str">
        <f t="shared" si="241"/>
        <v>Yes</v>
      </c>
    </row>
    <row r="828" spans="1:12">
      <c r="A828" s="46" t="s">
        <v>395</v>
      </c>
      <c r="B828" s="25" t="s">
        <v>49</v>
      </c>
      <c r="C828" s="31">
        <v>9290.9597990000002</v>
      </c>
      <c r="D828" s="27" t="str">
        <f t="shared" si="238"/>
        <v>N/A</v>
      </c>
      <c r="E828" s="31">
        <v>8758.0427861000007</v>
      </c>
      <c r="F828" s="27" t="str">
        <f t="shared" si="239"/>
        <v>N/A</v>
      </c>
      <c r="G828" s="31">
        <v>8661.8532632999995</v>
      </c>
      <c r="H828" s="27" t="str">
        <f t="shared" si="240"/>
        <v>N/A</v>
      </c>
      <c r="I828" s="28">
        <v>-5.74</v>
      </c>
      <c r="J828" s="28">
        <v>-1.1000000000000001</v>
      </c>
      <c r="K828" s="29" t="s">
        <v>1193</v>
      </c>
      <c r="L828" s="30" t="str">
        <f t="shared" si="241"/>
        <v>Yes</v>
      </c>
    </row>
    <row r="829" spans="1:12">
      <c r="A829" s="46" t="s">
        <v>396</v>
      </c>
      <c r="B829" s="25" t="s">
        <v>49</v>
      </c>
      <c r="C829" s="31">
        <v>5924114</v>
      </c>
      <c r="D829" s="27" t="str">
        <f t="shared" si="238"/>
        <v>N/A</v>
      </c>
      <c r="E829" s="31">
        <v>6399666</v>
      </c>
      <c r="F829" s="27" t="str">
        <f t="shared" si="239"/>
        <v>N/A</v>
      </c>
      <c r="G829" s="31">
        <v>6737313</v>
      </c>
      <c r="H829" s="27" t="str">
        <f t="shared" si="240"/>
        <v>N/A</v>
      </c>
      <c r="I829" s="28">
        <v>8.0269999999999992</v>
      </c>
      <c r="J829" s="28">
        <v>5.2759999999999998</v>
      </c>
      <c r="K829" s="29" t="s">
        <v>1193</v>
      </c>
      <c r="L829" s="30" t="str">
        <f t="shared" si="241"/>
        <v>Yes</v>
      </c>
    </row>
    <row r="830" spans="1:12">
      <c r="A830" s="46" t="s">
        <v>397</v>
      </c>
      <c r="B830" s="25" t="s">
        <v>49</v>
      </c>
      <c r="C830" s="26">
        <v>5724</v>
      </c>
      <c r="D830" s="27" t="str">
        <f t="shared" si="238"/>
        <v>N/A</v>
      </c>
      <c r="E830" s="26">
        <v>5913</v>
      </c>
      <c r="F830" s="27" t="str">
        <f t="shared" si="239"/>
        <v>N/A</v>
      </c>
      <c r="G830" s="26">
        <v>6160</v>
      </c>
      <c r="H830" s="27" t="str">
        <f t="shared" si="240"/>
        <v>N/A</v>
      </c>
      <c r="I830" s="28">
        <v>3.302</v>
      </c>
      <c r="J830" s="28">
        <v>4.1769999999999996</v>
      </c>
      <c r="K830" s="29" t="s">
        <v>1193</v>
      </c>
      <c r="L830" s="30" t="str">
        <f t="shared" si="241"/>
        <v>Yes</v>
      </c>
    </row>
    <row r="831" spans="1:12">
      <c r="A831" s="46" t="s">
        <v>398</v>
      </c>
      <c r="B831" s="25" t="s">
        <v>49</v>
      </c>
      <c r="C831" s="31">
        <v>1034.9605171000001</v>
      </c>
      <c r="D831" s="27" t="str">
        <f t="shared" si="238"/>
        <v>N/A</v>
      </c>
      <c r="E831" s="31">
        <v>1082.304414</v>
      </c>
      <c r="F831" s="27" t="str">
        <f t="shared" si="239"/>
        <v>N/A</v>
      </c>
      <c r="G831" s="31">
        <v>1093.7196429000001</v>
      </c>
      <c r="H831" s="27" t="str">
        <f t="shared" si="240"/>
        <v>N/A</v>
      </c>
      <c r="I831" s="28">
        <v>4.5739999999999998</v>
      </c>
      <c r="J831" s="28">
        <v>1.0549999999999999</v>
      </c>
      <c r="K831" s="29" t="s">
        <v>1193</v>
      </c>
      <c r="L831" s="30" t="str">
        <f t="shared" si="241"/>
        <v>Yes</v>
      </c>
    </row>
    <row r="832" spans="1:12">
      <c r="A832" s="46" t="s">
        <v>399</v>
      </c>
      <c r="B832" s="25" t="s">
        <v>49</v>
      </c>
      <c r="C832" s="31">
        <v>9476</v>
      </c>
      <c r="D832" s="27" t="str">
        <f t="shared" si="238"/>
        <v>N/A</v>
      </c>
      <c r="E832" s="31">
        <v>0</v>
      </c>
      <c r="F832" s="27" t="str">
        <f t="shared" si="239"/>
        <v>N/A</v>
      </c>
      <c r="G832" s="31">
        <v>0</v>
      </c>
      <c r="H832" s="27" t="str">
        <f t="shared" si="240"/>
        <v>N/A</v>
      </c>
      <c r="I832" s="28">
        <v>-100</v>
      </c>
      <c r="J832" s="28" t="s">
        <v>1207</v>
      </c>
      <c r="K832" s="29" t="s">
        <v>1193</v>
      </c>
      <c r="L832" s="30" t="str">
        <f t="shared" si="241"/>
        <v>N/A</v>
      </c>
    </row>
    <row r="833" spans="1:12">
      <c r="A833" s="46" t="s">
        <v>400</v>
      </c>
      <c r="B833" s="25" t="s">
        <v>49</v>
      </c>
      <c r="C833" s="26">
        <v>11</v>
      </c>
      <c r="D833" s="27" t="str">
        <f t="shared" ref="D833:D849" si="242">IF($B833="N/A","N/A",IF(C833&gt;10,"No",IF(C833&lt;-10,"No","Yes")))</f>
        <v>N/A</v>
      </c>
      <c r="E833" s="26">
        <v>0</v>
      </c>
      <c r="F833" s="27" t="str">
        <f t="shared" ref="F833:F849" si="243">IF($B833="N/A","N/A",IF(E833&gt;10,"No",IF(E833&lt;-10,"No","Yes")))</f>
        <v>N/A</v>
      </c>
      <c r="G833" s="26">
        <v>0</v>
      </c>
      <c r="H833" s="27" t="str">
        <f t="shared" ref="H833:H849" si="244">IF($B833="N/A","N/A",IF(G833&gt;10,"No",IF(G833&lt;-10,"No","Yes")))</f>
        <v>N/A</v>
      </c>
      <c r="I833" s="28">
        <v>-100</v>
      </c>
      <c r="J833" s="28" t="s">
        <v>1207</v>
      </c>
      <c r="K833" s="29" t="s">
        <v>1193</v>
      </c>
      <c r="L833" s="30" t="str">
        <f t="shared" ref="L833:L849" si="245">IF(J833="Div by 0", "N/A", IF(K833="N/A","N/A", IF(J833&gt;VALUE(MID(K833,1,2)), "No", IF(J833&lt;-1*VALUE(MID(K833,1,2)), "No", "Yes"))))</f>
        <v>N/A</v>
      </c>
    </row>
    <row r="834" spans="1:12">
      <c r="A834" s="46" t="s">
        <v>401</v>
      </c>
      <c r="B834" s="25" t="s">
        <v>49</v>
      </c>
      <c r="C834" s="31">
        <v>9476</v>
      </c>
      <c r="D834" s="27" t="str">
        <f t="shared" si="242"/>
        <v>N/A</v>
      </c>
      <c r="E834" s="31" t="s">
        <v>1207</v>
      </c>
      <c r="F834" s="27" t="str">
        <f t="shared" si="243"/>
        <v>N/A</v>
      </c>
      <c r="G834" s="31" t="s">
        <v>1207</v>
      </c>
      <c r="H834" s="27" t="str">
        <f t="shared" si="244"/>
        <v>N/A</v>
      </c>
      <c r="I834" s="28" t="s">
        <v>1207</v>
      </c>
      <c r="J834" s="28" t="s">
        <v>1207</v>
      </c>
      <c r="K834" s="29" t="s">
        <v>1193</v>
      </c>
      <c r="L834" s="30" t="str">
        <f t="shared" si="245"/>
        <v>N/A</v>
      </c>
    </row>
    <row r="835" spans="1:12" ht="12.75" customHeight="1">
      <c r="A835" s="46" t="s">
        <v>402</v>
      </c>
      <c r="B835" s="25" t="s">
        <v>49</v>
      </c>
      <c r="C835" s="31">
        <v>1178385</v>
      </c>
      <c r="D835" s="27" t="str">
        <f t="shared" si="242"/>
        <v>N/A</v>
      </c>
      <c r="E835" s="31">
        <v>1531944</v>
      </c>
      <c r="F835" s="27" t="str">
        <f t="shared" si="243"/>
        <v>N/A</v>
      </c>
      <c r="G835" s="31">
        <v>1988443</v>
      </c>
      <c r="H835" s="27" t="str">
        <f t="shared" si="244"/>
        <v>N/A</v>
      </c>
      <c r="I835" s="28">
        <v>30</v>
      </c>
      <c r="J835" s="28">
        <v>29.8</v>
      </c>
      <c r="K835" s="29" t="s">
        <v>1193</v>
      </c>
      <c r="L835" s="30" t="str">
        <f t="shared" si="245"/>
        <v>Yes</v>
      </c>
    </row>
    <row r="836" spans="1:12">
      <c r="A836" s="46" t="s">
        <v>626</v>
      </c>
      <c r="B836" s="25" t="s">
        <v>49</v>
      </c>
      <c r="C836" s="26">
        <v>3244</v>
      </c>
      <c r="D836" s="27" t="str">
        <f t="shared" si="242"/>
        <v>N/A</v>
      </c>
      <c r="E836" s="26">
        <v>3189</v>
      </c>
      <c r="F836" s="27" t="str">
        <f t="shared" si="243"/>
        <v>N/A</v>
      </c>
      <c r="G836" s="26">
        <v>3795</v>
      </c>
      <c r="H836" s="27" t="str">
        <f t="shared" si="244"/>
        <v>N/A</v>
      </c>
      <c r="I836" s="28">
        <v>-1.7</v>
      </c>
      <c r="J836" s="28">
        <v>19</v>
      </c>
      <c r="K836" s="29" t="s">
        <v>1193</v>
      </c>
      <c r="L836" s="30" t="str">
        <f t="shared" si="245"/>
        <v>Yes</v>
      </c>
    </row>
    <row r="837" spans="1:12">
      <c r="A837" s="46" t="s">
        <v>403</v>
      </c>
      <c r="B837" s="25" t="s">
        <v>49</v>
      </c>
      <c r="C837" s="31">
        <v>363.25061651999999</v>
      </c>
      <c r="D837" s="27" t="str">
        <f t="shared" si="242"/>
        <v>N/A</v>
      </c>
      <c r="E837" s="31">
        <v>480.38381937999998</v>
      </c>
      <c r="F837" s="27" t="str">
        <f t="shared" si="243"/>
        <v>N/A</v>
      </c>
      <c r="G837" s="31">
        <v>523.96389986999998</v>
      </c>
      <c r="H837" s="27" t="str">
        <f t="shared" si="244"/>
        <v>N/A</v>
      </c>
      <c r="I837" s="28">
        <v>32.25</v>
      </c>
      <c r="J837" s="28">
        <v>9.0719999999999992</v>
      </c>
      <c r="K837" s="29" t="s">
        <v>1193</v>
      </c>
      <c r="L837" s="30" t="str">
        <f t="shared" si="245"/>
        <v>Yes</v>
      </c>
    </row>
    <row r="838" spans="1:12">
      <c r="A838" s="46" t="s">
        <v>404</v>
      </c>
      <c r="B838" s="25" t="s">
        <v>49</v>
      </c>
      <c r="C838" s="31">
        <v>293071</v>
      </c>
      <c r="D838" s="27" t="str">
        <f t="shared" si="242"/>
        <v>N/A</v>
      </c>
      <c r="E838" s="31">
        <v>432525</v>
      </c>
      <c r="F838" s="27" t="str">
        <f t="shared" si="243"/>
        <v>N/A</v>
      </c>
      <c r="G838" s="31">
        <v>597081</v>
      </c>
      <c r="H838" s="27" t="str">
        <f t="shared" si="244"/>
        <v>N/A</v>
      </c>
      <c r="I838" s="28">
        <v>47.58</v>
      </c>
      <c r="J838" s="28">
        <v>38.049999999999997</v>
      </c>
      <c r="K838" s="29" t="s">
        <v>1193</v>
      </c>
      <c r="L838" s="30" t="str">
        <f t="shared" si="245"/>
        <v>No</v>
      </c>
    </row>
    <row r="839" spans="1:12">
      <c r="A839" s="46" t="s">
        <v>135</v>
      </c>
      <c r="B839" s="25" t="s">
        <v>49</v>
      </c>
      <c r="C839" s="26">
        <v>51</v>
      </c>
      <c r="D839" s="27" t="str">
        <f t="shared" si="242"/>
        <v>N/A</v>
      </c>
      <c r="E839" s="26">
        <v>63</v>
      </c>
      <c r="F839" s="27" t="str">
        <f t="shared" si="243"/>
        <v>N/A</v>
      </c>
      <c r="G839" s="26">
        <v>61</v>
      </c>
      <c r="H839" s="27" t="str">
        <f t="shared" si="244"/>
        <v>N/A</v>
      </c>
      <c r="I839" s="28">
        <v>23.53</v>
      </c>
      <c r="J839" s="28">
        <v>-3.17</v>
      </c>
      <c r="K839" s="29" t="s">
        <v>1193</v>
      </c>
      <c r="L839" s="30" t="str">
        <f t="shared" si="245"/>
        <v>Yes</v>
      </c>
    </row>
    <row r="840" spans="1:12">
      <c r="A840" s="46" t="s">
        <v>405</v>
      </c>
      <c r="B840" s="25" t="s">
        <v>49</v>
      </c>
      <c r="C840" s="31">
        <v>5746.4901960999996</v>
      </c>
      <c r="D840" s="27" t="str">
        <f t="shared" si="242"/>
        <v>N/A</v>
      </c>
      <c r="E840" s="31">
        <v>6865.4761904999996</v>
      </c>
      <c r="F840" s="27" t="str">
        <f t="shared" si="243"/>
        <v>N/A</v>
      </c>
      <c r="G840" s="31">
        <v>9788.2131148000008</v>
      </c>
      <c r="H840" s="27" t="str">
        <f t="shared" si="244"/>
        <v>N/A</v>
      </c>
      <c r="I840" s="28">
        <v>19.47</v>
      </c>
      <c r="J840" s="28">
        <v>42.57</v>
      </c>
      <c r="K840" s="29" t="s">
        <v>1193</v>
      </c>
      <c r="L840" s="30" t="str">
        <f t="shared" si="245"/>
        <v>No</v>
      </c>
    </row>
    <row r="841" spans="1:12">
      <c r="A841" s="46" t="s">
        <v>952</v>
      </c>
      <c r="B841" s="25" t="s">
        <v>49</v>
      </c>
      <c r="C841" s="31" t="s">
        <v>49</v>
      </c>
      <c r="D841" s="27" t="str">
        <f t="shared" si="242"/>
        <v>N/A</v>
      </c>
      <c r="E841" s="31">
        <v>305876</v>
      </c>
      <c r="F841" s="27" t="str">
        <f t="shared" si="243"/>
        <v>N/A</v>
      </c>
      <c r="G841" s="31">
        <v>347137</v>
      </c>
      <c r="H841" s="27" t="str">
        <f t="shared" si="244"/>
        <v>N/A</v>
      </c>
      <c r="I841" s="28" t="s">
        <v>49</v>
      </c>
      <c r="J841" s="28">
        <v>13.49</v>
      </c>
      <c r="K841" s="29" t="s">
        <v>1193</v>
      </c>
      <c r="L841" s="30" t="str">
        <f>IF(J841="Div by 0", "N/A", IF(OR(J841="N/A",K841="N/A"),"N/A", IF(J841&gt;VALUE(MID(K841,1,2)), "No", IF(J841&lt;-1*VALUE(MID(K841,1,2)), "No", "Yes"))))</f>
        <v>Yes</v>
      </c>
    </row>
    <row r="842" spans="1:12">
      <c r="A842" s="46" t="s">
        <v>953</v>
      </c>
      <c r="B842" s="25" t="s">
        <v>49</v>
      </c>
      <c r="C842" s="26" t="s">
        <v>49</v>
      </c>
      <c r="D842" s="27" t="str">
        <f t="shared" si="242"/>
        <v>N/A</v>
      </c>
      <c r="E842" s="26">
        <v>1914</v>
      </c>
      <c r="F842" s="27" t="str">
        <f t="shared" si="243"/>
        <v>N/A</v>
      </c>
      <c r="G842" s="26">
        <v>2163</v>
      </c>
      <c r="H842" s="27" t="str">
        <f t="shared" si="244"/>
        <v>N/A</v>
      </c>
      <c r="I842" s="28" t="s">
        <v>49</v>
      </c>
      <c r="J842" s="28">
        <v>13.01</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159.80982236</v>
      </c>
      <c r="F843" s="27" t="str">
        <f t="shared" si="243"/>
        <v>N/A</v>
      </c>
      <c r="G843" s="31">
        <v>160.48867314</v>
      </c>
      <c r="H843" s="27" t="str">
        <f t="shared" si="244"/>
        <v>N/A</v>
      </c>
      <c r="I843" s="28" t="s">
        <v>49</v>
      </c>
      <c r="J843" s="28">
        <v>0.42480000000000001</v>
      </c>
      <c r="K843" s="29" t="s">
        <v>1193</v>
      </c>
      <c r="L843" s="30" t="str">
        <f t="shared" si="246"/>
        <v>Yes</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1207</v>
      </c>
      <c r="K844" s="29" t="s">
        <v>1193</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1207</v>
      </c>
      <c r="K845" s="29" t="s">
        <v>1193</v>
      </c>
      <c r="L845" s="30" t="str">
        <f t="shared" si="246"/>
        <v>N/A</v>
      </c>
    </row>
    <row r="846" spans="1:12">
      <c r="A846" s="46" t="s">
        <v>957</v>
      </c>
      <c r="B846" s="25" t="s">
        <v>49</v>
      </c>
      <c r="C846" s="31" t="s">
        <v>49</v>
      </c>
      <c r="D846" s="27" t="str">
        <f t="shared" si="242"/>
        <v>N/A</v>
      </c>
      <c r="E846" s="31" t="s">
        <v>1207</v>
      </c>
      <c r="F846" s="27" t="str">
        <f t="shared" si="243"/>
        <v>N/A</v>
      </c>
      <c r="G846" s="31" t="s">
        <v>1207</v>
      </c>
      <c r="H846" s="27" t="str">
        <f t="shared" si="244"/>
        <v>N/A</v>
      </c>
      <c r="I846" s="28" t="s">
        <v>49</v>
      </c>
      <c r="J846" s="28" t="s">
        <v>1207</v>
      </c>
      <c r="K846" s="29" t="s">
        <v>1193</v>
      </c>
      <c r="L846" s="30" t="str">
        <f t="shared" si="246"/>
        <v>N/A</v>
      </c>
    </row>
    <row r="847" spans="1:12" ht="12.75" customHeight="1">
      <c r="A847" s="46" t="s">
        <v>406</v>
      </c>
      <c r="B847" s="25" t="s">
        <v>49</v>
      </c>
      <c r="C847" s="31">
        <v>6170620</v>
      </c>
      <c r="D847" s="27" t="str">
        <f t="shared" si="242"/>
        <v>N/A</v>
      </c>
      <c r="E847" s="31">
        <v>7926726</v>
      </c>
      <c r="F847" s="27" t="str">
        <f t="shared" si="243"/>
        <v>N/A</v>
      </c>
      <c r="G847" s="31">
        <v>8390891</v>
      </c>
      <c r="H847" s="27" t="str">
        <f t="shared" si="244"/>
        <v>N/A</v>
      </c>
      <c r="I847" s="28">
        <v>28.46</v>
      </c>
      <c r="J847" s="28">
        <v>5.8559999999999999</v>
      </c>
      <c r="K847" s="29" t="s">
        <v>1193</v>
      </c>
      <c r="L847" s="30" t="str">
        <f t="shared" si="245"/>
        <v>Yes</v>
      </c>
    </row>
    <row r="848" spans="1:12">
      <c r="A848" s="46" t="s">
        <v>407</v>
      </c>
      <c r="B848" s="25" t="s">
        <v>49</v>
      </c>
      <c r="C848" s="26">
        <v>15782</v>
      </c>
      <c r="D848" s="27" t="str">
        <f t="shared" si="242"/>
        <v>N/A</v>
      </c>
      <c r="E848" s="26">
        <v>17230</v>
      </c>
      <c r="F848" s="27" t="str">
        <f t="shared" si="243"/>
        <v>N/A</v>
      </c>
      <c r="G848" s="26">
        <v>17748</v>
      </c>
      <c r="H848" s="27" t="str">
        <f t="shared" si="244"/>
        <v>N/A</v>
      </c>
      <c r="I848" s="28">
        <v>9.1750000000000007</v>
      </c>
      <c r="J848" s="28">
        <v>3.0059999999999998</v>
      </c>
      <c r="K848" s="29" t="s">
        <v>1193</v>
      </c>
      <c r="L848" s="30" t="str">
        <f t="shared" si="245"/>
        <v>Yes</v>
      </c>
    </row>
    <row r="849" spans="1:12">
      <c r="A849" s="46" t="s">
        <v>408</v>
      </c>
      <c r="B849" s="25" t="s">
        <v>49</v>
      </c>
      <c r="C849" s="31">
        <v>390.99100241000002</v>
      </c>
      <c r="D849" s="27" t="str">
        <f t="shared" si="242"/>
        <v>N/A</v>
      </c>
      <c r="E849" s="31">
        <v>460.05374346999997</v>
      </c>
      <c r="F849" s="27" t="str">
        <f t="shared" si="243"/>
        <v>N/A</v>
      </c>
      <c r="G849" s="31">
        <v>472.77952445</v>
      </c>
      <c r="H849" s="27" t="str">
        <f t="shared" si="244"/>
        <v>N/A</v>
      </c>
      <c r="I849" s="28">
        <v>17.66</v>
      </c>
      <c r="J849" s="28">
        <v>2.766</v>
      </c>
      <c r="K849" s="29" t="s">
        <v>1193</v>
      </c>
      <c r="L849" s="30" t="str">
        <f t="shared" si="245"/>
        <v>Yes</v>
      </c>
    </row>
    <row r="850" spans="1:12">
      <c r="A850" s="46" t="s">
        <v>409</v>
      </c>
      <c r="B850" s="25" t="s">
        <v>49</v>
      </c>
      <c r="C850" s="31">
        <v>654352</v>
      </c>
      <c r="D850" s="27" t="str">
        <f t="shared" ref="D850:D858" si="247">IF($B850="N/A","N/A",IF(C850&gt;10,"No",IF(C850&lt;-10,"No","Yes")))</f>
        <v>N/A</v>
      </c>
      <c r="E850" s="31">
        <v>530586</v>
      </c>
      <c r="F850" s="27" t="str">
        <f t="shared" ref="F850:F858" si="248">IF($B850="N/A","N/A",IF(E850&gt;10,"No",IF(E850&lt;-10,"No","Yes")))</f>
        <v>N/A</v>
      </c>
      <c r="G850" s="31">
        <v>637065</v>
      </c>
      <c r="H850" s="27" t="str">
        <f t="shared" ref="H850:H858" si="249">IF($B850="N/A","N/A",IF(G850&gt;10,"No",IF(G850&lt;-10,"No","Yes")))</f>
        <v>N/A</v>
      </c>
      <c r="I850" s="28">
        <v>-18.899999999999999</v>
      </c>
      <c r="J850" s="28">
        <v>20.07</v>
      </c>
      <c r="K850" s="29" t="s">
        <v>1193</v>
      </c>
      <c r="L850" s="30" t="str">
        <f t="shared" ref="L850:L858" si="250">IF(J850="Div by 0", "N/A", IF(K850="N/A","N/A", IF(J850&gt;VALUE(MID(K850,1,2)), "No", IF(J850&lt;-1*VALUE(MID(K850,1,2)), "No", "Yes"))))</f>
        <v>Yes</v>
      </c>
    </row>
    <row r="851" spans="1:12">
      <c r="A851" s="46" t="s">
        <v>136</v>
      </c>
      <c r="B851" s="25" t="s">
        <v>49</v>
      </c>
      <c r="C851" s="26">
        <v>30</v>
      </c>
      <c r="D851" s="27" t="str">
        <f t="shared" si="247"/>
        <v>N/A</v>
      </c>
      <c r="E851" s="26">
        <v>22</v>
      </c>
      <c r="F851" s="27" t="str">
        <f t="shared" si="248"/>
        <v>N/A</v>
      </c>
      <c r="G851" s="26">
        <v>29</v>
      </c>
      <c r="H851" s="27" t="str">
        <f t="shared" si="249"/>
        <v>N/A</v>
      </c>
      <c r="I851" s="28">
        <v>-26.7</v>
      </c>
      <c r="J851" s="28">
        <v>31.82</v>
      </c>
      <c r="K851" s="29" t="s">
        <v>1193</v>
      </c>
      <c r="L851" s="30" t="str">
        <f t="shared" si="250"/>
        <v>No</v>
      </c>
    </row>
    <row r="852" spans="1:12">
      <c r="A852" s="46" t="s">
        <v>410</v>
      </c>
      <c r="B852" s="25" t="s">
        <v>49</v>
      </c>
      <c r="C852" s="31">
        <v>21811.733333</v>
      </c>
      <c r="D852" s="27" t="str">
        <f t="shared" si="247"/>
        <v>N/A</v>
      </c>
      <c r="E852" s="31">
        <v>24117.545454999999</v>
      </c>
      <c r="F852" s="27" t="str">
        <f t="shared" si="248"/>
        <v>N/A</v>
      </c>
      <c r="G852" s="31">
        <v>21967.758621000001</v>
      </c>
      <c r="H852" s="27" t="str">
        <f t="shared" si="249"/>
        <v>N/A</v>
      </c>
      <c r="I852" s="28">
        <v>10.57</v>
      </c>
      <c r="J852" s="28">
        <v>-8.91</v>
      </c>
      <c r="K852" s="29" t="s">
        <v>1193</v>
      </c>
      <c r="L852" s="30" t="str">
        <f t="shared" si="250"/>
        <v>Yes</v>
      </c>
    </row>
    <row r="853" spans="1:12">
      <c r="A853" s="46" t="s">
        <v>411</v>
      </c>
      <c r="B853" s="25" t="s">
        <v>49</v>
      </c>
      <c r="C853" s="31">
        <v>132871845</v>
      </c>
      <c r="D853" s="27" t="str">
        <f t="shared" si="247"/>
        <v>N/A</v>
      </c>
      <c r="E853" s="31">
        <v>145504939</v>
      </c>
      <c r="F853" s="27" t="str">
        <f t="shared" si="248"/>
        <v>N/A</v>
      </c>
      <c r="G853" s="31">
        <v>155491395</v>
      </c>
      <c r="H853" s="27" t="str">
        <f t="shared" si="249"/>
        <v>N/A</v>
      </c>
      <c r="I853" s="28">
        <v>9.5079999999999991</v>
      </c>
      <c r="J853" s="28">
        <v>6.8630000000000004</v>
      </c>
      <c r="K853" s="29" t="s">
        <v>1193</v>
      </c>
      <c r="L853" s="30" t="str">
        <f t="shared" si="250"/>
        <v>Yes</v>
      </c>
    </row>
    <row r="854" spans="1:12">
      <c r="A854" s="46" t="s">
        <v>412</v>
      </c>
      <c r="B854" s="25" t="s">
        <v>49</v>
      </c>
      <c r="C854" s="26">
        <v>29889</v>
      </c>
      <c r="D854" s="27" t="str">
        <f t="shared" si="247"/>
        <v>N/A</v>
      </c>
      <c r="E854" s="26">
        <v>31656</v>
      </c>
      <c r="F854" s="27" t="str">
        <f t="shared" si="248"/>
        <v>N/A</v>
      </c>
      <c r="G854" s="26">
        <v>36398</v>
      </c>
      <c r="H854" s="27" t="str">
        <f t="shared" si="249"/>
        <v>N/A</v>
      </c>
      <c r="I854" s="28">
        <v>5.9119999999999999</v>
      </c>
      <c r="J854" s="28">
        <v>14.98</v>
      </c>
      <c r="K854" s="29" t="s">
        <v>1193</v>
      </c>
      <c r="L854" s="30" t="str">
        <f t="shared" si="250"/>
        <v>Yes</v>
      </c>
    </row>
    <row r="855" spans="1:12">
      <c r="A855" s="46" t="s">
        <v>413</v>
      </c>
      <c r="B855" s="25" t="s">
        <v>49</v>
      </c>
      <c r="C855" s="31">
        <v>4445.5098865999998</v>
      </c>
      <c r="D855" s="27" t="str">
        <f t="shared" si="247"/>
        <v>N/A</v>
      </c>
      <c r="E855" s="31">
        <v>4596.4410853999998</v>
      </c>
      <c r="F855" s="27" t="str">
        <f t="shared" si="248"/>
        <v>N/A</v>
      </c>
      <c r="G855" s="31">
        <v>4271.9763449000002</v>
      </c>
      <c r="H855" s="27" t="str">
        <f t="shared" si="249"/>
        <v>N/A</v>
      </c>
      <c r="I855" s="28">
        <v>3.395</v>
      </c>
      <c r="J855" s="28">
        <v>-7.06</v>
      </c>
      <c r="K855" s="29" t="s">
        <v>1193</v>
      </c>
      <c r="L855" s="30" t="str">
        <f t="shared" si="250"/>
        <v>Yes</v>
      </c>
    </row>
    <row r="856" spans="1:12">
      <c r="A856" s="46" t="s">
        <v>414</v>
      </c>
      <c r="B856" s="25" t="s">
        <v>49</v>
      </c>
      <c r="C856" s="31">
        <v>0</v>
      </c>
      <c r="D856" s="27" t="str">
        <f t="shared" si="247"/>
        <v>N/A</v>
      </c>
      <c r="E856" s="31">
        <v>0</v>
      </c>
      <c r="F856" s="27" t="str">
        <f t="shared" si="248"/>
        <v>N/A</v>
      </c>
      <c r="G856" s="31">
        <v>0</v>
      </c>
      <c r="H856" s="27" t="str">
        <f t="shared" si="249"/>
        <v>N/A</v>
      </c>
      <c r="I856" s="28" t="s">
        <v>1207</v>
      </c>
      <c r="J856" s="28" t="s">
        <v>1207</v>
      </c>
      <c r="K856" s="29" t="s">
        <v>1193</v>
      </c>
      <c r="L856" s="30" t="str">
        <f t="shared" si="250"/>
        <v>N/A</v>
      </c>
    </row>
    <row r="857" spans="1:12">
      <c r="A857" s="46" t="s">
        <v>137</v>
      </c>
      <c r="B857" s="25" t="s">
        <v>49</v>
      </c>
      <c r="C857" s="26">
        <v>0</v>
      </c>
      <c r="D857" s="27" t="str">
        <f t="shared" si="247"/>
        <v>N/A</v>
      </c>
      <c r="E857" s="26">
        <v>0</v>
      </c>
      <c r="F857" s="27" t="str">
        <f t="shared" si="248"/>
        <v>N/A</v>
      </c>
      <c r="G857" s="26">
        <v>0</v>
      </c>
      <c r="H857" s="27" t="str">
        <f t="shared" si="249"/>
        <v>N/A</v>
      </c>
      <c r="I857" s="28" t="s">
        <v>1207</v>
      </c>
      <c r="J857" s="28" t="s">
        <v>1207</v>
      </c>
      <c r="K857" s="29" t="s">
        <v>1193</v>
      </c>
      <c r="L857" s="30" t="str">
        <f t="shared" si="250"/>
        <v>N/A</v>
      </c>
    </row>
    <row r="858" spans="1:12">
      <c r="A858" s="46" t="s">
        <v>415</v>
      </c>
      <c r="B858" s="25" t="s">
        <v>49</v>
      </c>
      <c r="C858" s="31" t="s">
        <v>1207</v>
      </c>
      <c r="D858" s="27" t="str">
        <f t="shared" si="247"/>
        <v>N/A</v>
      </c>
      <c r="E858" s="31" t="s">
        <v>1207</v>
      </c>
      <c r="F858" s="27" t="str">
        <f t="shared" si="248"/>
        <v>N/A</v>
      </c>
      <c r="G858" s="31" t="s">
        <v>1207</v>
      </c>
      <c r="H858" s="27" t="str">
        <f t="shared" si="249"/>
        <v>N/A</v>
      </c>
      <c r="I858" s="28" t="s">
        <v>1207</v>
      </c>
      <c r="J858" s="28" t="s">
        <v>1207</v>
      </c>
      <c r="K858" s="29" t="s">
        <v>1193</v>
      </c>
      <c r="L858" s="30" t="str">
        <f t="shared" si="250"/>
        <v>N/A</v>
      </c>
    </row>
    <row r="859" spans="1:12">
      <c r="A859" s="218" t="s">
        <v>416</v>
      </c>
      <c r="B859" s="218"/>
      <c r="C859" s="218"/>
      <c r="D859" s="218"/>
      <c r="E859" s="218"/>
      <c r="F859" s="218"/>
      <c r="G859" s="218"/>
      <c r="H859" s="218"/>
      <c r="I859" s="218"/>
      <c r="J859" s="218"/>
      <c r="K859" s="218"/>
      <c r="L859" s="218"/>
    </row>
    <row r="860" spans="1:12">
      <c r="A860" s="46" t="s">
        <v>574</v>
      </c>
      <c r="B860" s="25" t="s">
        <v>49</v>
      </c>
      <c r="C860" s="31">
        <v>392.84947875</v>
      </c>
      <c r="D860" s="27" t="str">
        <f t="shared" ref="D860:D879" si="251">IF($B860="N/A","N/A",IF(C860&gt;10,"No",IF(C860&lt;-10,"No","Yes")))</f>
        <v>N/A</v>
      </c>
      <c r="E860" s="31">
        <v>502.22355735000002</v>
      </c>
      <c r="F860" s="27" t="str">
        <f t="shared" ref="F860:F879" si="252">IF($B860="N/A","N/A",IF(E860&gt;10,"No",IF(E860&lt;-10,"No","Yes")))</f>
        <v>N/A</v>
      </c>
      <c r="G860" s="31">
        <v>579.15241232999995</v>
      </c>
      <c r="H860" s="27" t="str">
        <f t="shared" ref="H860:H879" si="253">IF($B860="N/A","N/A",IF(G860&gt;10,"No",IF(G860&lt;-10,"No","Yes")))</f>
        <v>N/A</v>
      </c>
      <c r="I860" s="28">
        <v>27.84</v>
      </c>
      <c r="J860" s="28">
        <v>15.32</v>
      </c>
      <c r="K860" s="29" t="s">
        <v>1193</v>
      </c>
      <c r="L860" s="30" t="str">
        <f t="shared" ref="L860:L879" si="254">IF(J860="Div by 0", "N/A", IF(K860="N/A","N/A", IF(J860&gt;VALUE(MID(K860,1,2)), "No", IF(J860&lt;-1*VALUE(MID(K860,1,2)), "No", "Yes"))))</f>
        <v>Yes</v>
      </c>
    </row>
    <row r="861" spans="1:12">
      <c r="A861" s="48" t="s">
        <v>524</v>
      </c>
      <c r="B861" s="25" t="s">
        <v>49</v>
      </c>
      <c r="C861" s="31">
        <v>686.79057592000004</v>
      </c>
      <c r="D861" s="27" t="str">
        <f t="shared" si="251"/>
        <v>N/A</v>
      </c>
      <c r="E861" s="31">
        <v>305.12871287000002</v>
      </c>
      <c r="F861" s="27" t="str">
        <f t="shared" si="252"/>
        <v>N/A</v>
      </c>
      <c r="G861" s="31">
        <v>601.72300469000004</v>
      </c>
      <c r="H861" s="27" t="str">
        <f t="shared" si="253"/>
        <v>N/A</v>
      </c>
      <c r="I861" s="28">
        <v>-55.6</v>
      </c>
      <c r="J861" s="28">
        <v>97.2</v>
      </c>
      <c r="K861" s="29" t="s">
        <v>1193</v>
      </c>
      <c r="L861" s="30" t="str">
        <f t="shared" si="254"/>
        <v>No</v>
      </c>
    </row>
    <row r="862" spans="1:12">
      <c r="A862" s="48" t="s">
        <v>527</v>
      </c>
      <c r="B862" s="25" t="s">
        <v>49</v>
      </c>
      <c r="C862" s="31">
        <v>1655.7001740000001</v>
      </c>
      <c r="D862" s="27" t="str">
        <f t="shared" si="251"/>
        <v>N/A</v>
      </c>
      <c r="E862" s="31">
        <v>2254.0097126000001</v>
      </c>
      <c r="F862" s="27" t="str">
        <f t="shared" si="252"/>
        <v>N/A</v>
      </c>
      <c r="G862" s="31">
        <v>2162.0469994</v>
      </c>
      <c r="H862" s="27" t="str">
        <f t="shared" si="253"/>
        <v>N/A</v>
      </c>
      <c r="I862" s="28">
        <v>36.14</v>
      </c>
      <c r="J862" s="28">
        <v>-4.08</v>
      </c>
      <c r="K862" s="29" t="s">
        <v>1193</v>
      </c>
      <c r="L862" s="30" t="str">
        <f t="shared" si="254"/>
        <v>Yes</v>
      </c>
    </row>
    <row r="863" spans="1:12">
      <c r="A863" s="48" t="s">
        <v>530</v>
      </c>
      <c r="B863" s="25" t="s">
        <v>49</v>
      </c>
      <c r="C863" s="31">
        <v>224.69244585000001</v>
      </c>
      <c r="D863" s="27" t="str">
        <f t="shared" si="251"/>
        <v>N/A</v>
      </c>
      <c r="E863" s="31">
        <v>254.54524787</v>
      </c>
      <c r="F863" s="27" t="str">
        <f t="shared" si="252"/>
        <v>N/A</v>
      </c>
      <c r="G863" s="31">
        <v>322.84213253000001</v>
      </c>
      <c r="H863" s="27" t="str">
        <f t="shared" si="253"/>
        <v>N/A</v>
      </c>
      <c r="I863" s="28">
        <v>13.29</v>
      </c>
      <c r="J863" s="28">
        <v>26.83</v>
      </c>
      <c r="K863" s="29" t="s">
        <v>1193</v>
      </c>
      <c r="L863" s="30" t="str">
        <f t="shared" si="254"/>
        <v>Yes</v>
      </c>
    </row>
    <row r="864" spans="1:12">
      <c r="A864" s="48" t="s">
        <v>532</v>
      </c>
      <c r="B864" s="25" t="s">
        <v>49</v>
      </c>
      <c r="C864" s="31">
        <v>365.28226795</v>
      </c>
      <c r="D864" s="27" t="str">
        <f t="shared" si="251"/>
        <v>N/A</v>
      </c>
      <c r="E864" s="31">
        <v>480.00435478000003</v>
      </c>
      <c r="F864" s="27" t="str">
        <f t="shared" si="252"/>
        <v>N/A</v>
      </c>
      <c r="G864" s="31">
        <v>594.46143370000004</v>
      </c>
      <c r="H864" s="27" t="str">
        <f t="shared" si="253"/>
        <v>N/A</v>
      </c>
      <c r="I864" s="28">
        <v>31.41</v>
      </c>
      <c r="J864" s="28">
        <v>23.85</v>
      </c>
      <c r="K864" s="29" t="s">
        <v>1193</v>
      </c>
      <c r="L864" s="30" t="str">
        <f t="shared" si="254"/>
        <v>Yes</v>
      </c>
    </row>
    <row r="865" spans="1:12">
      <c r="A865" s="46" t="s">
        <v>568</v>
      </c>
      <c r="B865" s="25" t="s">
        <v>49</v>
      </c>
      <c r="C865" s="31">
        <v>43.665710851999997</v>
      </c>
      <c r="D865" s="27" t="str">
        <f t="shared" si="251"/>
        <v>N/A</v>
      </c>
      <c r="E865" s="31">
        <v>43.708310548</v>
      </c>
      <c r="F865" s="27" t="str">
        <f t="shared" si="252"/>
        <v>N/A</v>
      </c>
      <c r="G865" s="31">
        <v>32.927078492</v>
      </c>
      <c r="H865" s="27" t="str">
        <f t="shared" si="253"/>
        <v>N/A</v>
      </c>
      <c r="I865" s="28">
        <v>9.7600000000000006E-2</v>
      </c>
      <c r="J865" s="28">
        <v>-24.7</v>
      </c>
      <c r="K865" s="29" t="s">
        <v>1193</v>
      </c>
      <c r="L865" s="30" t="str">
        <f t="shared" si="254"/>
        <v>Yes</v>
      </c>
    </row>
    <row r="866" spans="1:12">
      <c r="A866" s="48" t="s">
        <v>524</v>
      </c>
      <c r="B866" s="25" t="s">
        <v>49</v>
      </c>
      <c r="C866" s="31">
        <v>6309.6858639000002</v>
      </c>
      <c r="D866" s="27" t="str">
        <f t="shared" si="251"/>
        <v>N/A</v>
      </c>
      <c r="E866" s="31">
        <v>4940.5445545000002</v>
      </c>
      <c r="F866" s="27" t="str">
        <f t="shared" si="252"/>
        <v>N/A</v>
      </c>
      <c r="G866" s="31">
        <v>4629.5258216000002</v>
      </c>
      <c r="H866" s="27" t="str">
        <f t="shared" si="253"/>
        <v>N/A</v>
      </c>
      <c r="I866" s="28">
        <v>-21.7</v>
      </c>
      <c r="J866" s="28">
        <v>-6.3</v>
      </c>
      <c r="K866" s="29" t="s">
        <v>1193</v>
      </c>
      <c r="L866" s="30" t="str">
        <f t="shared" si="254"/>
        <v>Yes</v>
      </c>
    </row>
    <row r="867" spans="1:12">
      <c r="A867" s="48" t="s">
        <v>527</v>
      </c>
      <c r="B867" s="25" t="s">
        <v>49</v>
      </c>
      <c r="C867" s="31">
        <v>435.52666598000002</v>
      </c>
      <c r="D867" s="27" t="str">
        <f t="shared" si="251"/>
        <v>N/A</v>
      </c>
      <c r="E867" s="31">
        <v>472.52200198000003</v>
      </c>
      <c r="F867" s="27" t="str">
        <f t="shared" si="252"/>
        <v>N/A</v>
      </c>
      <c r="G867" s="31">
        <v>354.86317731999998</v>
      </c>
      <c r="H867" s="27" t="str">
        <f t="shared" si="253"/>
        <v>N/A</v>
      </c>
      <c r="I867" s="28">
        <v>8.4939999999999998</v>
      </c>
      <c r="J867" s="28">
        <v>-24.9</v>
      </c>
      <c r="K867" s="29" t="s">
        <v>1193</v>
      </c>
      <c r="L867" s="30" t="str">
        <f t="shared" si="254"/>
        <v>Yes</v>
      </c>
    </row>
    <row r="868" spans="1:12">
      <c r="A868" s="48" t="s">
        <v>530</v>
      </c>
      <c r="B868" s="25" t="s">
        <v>49</v>
      </c>
      <c r="C868" s="31">
        <v>0.91452650319999995</v>
      </c>
      <c r="D868" s="27" t="str">
        <f t="shared" si="251"/>
        <v>N/A</v>
      </c>
      <c r="E868" s="31">
        <v>2.9483055889999998</v>
      </c>
      <c r="F868" s="27" t="str">
        <f t="shared" si="252"/>
        <v>N/A</v>
      </c>
      <c r="G868" s="31">
        <v>3.4634341300000003E-2</v>
      </c>
      <c r="H868" s="27" t="str">
        <f t="shared" si="253"/>
        <v>N/A</v>
      </c>
      <c r="I868" s="28">
        <v>222.4</v>
      </c>
      <c r="J868" s="28">
        <v>-98.8</v>
      </c>
      <c r="K868" s="29" t="s">
        <v>1193</v>
      </c>
      <c r="L868" s="30" t="str">
        <f t="shared" si="254"/>
        <v>No</v>
      </c>
    </row>
    <row r="869" spans="1:12">
      <c r="A869" s="48" t="s">
        <v>532</v>
      </c>
      <c r="B869" s="25" t="s">
        <v>49</v>
      </c>
      <c r="C869" s="31">
        <v>0.74474975089999995</v>
      </c>
      <c r="D869" s="27" t="str">
        <f t="shared" si="251"/>
        <v>N/A</v>
      </c>
      <c r="E869" s="31">
        <v>1.830828675</v>
      </c>
      <c r="F869" s="27" t="str">
        <f t="shared" si="252"/>
        <v>N/A</v>
      </c>
      <c r="G869" s="31">
        <v>1.5706935428</v>
      </c>
      <c r="H869" s="27" t="str">
        <f t="shared" si="253"/>
        <v>N/A</v>
      </c>
      <c r="I869" s="28">
        <v>145.80000000000001</v>
      </c>
      <c r="J869" s="28">
        <v>-14.2</v>
      </c>
      <c r="K869" s="29" t="s">
        <v>1193</v>
      </c>
      <c r="L869" s="30" t="str">
        <f t="shared" si="254"/>
        <v>Yes</v>
      </c>
    </row>
    <row r="870" spans="1:12">
      <c r="A870" s="46" t="s">
        <v>221</v>
      </c>
      <c r="B870" s="25" t="s">
        <v>49</v>
      </c>
      <c r="C870" s="31">
        <v>722.39470189999997</v>
      </c>
      <c r="D870" s="27" t="str">
        <f t="shared" si="251"/>
        <v>N/A</v>
      </c>
      <c r="E870" s="31">
        <v>730.67242768999995</v>
      </c>
      <c r="F870" s="27" t="str">
        <f t="shared" si="252"/>
        <v>N/A</v>
      </c>
      <c r="G870" s="31">
        <v>795.52970067000001</v>
      </c>
      <c r="H870" s="27" t="str">
        <f t="shared" si="253"/>
        <v>N/A</v>
      </c>
      <c r="I870" s="28">
        <v>1.1459999999999999</v>
      </c>
      <c r="J870" s="28">
        <v>8.8759999999999994</v>
      </c>
      <c r="K870" s="29" t="s">
        <v>1193</v>
      </c>
      <c r="L870" s="30" t="str">
        <f t="shared" si="254"/>
        <v>Yes</v>
      </c>
    </row>
    <row r="871" spans="1:12">
      <c r="A871" s="48" t="s">
        <v>524</v>
      </c>
      <c r="B871" s="25" t="s">
        <v>49</v>
      </c>
      <c r="C871" s="31">
        <v>1263.9267015999999</v>
      </c>
      <c r="D871" s="27" t="str">
        <f t="shared" si="251"/>
        <v>N/A</v>
      </c>
      <c r="E871" s="31">
        <v>1020.3712871</v>
      </c>
      <c r="F871" s="27" t="str">
        <f t="shared" si="252"/>
        <v>N/A</v>
      </c>
      <c r="G871" s="31">
        <v>1171.8075117000001</v>
      </c>
      <c r="H871" s="27" t="str">
        <f t="shared" si="253"/>
        <v>N/A</v>
      </c>
      <c r="I871" s="28">
        <v>-19.3</v>
      </c>
      <c r="J871" s="28">
        <v>14.84</v>
      </c>
      <c r="K871" s="29" t="s">
        <v>1193</v>
      </c>
      <c r="L871" s="30" t="str">
        <f t="shared" si="254"/>
        <v>Yes</v>
      </c>
    </row>
    <row r="872" spans="1:12">
      <c r="A872" s="48" t="s">
        <v>527</v>
      </c>
      <c r="B872" s="25" t="s">
        <v>49</v>
      </c>
      <c r="C872" s="31">
        <v>3257.7069301000001</v>
      </c>
      <c r="D872" s="27" t="str">
        <f t="shared" si="251"/>
        <v>N/A</v>
      </c>
      <c r="E872" s="31">
        <v>3417.8747275000001</v>
      </c>
      <c r="F872" s="27" t="str">
        <f t="shared" si="252"/>
        <v>N/A</v>
      </c>
      <c r="G872" s="31">
        <v>3524.4959214999999</v>
      </c>
      <c r="H872" s="27" t="str">
        <f t="shared" si="253"/>
        <v>N/A</v>
      </c>
      <c r="I872" s="28">
        <v>4.9169999999999998</v>
      </c>
      <c r="J872" s="28">
        <v>3.12</v>
      </c>
      <c r="K872" s="29" t="s">
        <v>1193</v>
      </c>
      <c r="L872" s="30" t="str">
        <f t="shared" si="254"/>
        <v>Yes</v>
      </c>
    </row>
    <row r="873" spans="1:12">
      <c r="A873" s="48" t="s">
        <v>530</v>
      </c>
      <c r="B873" s="25" t="s">
        <v>49</v>
      </c>
      <c r="C873" s="31">
        <v>293.14055231999998</v>
      </c>
      <c r="D873" s="27" t="str">
        <f t="shared" si="251"/>
        <v>N/A</v>
      </c>
      <c r="E873" s="31">
        <v>298.26423961</v>
      </c>
      <c r="F873" s="27" t="str">
        <f t="shared" si="252"/>
        <v>N/A</v>
      </c>
      <c r="G873" s="31">
        <v>322.29510234999998</v>
      </c>
      <c r="H873" s="27" t="str">
        <f t="shared" si="253"/>
        <v>N/A</v>
      </c>
      <c r="I873" s="28">
        <v>1.748</v>
      </c>
      <c r="J873" s="28">
        <v>8.0570000000000004</v>
      </c>
      <c r="K873" s="29" t="s">
        <v>1193</v>
      </c>
      <c r="L873" s="30" t="str">
        <f t="shared" si="254"/>
        <v>Yes</v>
      </c>
    </row>
    <row r="874" spans="1:12">
      <c r="A874" s="48" t="s">
        <v>532</v>
      </c>
      <c r="B874" s="25" t="s">
        <v>49</v>
      </c>
      <c r="C874" s="31">
        <v>781.64213996000001</v>
      </c>
      <c r="D874" s="27" t="str">
        <f t="shared" si="251"/>
        <v>N/A</v>
      </c>
      <c r="E874" s="31">
        <v>749.15585362000002</v>
      </c>
      <c r="F874" s="27" t="str">
        <f t="shared" si="252"/>
        <v>N/A</v>
      </c>
      <c r="G874" s="31">
        <v>852.88518636000003</v>
      </c>
      <c r="H874" s="27" t="str">
        <f t="shared" si="253"/>
        <v>N/A</v>
      </c>
      <c r="I874" s="28">
        <v>-4.16</v>
      </c>
      <c r="J874" s="28">
        <v>13.85</v>
      </c>
      <c r="K874" s="29" t="s">
        <v>1193</v>
      </c>
      <c r="L874" s="30" t="str">
        <f t="shared" si="254"/>
        <v>Yes</v>
      </c>
    </row>
    <row r="875" spans="1:12">
      <c r="A875" s="46" t="s">
        <v>569</v>
      </c>
      <c r="B875" s="25" t="s">
        <v>49</v>
      </c>
      <c r="C875" s="31">
        <v>2974.5553338</v>
      </c>
      <c r="D875" s="27" t="str">
        <f t="shared" si="251"/>
        <v>N/A</v>
      </c>
      <c r="E875" s="31">
        <v>2921.8541876999998</v>
      </c>
      <c r="F875" s="27" t="str">
        <f t="shared" si="252"/>
        <v>N/A</v>
      </c>
      <c r="G875" s="31">
        <v>3060.6337275999999</v>
      </c>
      <c r="H875" s="27" t="str">
        <f t="shared" si="253"/>
        <v>N/A</v>
      </c>
      <c r="I875" s="28">
        <v>-1.77</v>
      </c>
      <c r="J875" s="28">
        <v>4.75</v>
      </c>
      <c r="K875" s="29" t="s">
        <v>1193</v>
      </c>
      <c r="L875" s="30" t="str">
        <f t="shared" si="254"/>
        <v>Yes</v>
      </c>
    </row>
    <row r="876" spans="1:12">
      <c r="A876" s="48" t="s">
        <v>524</v>
      </c>
      <c r="B876" s="25" t="s">
        <v>49</v>
      </c>
      <c r="C876" s="31">
        <v>5679.3246073</v>
      </c>
      <c r="D876" s="27" t="str">
        <f t="shared" si="251"/>
        <v>N/A</v>
      </c>
      <c r="E876" s="31">
        <v>5834.0940594000003</v>
      </c>
      <c r="F876" s="27" t="str">
        <f t="shared" si="252"/>
        <v>N/A</v>
      </c>
      <c r="G876" s="31">
        <v>5592.9530516000004</v>
      </c>
      <c r="H876" s="27" t="str">
        <f t="shared" si="253"/>
        <v>N/A</v>
      </c>
      <c r="I876" s="28">
        <v>2.7250000000000001</v>
      </c>
      <c r="J876" s="28">
        <v>-4.13</v>
      </c>
      <c r="K876" s="29" t="s">
        <v>1193</v>
      </c>
      <c r="L876" s="30" t="str">
        <f t="shared" si="254"/>
        <v>Yes</v>
      </c>
    </row>
    <row r="877" spans="1:12">
      <c r="A877" s="48" t="s">
        <v>527</v>
      </c>
      <c r="B877" s="25" t="s">
        <v>49</v>
      </c>
      <c r="C877" s="31">
        <v>14021.196131000001</v>
      </c>
      <c r="D877" s="27" t="str">
        <f t="shared" si="251"/>
        <v>N/A</v>
      </c>
      <c r="E877" s="31">
        <v>14568.389594</v>
      </c>
      <c r="F877" s="27" t="str">
        <f t="shared" si="252"/>
        <v>N/A</v>
      </c>
      <c r="G877" s="31">
        <v>15062.039814</v>
      </c>
      <c r="H877" s="27" t="str">
        <f t="shared" si="253"/>
        <v>N/A</v>
      </c>
      <c r="I877" s="28">
        <v>3.903</v>
      </c>
      <c r="J877" s="28">
        <v>3.3889999999999998</v>
      </c>
      <c r="K877" s="29" t="s">
        <v>1193</v>
      </c>
      <c r="L877" s="30" t="str">
        <f t="shared" si="254"/>
        <v>Yes</v>
      </c>
    </row>
    <row r="878" spans="1:12">
      <c r="A878" s="48" t="s">
        <v>530</v>
      </c>
      <c r="B878" s="25" t="s">
        <v>49</v>
      </c>
      <c r="C878" s="31">
        <v>2258.9820088000001</v>
      </c>
      <c r="D878" s="27" t="str">
        <f t="shared" si="251"/>
        <v>N/A</v>
      </c>
      <c r="E878" s="31">
        <v>2371.1322114</v>
      </c>
      <c r="F878" s="27" t="str">
        <f t="shared" si="252"/>
        <v>N/A</v>
      </c>
      <c r="G878" s="31">
        <v>2459.8581324000002</v>
      </c>
      <c r="H878" s="27" t="str">
        <f t="shared" si="253"/>
        <v>N/A</v>
      </c>
      <c r="I878" s="28">
        <v>4.9649999999999999</v>
      </c>
      <c r="J878" s="28">
        <v>3.742</v>
      </c>
      <c r="K878" s="29" t="s">
        <v>1193</v>
      </c>
      <c r="L878" s="30" t="str">
        <f t="shared" si="254"/>
        <v>Yes</v>
      </c>
    </row>
    <row r="879" spans="1:12">
      <c r="A879" s="48" t="s">
        <v>532</v>
      </c>
      <c r="B879" s="25" t="s">
        <v>49</v>
      </c>
      <c r="C879" s="31">
        <v>1790.0559899</v>
      </c>
      <c r="D879" s="27" t="str">
        <f t="shared" si="251"/>
        <v>N/A</v>
      </c>
      <c r="E879" s="31">
        <v>1623.2105497</v>
      </c>
      <c r="F879" s="27" t="str">
        <f t="shared" si="252"/>
        <v>N/A</v>
      </c>
      <c r="G879" s="31">
        <v>1796.432787</v>
      </c>
      <c r="H879" s="27" t="str">
        <f t="shared" si="253"/>
        <v>N/A</v>
      </c>
      <c r="I879" s="28">
        <v>-9.32</v>
      </c>
      <c r="J879" s="28">
        <v>10.67</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5.9360049021999997</v>
      </c>
      <c r="D881" s="27" t="str">
        <f t="shared" ref="D881:D912" si="255">IF($B881="N/A","N/A",IF(C881&gt;10,"No",IF(C881&lt;-10,"No","Yes")))</f>
        <v>N/A</v>
      </c>
      <c r="E881" s="32">
        <v>6.0080587134999996</v>
      </c>
      <c r="F881" s="27" t="str">
        <f t="shared" ref="F881:F912" si="256">IF($B881="N/A","N/A",IF(E881&gt;10,"No",IF(E881&lt;-10,"No","Yes")))</f>
        <v>N/A</v>
      </c>
      <c r="G881" s="32">
        <v>5.9415212791999998</v>
      </c>
      <c r="H881" s="27" t="str">
        <f t="shared" ref="H881:H912" si="257">IF($B881="N/A","N/A",IF(G881&gt;10,"No",IF(G881&lt;-10,"No","Yes")))</f>
        <v>N/A</v>
      </c>
      <c r="I881" s="28">
        <v>1.214</v>
      </c>
      <c r="J881" s="28">
        <v>-1.1100000000000001</v>
      </c>
      <c r="K881" s="29" t="s">
        <v>1193</v>
      </c>
      <c r="L881" s="30" t="str">
        <f t="shared" ref="L881:L912" si="258">IF(J881="Div by 0", "N/A", IF(K881="N/A","N/A", IF(J881&gt;VALUE(MID(K881,1,2)), "No", IF(J881&lt;-1*VALUE(MID(K881,1,2)), "No", "Yes"))))</f>
        <v>Yes</v>
      </c>
    </row>
    <row r="882" spans="1:12">
      <c r="A882" s="48" t="s">
        <v>524</v>
      </c>
      <c r="B882" s="25" t="s">
        <v>49</v>
      </c>
      <c r="C882" s="32">
        <v>11.518324607</v>
      </c>
      <c r="D882" s="27" t="str">
        <f t="shared" si="255"/>
        <v>N/A</v>
      </c>
      <c r="E882" s="32">
        <v>7.9207920791999999</v>
      </c>
      <c r="F882" s="27" t="str">
        <f t="shared" si="256"/>
        <v>N/A</v>
      </c>
      <c r="G882" s="32">
        <v>7.5117370892000004</v>
      </c>
      <c r="H882" s="27" t="str">
        <f t="shared" si="257"/>
        <v>N/A</v>
      </c>
      <c r="I882" s="28">
        <v>-31.2</v>
      </c>
      <c r="J882" s="28">
        <v>-5.16</v>
      </c>
      <c r="K882" s="29" t="s">
        <v>1193</v>
      </c>
      <c r="L882" s="30" t="str">
        <f t="shared" si="258"/>
        <v>Yes</v>
      </c>
    </row>
    <row r="883" spans="1:12">
      <c r="A883" s="48" t="s">
        <v>527</v>
      </c>
      <c r="B883" s="25" t="s">
        <v>49</v>
      </c>
      <c r="C883" s="32">
        <v>12.713686149999999</v>
      </c>
      <c r="D883" s="27" t="str">
        <f t="shared" si="255"/>
        <v>N/A</v>
      </c>
      <c r="E883" s="32">
        <v>12.556987116</v>
      </c>
      <c r="F883" s="27" t="str">
        <f t="shared" si="256"/>
        <v>N/A</v>
      </c>
      <c r="G883" s="32">
        <v>12.672363566</v>
      </c>
      <c r="H883" s="27" t="str">
        <f t="shared" si="257"/>
        <v>N/A</v>
      </c>
      <c r="I883" s="28">
        <v>-1.23</v>
      </c>
      <c r="J883" s="28">
        <v>0.91879999999999995</v>
      </c>
      <c r="K883" s="29" t="s">
        <v>1193</v>
      </c>
      <c r="L883" s="30" t="str">
        <f t="shared" si="258"/>
        <v>Yes</v>
      </c>
    </row>
    <row r="884" spans="1:12">
      <c r="A884" s="48" t="s">
        <v>530</v>
      </c>
      <c r="B884" s="25" t="s">
        <v>49</v>
      </c>
      <c r="C884" s="32">
        <v>3.2605191654999999</v>
      </c>
      <c r="D884" s="27" t="str">
        <f t="shared" si="255"/>
        <v>N/A</v>
      </c>
      <c r="E884" s="32">
        <v>3.9030195761000002</v>
      </c>
      <c r="F884" s="27" t="str">
        <f t="shared" si="256"/>
        <v>N/A</v>
      </c>
      <c r="G884" s="32">
        <v>3.5522401314000001</v>
      </c>
      <c r="H884" s="27" t="str">
        <f t="shared" si="257"/>
        <v>N/A</v>
      </c>
      <c r="I884" s="28">
        <v>19.71</v>
      </c>
      <c r="J884" s="28">
        <v>-8.99</v>
      </c>
      <c r="K884" s="29" t="s">
        <v>1193</v>
      </c>
      <c r="L884" s="30" t="str">
        <f t="shared" si="258"/>
        <v>Yes</v>
      </c>
    </row>
    <row r="885" spans="1:12">
      <c r="A885" s="48" t="s">
        <v>532</v>
      </c>
      <c r="B885" s="25" t="s">
        <v>49</v>
      </c>
      <c r="C885" s="32">
        <v>7.9865103088999998</v>
      </c>
      <c r="D885" s="27" t="str">
        <f t="shared" si="255"/>
        <v>N/A</v>
      </c>
      <c r="E885" s="32">
        <v>7.1402555860000003</v>
      </c>
      <c r="F885" s="27" t="str">
        <f t="shared" si="256"/>
        <v>N/A</v>
      </c>
      <c r="G885" s="32">
        <v>7.3303975424000001</v>
      </c>
      <c r="H885" s="27" t="str">
        <f t="shared" si="257"/>
        <v>N/A</v>
      </c>
      <c r="I885" s="28">
        <v>-10.6</v>
      </c>
      <c r="J885" s="28">
        <v>2.6629999999999998</v>
      </c>
      <c r="K885" s="29" t="s">
        <v>1193</v>
      </c>
      <c r="L885" s="30" t="str">
        <f t="shared" si="258"/>
        <v>Yes</v>
      </c>
    </row>
    <row r="886" spans="1:12" ht="12.75" customHeight="1">
      <c r="A886" s="46" t="s">
        <v>419</v>
      </c>
      <c r="B886" s="25" t="s">
        <v>49</v>
      </c>
      <c r="C886" s="32">
        <v>0.14769308119999999</v>
      </c>
      <c r="D886" s="27" t="str">
        <f t="shared" si="255"/>
        <v>N/A</v>
      </c>
      <c r="E886" s="32">
        <v>0.14462512590000001</v>
      </c>
      <c r="F886" s="27" t="str">
        <f t="shared" si="256"/>
        <v>N/A</v>
      </c>
      <c r="G886" s="32">
        <v>0.1442891332</v>
      </c>
      <c r="H886" s="27" t="str">
        <f t="shared" si="257"/>
        <v>N/A</v>
      </c>
      <c r="I886" s="28">
        <v>-2.08</v>
      </c>
      <c r="J886" s="28">
        <v>-0.23200000000000001</v>
      </c>
      <c r="K886" s="29" t="s">
        <v>1193</v>
      </c>
      <c r="L886" s="30" t="str">
        <f t="shared" si="258"/>
        <v>Yes</v>
      </c>
    </row>
    <row r="887" spans="1:12">
      <c r="A887" s="48" t="s">
        <v>524</v>
      </c>
      <c r="B887" s="25" t="s">
        <v>49</v>
      </c>
      <c r="C887" s="32">
        <v>18.324607329999999</v>
      </c>
      <c r="D887" s="27" t="str">
        <f t="shared" si="255"/>
        <v>N/A</v>
      </c>
      <c r="E887" s="32">
        <v>15.841584158</v>
      </c>
      <c r="F887" s="27" t="str">
        <f t="shared" si="256"/>
        <v>N/A</v>
      </c>
      <c r="G887" s="32">
        <v>11.737089202</v>
      </c>
      <c r="H887" s="27" t="str">
        <f t="shared" si="257"/>
        <v>N/A</v>
      </c>
      <c r="I887" s="28">
        <v>-13.6</v>
      </c>
      <c r="J887" s="28">
        <v>-25.9</v>
      </c>
      <c r="K887" s="29" t="s">
        <v>1193</v>
      </c>
      <c r="L887" s="30" t="str">
        <f t="shared" si="258"/>
        <v>Yes</v>
      </c>
    </row>
    <row r="888" spans="1:12">
      <c r="A888" s="48" t="s">
        <v>527</v>
      </c>
      <c r="B888" s="25" t="s">
        <v>49</v>
      </c>
      <c r="C888" s="32">
        <v>1.3409765585</v>
      </c>
      <c r="D888" s="27" t="str">
        <f t="shared" si="255"/>
        <v>N/A</v>
      </c>
      <c r="E888" s="32">
        <v>1.3875123885</v>
      </c>
      <c r="F888" s="27" t="str">
        <f t="shared" si="256"/>
        <v>N/A</v>
      </c>
      <c r="G888" s="32">
        <v>1.4080403962000001</v>
      </c>
      <c r="H888" s="27" t="str">
        <f t="shared" si="257"/>
        <v>N/A</v>
      </c>
      <c r="I888" s="28">
        <v>3.47</v>
      </c>
      <c r="J888" s="28">
        <v>1.4790000000000001</v>
      </c>
      <c r="K888" s="29" t="s">
        <v>1193</v>
      </c>
      <c r="L888" s="30" t="str">
        <f t="shared" si="258"/>
        <v>Yes</v>
      </c>
    </row>
    <row r="889" spans="1:12">
      <c r="A889" s="48" t="s">
        <v>530</v>
      </c>
      <c r="B889" s="25" t="s">
        <v>49</v>
      </c>
      <c r="C889" s="32">
        <v>4.6052530999999997E-3</v>
      </c>
      <c r="D889" s="27" t="str">
        <f t="shared" si="255"/>
        <v>N/A</v>
      </c>
      <c r="E889" s="32">
        <v>3.0516180999999999E-3</v>
      </c>
      <c r="F889" s="27" t="str">
        <f t="shared" si="256"/>
        <v>N/A</v>
      </c>
      <c r="G889" s="32">
        <v>1.4801001000000001E-3</v>
      </c>
      <c r="H889" s="27" t="str">
        <f t="shared" si="257"/>
        <v>N/A</v>
      </c>
      <c r="I889" s="28">
        <v>-33.700000000000003</v>
      </c>
      <c r="J889" s="28">
        <v>-51.5</v>
      </c>
      <c r="K889" s="29" t="s">
        <v>1193</v>
      </c>
      <c r="L889" s="30" t="str">
        <f t="shared" si="258"/>
        <v>No</v>
      </c>
    </row>
    <row r="890" spans="1:12">
      <c r="A890" s="48" t="s">
        <v>532</v>
      </c>
      <c r="B890" s="25" t="s">
        <v>49</v>
      </c>
      <c r="C890" s="32">
        <v>3.6406836800000002E-2</v>
      </c>
      <c r="D890" s="27" t="str">
        <f t="shared" si="255"/>
        <v>N/A</v>
      </c>
      <c r="E890" s="32">
        <v>4.2756021499999998E-2</v>
      </c>
      <c r="F890" s="27" t="str">
        <f t="shared" si="256"/>
        <v>N/A</v>
      </c>
      <c r="G890" s="32">
        <v>5.5991888699999999E-2</v>
      </c>
      <c r="H890" s="27" t="str">
        <f t="shared" si="257"/>
        <v>N/A</v>
      </c>
      <c r="I890" s="28">
        <v>17.440000000000001</v>
      </c>
      <c r="J890" s="28">
        <v>30.96</v>
      </c>
      <c r="K890" s="29" t="s">
        <v>1193</v>
      </c>
      <c r="L890" s="30" t="str">
        <f t="shared" si="258"/>
        <v>No</v>
      </c>
    </row>
    <row r="891" spans="1:12">
      <c r="A891" s="46" t="s">
        <v>420</v>
      </c>
      <c r="B891" s="25" t="s">
        <v>49</v>
      </c>
      <c r="C891" s="32">
        <v>6.3829787233999999</v>
      </c>
      <c r="D891" s="27" t="str">
        <f t="shared" si="255"/>
        <v>N/A</v>
      </c>
      <c r="E891" s="32">
        <v>7.4626865671999996</v>
      </c>
      <c r="F891" s="27" t="str">
        <f t="shared" si="256"/>
        <v>N/A</v>
      </c>
      <c r="G891" s="32">
        <v>4.8076923077</v>
      </c>
      <c r="H891" s="27" t="str">
        <f t="shared" si="257"/>
        <v>N/A</v>
      </c>
      <c r="I891" s="28">
        <v>16.920000000000002</v>
      </c>
      <c r="J891" s="28">
        <v>-35.6</v>
      </c>
      <c r="K891" s="29" t="s">
        <v>1193</v>
      </c>
      <c r="L891" s="30" t="str">
        <f t="shared" si="258"/>
        <v>No</v>
      </c>
    </row>
    <row r="892" spans="1:12" ht="12.75" customHeight="1">
      <c r="A892" s="46" t="s">
        <v>421</v>
      </c>
      <c r="B892" s="25" t="s">
        <v>49</v>
      </c>
      <c r="C892" s="32">
        <v>68.171355398000003</v>
      </c>
      <c r="D892" s="27" t="str">
        <f t="shared" si="255"/>
        <v>N/A</v>
      </c>
      <c r="E892" s="32">
        <v>65.151820405999999</v>
      </c>
      <c r="F892" s="27" t="str">
        <f t="shared" si="256"/>
        <v>N/A</v>
      </c>
      <c r="G892" s="32">
        <v>67.539800908999993</v>
      </c>
      <c r="H892" s="27" t="str">
        <f t="shared" si="257"/>
        <v>N/A</v>
      </c>
      <c r="I892" s="28">
        <v>-4.43</v>
      </c>
      <c r="J892" s="28">
        <v>3.665</v>
      </c>
      <c r="K892" s="29" t="s">
        <v>1193</v>
      </c>
      <c r="L892" s="30" t="str">
        <f t="shared" si="258"/>
        <v>Yes</v>
      </c>
    </row>
    <row r="893" spans="1:12">
      <c r="A893" s="48" t="s">
        <v>524</v>
      </c>
      <c r="B893" s="25" t="s">
        <v>49</v>
      </c>
      <c r="C893" s="32">
        <v>59.162303665000003</v>
      </c>
      <c r="D893" s="27" t="str">
        <f t="shared" si="255"/>
        <v>N/A</v>
      </c>
      <c r="E893" s="32">
        <v>57.425742573999997</v>
      </c>
      <c r="F893" s="27" t="str">
        <f t="shared" si="256"/>
        <v>N/A</v>
      </c>
      <c r="G893" s="32">
        <v>56.338028168999998</v>
      </c>
      <c r="H893" s="27" t="str">
        <f t="shared" si="257"/>
        <v>N/A</v>
      </c>
      <c r="I893" s="28">
        <v>-2.94</v>
      </c>
      <c r="J893" s="28">
        <v>-1.89</v>
      </c>
      <c r="K893" s="29" t="s">
        <v>1193</v>
      </c>
      <c r="L893" s="30" t="str">
        <f t="shared" si="258"/>
        <v>Yes</v>
      </c>
    </row>
    <row r="894" spans="1:12">
      <c r="A894" s="48" t="s">
        <v>527</v>
      </c>
      <c r="B894" s="25" t="s">
        <v>49</v>
      </c>
      <c r="C894" s="32">
        <v>86.467396867999994</v>
      </c>
      <c r="D894" s="27" t="str">
        <f t="shared" si="255"/>
        <v>N/A</v>
      </c>
      <c r="E894" s="32">
        <v>86.095143707000005</v>
      </c>
      <c r="F894" s="27" t="str">
        <f t="shared" si="256"/>
        <v>N/A</v>
      </c>
      <c r="G894" s="32">
        <v>85.948727907999995</v>
      </c>
      <c r="H894" s="27" t="str">
        <f t="shared" si="257"/>
        <v>N/A</v>
      </c>
      <c r="I894" s="28">
        <v>-0.43099999999999999</v>
      </c>
      <c r="J894" s="28">
        <v>-0.17</v>
      </c>
      <c r="K894" s="29" t="s">
        <v>1193</v>
      </c>
      <c r="L894" s="30" t="str">
        <f t="shared" si="258"/>
        <v>Yes</v>
      </c>
    </row>
    <row r="895" spans="1:12">
      <c r="A895" s="48" t="s">
        <v>530</v>
      </c>
      <c r="B895" s="25" t="s">
        <v>49</v>
      </c>
      <c r="C895" s="32">
        <v>63.819596887000003</v>
      </c>
      <c r="D895" s="27" t="str">
        <f t="shared" si="255"/>
        <v>N/A</v>
      </c>
      <c r="E895" s="32">
        <v>63.054059414999998</v>
      </c>
      <c r="F895" s="27" t="str">
        <f t="shared" si="256"/>
        <v>N/A</v>
      </c>
      <c r="G895" s="32">
        <v>64.251143377000005</v>
      </c>
      <c r="H895" s="27" t="str">
        <f t="shared" si="257"/>
        <v>N/A</v>
      </c>
      <c r="I895" s="28">
        <v>-1.2</v>
      </c>
      <c r="J895" s="28">
        <v>1.899</v>
      </c>
      <c r="K895" s="29" t="s">
        <v>1193</v>
      </c>
      <c r="L895" s="30" t="str">
        <f t="shared" si="258"/>
        <v>Yes</v>
      </c>
    </row>
    <row r="896" spans="1:12">
      <c r="A896" s="48" t="s">
        <v>532</v>
      </c>
      <c r="B896" s="25" t="s">
        <v>49</v>
      </c>
      <c r="C896" s="32">
        <v>70.211542883000007</v>
      </c>
      <c r="D896" s="27" t="str">
        <f t="shared" si="255"/>
        <v>N/A</v>
      </c>
      <c r="E896" s="32">
        <v>64.007347701</v>
      </c>
      <c r="F896" s="27" t="str">
        <f t="shared" si="256"/>
        <v>N/A</v>
      </c>
      <c r="G896" s="32">
        <v>68.069490474000006</v>
      </c>
      <c r="H896" s="27" t="str">
        <f t="shared" si="257"/>
        <v>N/A</v>
      </c>
      <c r="I896" s="28">
        <v>-8.84</v>
      </c>
      <c r="J896" s="28">
        <v>6.3460000000000001</v>
      </c>
      <c r="K896" s="29" t="s">
        <v>1193</v>
      </c>
      <c r="L896" s="30" t="str">
        <f t="shared" si="258"/>
        <v>Yes</v>
      </c>
    </row>
    <row r="897" spans="1:12">
      <c r="A897" s="46" t="s">
        <v>627</v>
      </c>
      <c r="B897" s="25" t="s">
        <v>49</v>
      </c>
      <c r="C897" s="32">
        <v>84.887384026000007</v>
      </c>
      <c r="D897" s="27" t="str">
        <f t="shared" si="255"/>
        <v>N/A</v>
      </c>
      <c r="E897" s="32">
        <v>81.503813498</v>
      </c>
      <c r="F897" s="27" t="str">
        <f t="shared" si="256"/>
        <v>N/A</v>
      </c>
      <c r="G897" s="32">
        <v>84.351566023000004</v>
      </c>
      <c r="H897" s="27" t="str">
        <f t="shared" si="257"/>
        <v>N/A</v>
      </c>
      <c r="I897" s="28">
        <v>-3.99</v>
      </c>
      <c r="J897" s="28">
        <v>3.4940000000000002</v>
      </c>
      <c r="K897" s="29" t="s">
        <v>1193</v>
      </c>
      <c r="L897" s="30" t="str">
        <f t="shared" si="258"/>
        <v>Yes</v>
      </c>
    </row>
    <row r="898" spans="1:12">
      <c r="A898" s="48" t="s">
        <v>524</v>
      </c>
      <c r="B898" s="25" t="s">
        <v>49</v>
      </c>
      <c r="C898" s="32">
        <v>72.251308901000002</v>
      </c>
      <c r="D898" s="27" t="str">
        <f t="shared" si="255"/>
        <v>N/A</v>
      </c>
      <c r="E898" s="32">
        <v>68.316831683000004</v>
      </c>
      <c r="F898" s="27" t="str">
        <f t="shared" si="256"/>
        <v>N/A</v>
      </c>
      <c r="G898" s="32">
        <v>69.953051642999995</v>
      </c>
      <c r="H898" s="27" t="str">
        <f t="shared" si="257"/>
        <v>N/A</v>
      </c>
      <c r="I898" s="28">
        <v>-5.45</v>
      </c>
      <c r="J898" s="28">
        <v>2.395</v>
      </c>
      <c r="K898" s="29" t="s">
        <v>1193</v>
      </c>
      <c r="L898" s="30" t="str">
        <f t="shared" si="258"/>
        <v>Yes</v>
      </c>
    </row>
    <row r="899" spans="1:12">
      <c r="A899" s="48" t="s">
        <v>527</v>
      </c>
      <c r="B899" s="25" t="s">
        <v>49</v>
      </c>
      <c r="C899" s="32">
        <v>93.448664141999998</v>
      </c>
      <c r="D899" s="27" t="str">
        <f t="shared" si="255"/>
        <v>N/A</v>
      </c>
      <c r="E899" s="32">
        <v>93.072348860000005</v>
      </c>
      <c r="F899" s="27" t="str">
        <f t="shared" si="256"/>
        <v>N/A</v>
      </c>
      <c r="G899" s="32">
        <v>93.804622257000005</v>
      </c>
      <c r="H899" s="27" t="str">
        <f t="shared" si="257"/>
        <v>N/A</v>
      </c>
      <c r="I899" s="28">
        <v>-0.40300000000000002</v>
      </c>
      <c r="J899" s="28">
        <v>0.78680000000000005</v>
      </c>
      <c r="K899" s="29" t="s">
        <v>1193</v>
      </c>
      <c r="L899" s="30" t="str">
        <f t="shared" si="258"/>
        <v>Yes</v>
      </c>
    </row>
    <row r="900" spans="1:12">
      <c r="A900" s="48" t="s">
        <v>530</v>
      </c>
      <c r="B900" s="25" t="s">
        <v>49</v>
      </c>
      <c r="C900" s="32">
        <v>88.821515742000003</v>
      </c>
      <c r="D900" s="27" t="str">
        <f t="shared" si="255"/>
        <v>N/A</v>
      </c>
      <c r="E900" s="32">
        <v>89.253726788999998</v>
      </c>
      <c r="F900" s="27" t="str">
        <f t="shared" si="256"/>
        <v>N/A</v>
      </c>
      <c r="G900" s="32">
        <v>89.836152924000004</v>
      </c>
      <c r="H900" s="27" t="str">
        <f t="shared" si="257"/>
        <v>N/A</v>
      </c>
      <c r="I900" s="28">
        <v>0.48659999999999998</v>
      </c>
      <c r="J900" s="28">
        <v>0.65259999999999996</v>
      </c>
      <c r="K900" s="29" t="s">
        <v>1193</v>
      </c>
      <c r="L900" s="30" t="str">
        <f t="shared" si="258"/>
        <v>Yes</v>
      </c>
    </row>
    <row r="901" spans="1:12">
      <c r="A901" s="48" t="s">
        <v>532</v>
      </c>
      <c r="B901" s="25" t="s">
        <v>49</v>
      </c>
      <c r="C901" s="32">
        <v>78.420326512000003</v>
      </c>
      <c r="D901" s="27" t="str">
        <f t="shared" si="255"/>
        <v>N/A</v>
      </c>
      <c r="E901" s="32">
        <v>71.65434132</v>
      </c>
      <c r="F901" s="27" t="str">
        <f t="shared" si="256"/>
        <v>N/A</v>
      </c>
      <c r="G901" s="32">
        <v>77.317231882000002</v>
      </c>
      <c r="H901" s="27" t="str">
        <f t="shared" si="257"/>
        <v>N/A</v>
      </c>
      <c r="I901" s="28">
        <v>-8.6300000000000008</v>
      </c>
      <c r="J901" s="28">
        <v>7.9029999999999996</v>
      </c>
      <c r="K901" s="29" t="s">
        <v>1193</v>
      </c>
      <c r="L901" s="30" t="str">
        <f t="shared" si="258"/>
        <v>Yes</v>
      </c>
    </row>
    <row r="902" spans="1:12">
      <c r="A902" s="46" t="s">
        <v>1</v>
      </c>
      <c r="B902" s="25" t="s">
        <v>49</v>
      </c>
      <c r="C902" s="26">
        <v>10.532821599</v>
      </c>
      <c r="D902" s="27" t="str">
        <f t="shared" si="255"/>
        <v>N/A</v>
      </c>
      <c r="E902" s="26">
        <v>7.7288622754</v>
      </c>
      <c r="F902" s="27" t="str">
        <f t="shared" si="256"/>
        <v>N/A</v>
      </c>
      <c r="G902" s="26">
        <v>19.120607121999999</v>
      </c>
      <c r="H902" s="27" t="str">
        <f t="shared" si="257"/>
        <v>N/A</v>
      </c>
      <c r="I902" s="28">
        <v>-26.6</v>
      </c>
      <c r="J902" s="28">
        <v>147.4</v>
      </c>
      <c r="K902" s="29" t="s">
        <v>1193</v>
      </c>
      <c r="L902" s="30" t="str">
        <f t="shared" si="258"/>
        <v>No</v>
      </c>
    </row>
    <row r="903" spans="1:12">
      <c r="A903" s="48" t="s">
        <v>524</v>
      </c>
      <c r="B903" s="25" t="s">
        <v>49</v>
      </c>
      <c r="C903" s="26">
        <v>5.6818181817999998</v>
      </c>
      <c r="D903" s="27" t="str">
        <f t="shared" si="255"/>
        <v>N/A</v>
      </c>
      <c r="E903" s="26">
        <v>2.1875</v>
      </c>
      <c r="F903" s="27" t="str">
        <f t="shared" si="256"/>
        <v>N/A</v>
      </c>
      <c r="G903" s="26">
        <v>2.625</v>
      </c>
      <c r="H903" s="27" t="str">
        <f t="shared" si="257"/>
        <v>N/A</v>
      </c>
      <c r="I903" s="28">
        <v>-61.5</v>
      </c>
      <c r="J903" s="28">
        <v>20</v>
      </c>
      <c r="K903" s="29" t="s">
        <v>1193</v>
      </c>
      <c r="L903" s="30" t="str">
        <f t="shared" si="258"/>
        <v>Yes</v>
      </c>
    </row>
    <row r="904" spans="1:12">
      <c r="A904" s="48" t="s">
        <v>527</v>
      </c>
      <c r="B904" s="25" t="s">
        <v>49</v>
      </c>
      <c r="C904" s="26">
        <v>17.765700483</v>
      </c>
      <c r="D904" s="27" t="str">
        <f t="shared" si="255"/>
        <v>N/A</v>
      </c>
      <c r="E904" s="26">
        <v>14.26519337</v>
      </c>
      <c r="F904" s="27" t="str">
        <f t="shared" si="256"/>
        <v>N/A</v>
      </c>
      <c r="G904" s="26">
        <v>21.720306513000001</v>
      </c>
      <c r="H904" s="27" t="str">
        <f t="shared" si="257"/>
        <v>N/A</v>
      </c>
      <c r="I904" s="28">
        <v>-19.7</v>
      </c>
      <c r="J904" s="28">
        <v>52.26</v>
      </c>
      <c r="K904" s="29" t="s">
        <v>1193</v>
      </c>
      <c r="L904" s="30" t="str">
        <f t="shared" si="258"/>
        <v>No</v>
      </c>
    </row>
    <row r="905" spans="1:12">
      <c r="A905" s="48" t="s">
        <v>530</v>
      </c>
      <c r="B905" s="25" t="s">
        <v>49</v>
      </c>
      <c r="C905" s="26">
        <v>10.022598869999999</v>
      </c>
      <c r="D905" s="27" t="str">
        <f t="shared" si="255"/>
        <v>N/A</v>
      </c>
      <c r="E905" s="26">
        <v>6.9476153245000001</v>
      </c>
      <c r="F905" s="27" t="str">
        <f t="shared" si="256"/>
        <v>N/A</v>
      </c>
      <c r="G905" s="26">
        <v>16.960833333</v>
      </c>
      <c r="H905" s="27" t="str">
        <f t="shared" si="257"/>
        <v>N/A</v>
      </c>
      <c r="I905" s="28">
        <v>-30.7</v>
      </c>
      <c r="J905" s="28">
        <v>144.1</v>
      </c>
      <c r="K905" s="29" t="s">
        <v>1193</v>
      </c>
      <c r="L905" s="30" t="str">
        <f t="shared" si="258"/>
        <v>No</v>
      </c>
    </row>
    <row r="906" spans="1:12">
      <c r="A906" s="48" t="s">
        <v>532</v>
      </c>
      <c r="B906" s="25" t="s">
        <v>49</v>
      </c>
      <c r="C906" s="26">
        <v>8.6631477927000002</v>
      </c>
      <c r="D906" s="27" t="str">
        <f t="shared" si="255"/>
        <v>N/A</v>
      </c>
      <c r="E906" s="26">
        <v>6.3550676424999999</v>
      </c>
      <c r="F906" s="27" t="str">
        <f t="shared" si="256"/>
        <v>N/A</v>
      </c>
      <c r="G906" s="26">
        <v>19.544797687999999</v>
      </c>
      <c r="H906" s="27" t="str">
        <f t="shared" si="257"/>
        <v>N/A</v>
      </c>
      <c r="I906" s="28">
        <v>-26.6</v>
      </c>
      <c r="J906" s="28">
        <v>207.5</v>
      </c>
      <c r="K906" s="29" t="s">
        <v>1193</v>
      </c>
      <c r="L906" s="30" t="str">
        <f t="shared" si="258"/>
        <v>No</v>
      </c>
    </row>
    <row r="907" spans="1:12">
      <c r="A907" s="46" t="s">
        <v>2</v>
      </c>
      <c r="B907" s="25" t="s">
        <v>49</v>
      </c>
      <c r="C907" s="26">
        <v>154.54787234</v>
      </c>
      <c r="D907" s="27" t="str">
        <f t="shared" si="255"/>
        <v>N/A</v>
      </c>
      <c r="E907" s="26">
        <v>138.18905473000001</v>
      </c>
      <c r="F907" s="27" t="str">
        <f t="shared" si="256"/>
        <v>N/A</v>
      </c>
      <c r="G907" s="26">
        <v>113.45673076999999</v>
      </c>
      <c r="H907" s="27" t="str">
        <f t="shared" si="257"/>
        <v>N/A</v>
      </c>
      <c r="I907" s="28">
        <v>-10.6</v>
      </c>
      <c r="J907" s="28">
        <v>-17.899999999999999</v>
      </c>
      <c r="K907" s="29" t="s">
        <v>1193</v>
      </c>
      <c r="L907" s="30" t="str">
        <f t="shared" si="258"/>
        <v>Yes</v>
      </c>
    </row>
    <row r="908" spans="1:12">
      <c r="A908" s="48" t="s">
        <v>524</v>
      </c>
      <c r="B908" s="25" t="s">
        <v>49</v>
      </c>
      <c r="C908" s="26">
        <v>228.54285714</v>
      </c>
      <c r="D908" s="27" t="str">
        <f t="shared" si="255"/>
        <v>N/A</v>
      </c>
      <c r="E908" s="26">
        <v>199.21875</v>
      </c>
      <c r="F908" s="27" t="str">
        <f t="shared" si="256"/>
        <v>N/A</v>
      </c>
      <c r="G908" s="26">
        <v>247.84</v>
      </c>
      <c r="H908" s="27" t="str">
        <f t="shared" si="257"/>
        <v>N/A</v>
      </c>
      <c r="I908" s="28">
        <v>-12.8</v>
      </c>
      <c r="J908" s="28">
        <v>24.41</v>
      </c>
      <c r="K908" s="29" t="s">
        <v>1193</v>
      </c>
      <c r="L908" s="30" t="str">
        <f t="shared" si="258"/>
        <v>Yes</v>
      </c>
    </row>
    <row r="909" spans="1:12">
      <c r="A909" s="48" t="s">
        <v>527</v>
      </c>
      <c r="B909" s="25" t="s">
        <v>49</v>
      </c>
      <c r="C909" s="26">
        <v>157.87786259999999</v>
      </c>
      <c r="D909" s="27" t="str">
        <f t="shared" si="255"/>
        <v>N/A</v>
      </c>
      <c r="E909" s="26">
        <v>145.47142857</v>
      </c>
      <c r="F909" s="27" t="str">
        <f t="shared" si="256"/>
        <v>N/A</v>
      </c>
      <c r="G909" s="26">
        <v>115.89655172000001</v>
      </c>
      <c r="H909" s="27" t="str">
        <f t="shared" si="257"/>
        <v>N/A</v>
      </c>
      <c r="I909" s="28">
        <v>-7.86</v>
      </c>
      <c r="J909" s="28">
        <v>-20.3</v>
      </c>
      <c r="K909" s="29" t="s">
        <v>1193</v>
      </c>
      <c r="L909" s="30" t="str">
        <f t="shared" si="258"/>
        <v>Yes</v>
      </c>
    </row>
    <row r="910" spans="1:12">
      <c r="A910" s="48" t="s">
        <v>530</v>
      </c>
      <c r="B910" s="25" t="s">
        <v>49</v>
      </c>
      <c r="C910" s="26">
        <v>47</v>
      </c>
      <c r="D910" s="27" t="str">
        <f t="shared" si="255"/>
        <v>N/A</v>
      </c>
      <c r="E910" s="26">
        <v>151.5</v>
      </c>
      <c r="F910" s="27" t="str">
        <f t="shared" si="256"/>
        <v>N/A</v>
      </c>
      <c r="G910" s="26">
        <v>13</v>
      </c>
      <c r="H910" s="27" t="str">
        <f t="shared" si="257"/>
        <v>N/A</v>
      </c>
      <c r="I910" s="28">
        <v>222.3</v>
      </c>
      <c r="J910" s="28">
        <v>-91.4</v>
      </c>
      <c r="K910" s="29" t="s">
        <v>1193</v>
      </c>
      <c r="L910" s="30" t="str">
        <f t="shared" si="258"/>
        <v>No</v>
      </c>
    </row>
    <row r="911" spans="1:12">
      <c r="A911" s="48" t="s">
        <v>532</v>
      </c>
      <c r="B911" s="25" t="s">
        <v>49</v>
      </c>
      <c r="C911" s="26">
        <v>12.263157895000001</v>
      </c>
      <c r="D911" s="27" t="str">
        <f t="shared" si="255"/>
        <v>N/A</v>
      </c>
      <c r="E911" s="26">
        <v>27.111111111</v>
      </c>
      <c r="F911" s="27" t="str">
        <f t="shared" si="256"/>
        <v>N/A</v>
      </c>
      <c r="G911" s="26">
        <v>15.810810811</v>
      </c>
      <c r="H911" s="27" t="str">
        <f t="shared" si="257"/>
        <v>N/A</v>
      </c>
      <c r="I911" s="28">
        <v>121.1</v>
      </c>
      <c r="J911" s="28">
        <v>-41.7</v>
      </c>
      <c r="K911" s="29" t="s">
        <v>1193</v>
      </c>
      <c r="L911" s="30" t="str">
        <f t="shared" si="258"/>
        <v>No</v>
      </c>
    </row>
    <row r="912" spans="1:12">
      <c r="A912" s="46" t="s">
        <v>159</v>
      </c>
      <c r="B912" s="25" t="s">
        <v>49</v>
      </c>
      <c r="C912" s="32">
        <v>2.0237094530999999</v>
      </c>
      <c r="D912" s="27" t="str">
        <f t="shared" si="255"/>
        <v>N/A</v>
      </c>
      <c r="E912" s="32">
        <v>1.8815656929</v>
      </c>
      <c r="F912" s="27" t="str">
        <f t="shared" si="256"/>
        <v>N/A</v>
      </c>
      <c r="G912" s="32">
        <v>1.8216503070000001</v>
      </c>
      <c r="H912" s="27" t="str">
        <f t="shared" si="257"/>
        <v>N/A</v>
      </c>
      <c r="I912" s="28">
        <v>-7.02</v>
      </c>
      <c r="J912" s="28">
        <v>-3.18</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0</v>
      </c>
      <c r="D914" s="27" t="str">
        <f t="shared" ref="D914:D924" si="259">IF($B914="N/A","N/A",IF(C914&gt;10,"No",IF(C914&lt;-10,"No","Yes")))</f>
        <v>N/A</v>
      </c>
      <c r="E914" s="26">
        <v>11</v>
      </c>
      <c r="F914" s="27" t="str">
        <f t="shared" ref="F914:F924" si="260">IF($B914="N/A","N/A",IF(E914&gt;10,"No",IF(E914&lt;-10,"No","Yes")))</f>
        <v>N/A</v>
      </c>
      <c r="G914" s="26">
        <v>0</v>
      </c>
      <c r="H914" s="27" t="str">
        <f t="shared" ref="H914:H924" si="261">IF($B914="N/A","N/A",IF(G914&gt;10,"No",IF(G914&lt;-10,"No","Yes")))</f>
        <v>N/A</v>
      </c>
      <c r="I914" s="28" t="s">
        <v>1207</v>
      </c>
      <c r="J914" s="28">
        <v>-100</v>
      </c>
      <c r="K914" s="47" t="s">
        <v>49</v>
      </c>
      <c r="L914" s="30" t="str">
        <f t="shared" ref="L914:L924" si="262">IF(J914="Div by 0", "N/A", IF(K914="N/A","N/A", IF(J914&gt;VALUE(MID(K914,1,2)), "No", IF(J914&lt;-1*VALUE(MID(K914,1,2)), "No", "Yes"))))</f>
        <v>N/A</v>
      </c>
    </row>
    <row r="915" spans="1:12" ht="12.75" customHeight="1">
      <c r="A915" s="46" t="s">
        <v>741</v>
      </c>
      <c r="B915" s="25" t="s">
        <v>49</v>
      </c>
      <c r="C915" s="26">
        <v>0</v>
      </c>
      <c r="D915" s="27" t="str">
        <f t="shared" si="259"/>
        <v>N/A</v>
      </c>
      <c r="E915" s="26">
        <v>11</v>
      </c>
      <c r="F915" s="27" t="str">
        <f t="shared" si="260"/>
        <v>N/A</v>
      </c>
      <c r="G915" s="26">
        <v>11</v>
      </c>
      <c r="H915" s="27" t="str">
        <f t="shared" si="261"/>
        <v>N/A</v>
      </c>
      <c r="I915" s="28" t="s">
        <v>1207</v>
      </c>
      <c r="J915" s="28">
        <v>50</v>
      </c>
      <c r="K915" s="47" t="s">
        <v>49</v>
      </c>
      <c r="L915" s="30" t="str">
        <f t="shared" si="262"/>
        <v>N/A</v>
      </c>
    </row>
    <row r="916" spans="1:12">
      <c r="A916" s="48" t="s">
        <v>570</v>
      </c>
      <c r="B916" s="25" t="s">
        <v>49</v>
      </c>
      <c r="C916" s="26">
        <v>0</v>
      </c>
      <c r="D916" s="27" t="str">
        <f t="shared" si="259"/>
        <v>N/A</v>
      </c>
      <c r="E916" s="26">
        <v>11</v>
      </c>
      <c r="F916" s="27" t="str">
        <f t="shared" si="260"/>
        <v>N/A</v>
      </c>
      <c r="G916" s="26">
        <v>11</v>
      </c>
      <c r="H916" s="27" t="str">
        <f t="shared" si="261"/>
        <v>N/A</v>
      </c>
      <c r="I916" s="28" t="s">
        <v>1207</v>
      </c>
      <c r="J916" s="28">
        <v>0</v>
      </c>
      <c r="K916" s="47" t="s">
        <v>49</v>
      </c>
      <c r="L916" s="30" t="str">
        <f t="shared" si="262"/>
        <v>N/A</v>
      </c>
    </row>
    <row r="917" spans="1:12">
      <c r="A917" s="48" t="s">
        <v>571</v>
      </c>
      <c r="B917" s="25" t="s">
        <v>49</v>
      </c>
      <c r="C917" s="26">
        <v>11</v>
      </c>
      <c r="D917" s="27" t="str">
        <f t="shared" si="259"/>
        <v>N/A</v>
      </c>
      <c r="E917" s="26">
        <v>11</v>
      </c>
      <c r="F917" s="27" t="str">
        <f t="shared" si="260"/>
        <v>N/A</v>
      </c>
      <c r="G917" s="26">
        <v>11</v>
      </c>
      <c r="H917" s="27" t="str">
        <f t="shared" si="261"/>
        <v>N/A</v>
      </c>
      <c r="I917" s="28">
        <v>0</v>
      </c>
      <c r="J917" s="28">
        <v>0</v>
      </c>
      <c r="K917" s="47" t="s">
        <v>49</v>
      </c>
      <c r="L917" s="30" t="str">
        <f t="shared" si="262"/>
        <v>N/A</v>
      </c>
    </row>
    <row r="918" spans="1:12">
      <c r="A918" s="48" t="s">
        <v>572</v>
      </c>
      <c r="B918" s="25" t="s">
        <v>49</v>
      </c>
      <c r="C918" s="26">
        <v>11</v>
      </c>
      <c r="D918" s="27" t="str">
        <f t="shared" si="259"/>
        <v>N/A</v>
      </c>
      <c r="E918" s="26">
        <v>11</v>
      </c>
      <c r="F918" s="27" t="str">
        <f t="shared" si="260"/>
        <v>N/A</v>
      </c>
      <c r="G918" s="26">
        <v>11</v>
      </c>
      <c r="H918" s="27" t="str">
        <f t="shared" si="261"/>
        <v>N/A</v>
      </c>
      <c r="I918" s="28">
        <v>100</v>
      </c>
      <c r="J918" s="28">
        <v>50</v>
      </c>
      <c r="K918" s="47" t="s">
        <v>49</v>
      </c>
      <c r="L918" s="30" t="str">
        <f t="shared" si="262"/>
        <v>N/A</v>
      </c>
    </row>
    <row r="919" spans="1:12">
      <c r="A919" s="48" t="s">
        <v>573</v>
      </c>
      <c r="B919" s="25" t="s">
        <v>49</v>
      </c>
      <c r="C919" s="26">
        <v>25</v>
      </c>
      <c r="D919" s="27" t="str">
        <f t="shared" si="259"/>
        <v>N/A</v>
      </c>
      <c r="E919" s="26">
        <v>32</v>
      </c>
      <c r="F919" s="27" t="str">
        <f t="shared" si="260"/>
        <v>N/A</v>
      </c>
      <c r="G919" s="26">
        <v>28</v>
      </c>
      <c r="H919" s="27" t="str">
        <f t="shared" si="261"/>
        <v>N/A</v>
      </c>
      <c r="I919" s="28">
        <v>28</v>
      </c>
      <c r="J919" s="28">
        <v>-12.5</v>
      </c>
      <c r="K919" s="47" t="s">
        <v>49</v>
      </c>
      <c r="L919" s="30" t="str">
        <f t="shared" si="262"/>
        <v>N/A</v>
      </c>
    </row>
    <row r="920" spans="1:12">
      <c r="A920" s="46" t="s">
        <v>742</v>
      </c>
      <c r="B920" s="25" t="s">
        <v>49</v>
      </c>
      <c r="C920" s="31">
        <v>373402</v>
      </c>
      <c r="D920" s="27" t="str">
        <f t="shared" si="259"/>
        <v>N/A</v>
      </c>
      <c r="E920" s="31">
        <v>1476989</v>
      </c>
      <c r="F920" s="27" t="str">
        <f t="shared" si="260"/>
        <v>N/A</v>
      </c>
      <c r="G920" s="31">
        <v>665101</v>
      </c>
      <c r="H920" s="27" t="str">
        <f t="shared" si="261"/>
        <v>N/A</v>
      </c>
      <c r="I920" s="28">
        <v>295.5</v>
      </c>
      <c r="J920" s="28">
        <v>-55</v>
      </c>
      <c r="K920" s="47" t="s">
        <v>49</v>
      </c>
      <c r="L920" s="30" t="str">
        <f t="shared" si="262"/>
        <v>N/A</v>
      </c>
    </row>
    <row r="921" spans="1:12">
      <c r="A921" s="48" t="s">
        <v>574</v>
      </c>
      <c r="B921" s="25" t="s">
        <v>49</v>
      </c>
      <c r="C921" s="31">
        <v>337427</v>
      </c>
      <c r="D921" s="27" t="str">
        <f t="shared" si="259"/>
        <v>N/A</v>
      </c>
      <c r="E921" s="31">
        <v>1439689</v>
      </c>
      <c r="F921" s="27" t="str">
        <f t="shared" si="260"/>
        <v>N/A</v>
      </c>
      <c r="G921" s="31">
        <v>613988</v>
      </c>
      <c r="H921" s="27" t="str">
        <f t="shared" si="261"/>
        <v>N/A</v>
      </c>
      <c r="I921" s="28">
        <v>326.7</v>
      </c>
      <c r="J921" s="28">
        <v>-57.4</v>
      </c>
      <c r="K921" s="47" t="s">
        <v>49</v>
      </c>
      <c r="L921" s="30" t="str">
        <f t="shared" si="262"/>
        <v>N/A</v>
      </c>
    </row>
    <row r="922" spans="1:12">
      <c r="A922" s="48" t="s">
        <v>568</v>
      </c>
      <c r="B922" s="25" t="s">
        <v>49</v>
      </c>
      <c r="C922" s="31">
        <v>203210</v>
      </c>
      <c r="D922" s="27" t="str">
        <f t="shared" si="259"/>
        <v>N/A</v>
      </c>
      <c r="E922" s="31">
        <v>209771</v>
      </c>
      <c r="F922" s="27" t="str">
        <f t="shared" si="260"/>
        <v>N/A</v>
      </c>
      <c r="G922" s="31">
        <v>212332</v>
      </c>
      <c r="H922" s="27" t="str">
        <f t="shared" si="261"/>
        <v>N/A</v>
      </c>
      <c r="I922" s="28">
        <v>3.2290000000000001</v>
      </c>
      <c r="J922" s="28">
        <v>1.2210000000000001</v>
      </c>
      <c r="K922" s="47" t="s">
        <v>49</v>
      </c>
      <c r="L922" s="30" t="str">
        <f t="shared" si="262"/>
        <v>N/A</v>
      </c>
    </row>
    <row r="923" spans="1:12">
      <c r="A923" s="48" t="s">
        <v>221</v>
      </c>
      <c r="B923" s="25" t="s">
        <v>49</v>
      </c>
      <c r="C923" s="31">
        <v>218951</v>
      </c>
      <c r="D923" s="27" t="str">
        <f t="shared" si="259"/>
        <v>N/A</v>
      </c>
      <c r="E923" s="31">
        <v>359901</v>
      </c>
      <c r="F923" s="27" t="str">
        <f t="shared" si="260"/>
        <v>N/A</v>
      </c>
      <c r="G923" s="31">
        <v>353344</v>
      </c>
      <c r="H923" s="27" t="str">
        <f t="shared" si="261"/>
        <v>N/A</v>
      </c>
      <c r="I923" s="28">
        <v>64.38</v>
      </c>
      <c r="J923" s="28">
        <v>-1.82</v>
      </c>
      <c r="K923" s="47" t="s">
        <v>49</v>
      </c>
      <c r="L923" s="30" t="str">
        <f t="shared" si="262"/>
        <v>N/A</v>
      </c>
    </row>
    <row r="924" spans="1:12">
      <c r="A924" s="48" t="s">
        <v>628</v>
      </c>
      <c r="B924" s="25" t="s">
        <v>49</v>
      </c>
      <c r="C924" s="31">
        <v>300203</v>
      </c>
      <c r="D924" s="27" t="str">
        <f t="shared" si="259"/>
        <v>N/A</v>
      </c>
      <c r="E924" s="31">
        <v>338861</v>
      </c>
      <c r="F924" s="27" t="str">
        <f t="shared" si="260"/>
        <v>N/A</v>
      </c>
      <c r="G924" s="31">
        <v>328084</v>
      </c>
      <c r="H924" s="27" t="str">
        <f t="shared" si="261"/>
        <v>N/A</v>
      </c>
      <c r="I924" s="28">
        <v>12.88</v>
      </c>
      <c r="J924" s="28">
        <v>-3.18</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2511783</v>
      </c>
      <c r="D926" s="27" t="str">
        <f t="shared" ref="D926:D940" si="263">IF($B926="N/A","N/A",IF(C926&gt;10,"No",IF(C926&lt;-10,"No","Yes")))</f>
        <v>N/A</v>
      </c>
      <c r="E926" s="31">
        <v>3759787</v>
      </c>
      <c r="F926" s="27" t="str">
        <f t="shared" ref="F926:F940" si="264">IF($B926="N/A","N/A",IF(E926&gt;10,"No",IF(E926&lt;-10,"No","Yes")))</f>
        <v>N/A</v>
      </c>
      <c r="G926" s="31">
        <v>4984204</v>
      </c>
      <c r="H926" s="27" t="str">
        <f t="shared" ref="H926:H940" si="265">IF($B926="N/A","N/A",IF(G926&gt;10,"No",IF(G926&lt;-10,"No","Yes")))</f>
        <v>N/A</v>
      </c>
      <c r="I926" s="28">
        <v>49.69</v>
      </c>
      <c r="J926" s="28">
        <v>32.57</v>
      </c>
      <c r="K926" s="29" t="s">
        <v>1193</v>
      </c>
      <c r="L926" s="30" t="str">
        <f t="shared" ref="L926:L940" si="266">IF(J926="Div by 0", "N/A", IF(K926="N/A","N/A", IF(J926&gt;VALUE(MID(K926,1,2)), "No", IF(J926&lt;-1*VALUE(MID(K926,1,2)), "No", "Yes"))))</f>
        <v>No</v>
      </c>
    </row>
    <row r="927" spans="1:12">
      <c r="A927" s="46" t="s">
        <v>576</v>
      </c>
      <c r="B927" s="25" t="s">
        <v>49</v>
      </c>
      <c r="C927" s="26">
        <v>11194</v>
      </c>
      <c r="D927" s="27" t="str">
        <f t="shared" si="263"/>
        <v>N/A</v>
      </c>
      <c r="E927" s="26">
        <v>14552</v>
      </c>
      <c r="F927" s="27" t="str">
        <f t="shared" si="264"/>
        <v>N/A</v>
      </c>
      <c r="G927" s="26">
        <v>16061</v>
      </c>
      <c r="H927" s="27" t="str">
        <f t="shared" si="265"/>
        <v>N/A</v>
      </c>
      <c r="I927" s="28">
        <v>30</v>
      </c>
      <c r="J927" s="28">
        <v>10.37</v>
      </c>
      <c r="K927" s="29" t="s">
        <v>1193</v>
      </c>
      <c r="L927" s="30" t="str">
        <f t="shared" si="266"/>
        <v>Yes</v>
      </c>
    </row>
    <row r="928" spans="1:12">
      <c r="A928" s="46" t="s">
        <v>577</v>
      </c>
      <c r="B928" s="25" t="s">
        <v>49</v>
      </c>
      <c r="C928" s="31">
        <v>224.38654636000001</v>
      </c>
      <c r="D928" s="27" t="str">
        <f t="shared" si="263"/>
        <v>N/A</v>
      </c>
      <c r="E928" s="31">
        <v>258.36909015999998</v>
      </c>
      <c r="F928" s="27" t="str">
        <f t="shared" si="264"/>
        <v>N/A</v>
      </c>
      <c r="G928" s="31">
        <v>310.32961833000002</v>
      </c>
      <c r="H928" s="27" t="str">
        <f t="shared" si="265"/>
        <v>N/A</v>
      </c>
      <c r="I928" s="28">
        <v>15.14</v>
      </c>
      <c r="J928" s="28">
        <v>20.11</v>
      </c>
      <c r="K928" s="29" t="s">
        <v>1193</v>
      </c>
      <c r="L928" s="30" t="str">
        <f t="shared" si="266"/>
        <v>Yes</v>
      </c>
    </row>
    <row r="929" spans="1:12">
      <c r="A929" s="46" t="s">
        <v>578</v>
      </c>
      <c r="B929" s="25" t="s">
        <v>49</v>
      </c>
      <c r="C929" s="31">
        <v>4282374</v>
      </c>
      <c r="D929" s="27" t="str">
        <f t="shared" si="263"/>
        <v>N/A</v>
      </c>
      <c r="E929" s="31">
        <v>4849382</v>
      </c>
      <c r="F929" s="27" t="str">
        <f t="shared" si="264"/>
        <v>N/A</v>
      </c>
      <c r="G929" s="31">
        <v>4679438</v>
      </c>
      <c r="H929" s="27" t="str">
        <f t="shared" si="265"/>
        <v>N/A</v>
      </c>
      <c r="I929" s="28">
        <v>13.24</v>
      </c>
      <c r="J929" s="28">
        <v>-3.5</v>
      </c>
      <c r="K929" s="29" t="s">
        <v>1193</v>
      </c>
      <c r="L929" s="30" t="str">
        <f t="shared" si="266"/>
        <v>Yes</v>
      </c>
    </row>
    <row r="930" spans="1:12">
      <c r="A930" s="46" t="s">
        <v>579</v>
      </c>
      <c r="B930" s="25" t="s">
        <v>49</v>
      </c>
      <c r="C930" s="26">
        <v>12851</v>
      </c>
      <c r="D930" s="27" t="str">
        <f t="shared" si="263"/>
        <v>N/A</v>
      </c>
      <c r="E930" s="26">
        <v>13779</v>
      </c>
      <c r="F930" s="27" t="str">
        <f t="shared" si="264"/>
        <v>N/A</v>
      </c>
      <c r="G930" s="26">
        <v>13745</v>
      </c>
      <c r="H930" s="27" t="str">
        <f t="shared" si="265"/>
        <v>N/A</v>
      </c>
      <c r="I930" s="28">
        <v>7.2210000000000001</v>
      </c>
      <c r="J930" s="28">
        <v>-0.247</v>
      </c>
      <c r="K930" s="29" t="s">
        <v>1193</v>
      </c>
      <c r="L930" s="30" t="str">
        <f t="shared" si="266"/>
        <v>Yes</v>
      </c>
    </row>
    <row r="931" spans="1:12">
      <c r="A931" s="46" t="s">
        <v>580</v>
      </c>
      <c r="B931" s="25" t="s">
        <v>49</v>
      </c>
      <c r="C931" s="31">
        <v>333.23274452999999</v>
      </c>
      <c r="D931" s="27" t="str">
        <f t="shared" si="263"/>
        <v>N/A</v>
      </c>
      <c r="E931" s="31">
        <v>351.94005370000002</v>
      </c>
      <c r="F931" s="27" t="str">
        <f t="shared" si="264"/>
        <v>N/A</v>
      </c>
      <c r="G931" s="31">
        <v>340.44656239</v>
      </c>
      <c r="H931" s="27" t="str">
        <f t="shared" si="265"/>
        <v>N/A</v>
      </c>
      <c r="I931" s="28">
        <v>5.6139999999999999</v>
      </c>
      <c r="J931" s="28">
        <v>-3.27</v>
      </c>
      <c r="K931" s="29" t="s">
        <v>1193</v>
      </c>
      <c r="L931" s="30" t="str">
        <f t="shared" si="266"/>
        <v>Yes</v>
      </c>
    </row>
    <row r="932" spans="1:12">
      <c r="A932" s="46" t="s">
        <v>590</v>
      </c>
      <c r="B932" s="25" t="s">
        <v>49</v>
      </c>
      <c r="C932" s="31">
        <v>7229291</v>
      </c>
      <c r="D932" s="27" t="str">
        <f t="shared" si="263"/>
        <v>N/A</v>
      </c>
      <c r="E932" s="31">
        <v>8512223</v>
      </c>
      <c r="F932" s="27" t="str">
        <f t="shared" si="264"/>
        <v>N/A</v>
      </c>
      <c r="G932" s="31">
        <v>10595955</v>
      </c>
      <c r="H932" s="27" t="str">
        <f t="shared" si="265"/>
        <v>N/A</v>
      </c>
      <c r="I932" s="28">
        <v>17.75</v>
      </c>
      <c r="J932" s="28">
        <v>24.48</v>
      </c>
      <c r="K932" s="29" t="s">
        <v>1193</v>
      </c>
      <c r="L932" s="30" t="str">
        <f t="shared" si="266"/>
        <v>Yes</v>
      </c>
    </row>
    <row r="933" spans="1:12">
      <c r="A933" s="46" t="s">
        <v>592</v>
      </c>
      <c r="B933" s="25" t="s">
        <v>49</v>
      </c>
      <c r="C933" s="26">
        <v>14798</v>
      </c>
      <c r="D933" s="27" t="str">
        <f t="shared" si="263"/>
        <v>N/A</v>
      </c>
      <c r="E933" s="26">
        <v>16599</v>
      </c>
      <c r="F933" s="27" t="str">
        <f t="shared" si="264"/>
        <v>N/A</v>
      </c>
      <c r="G933" s="26">
        <v>21108</v>
      </c>
      <c r="H933" s="27" t="str">
        <f t="shared" si="265"/>
        <v>N/A</v>
      </c>
      <c r="I933" s="28">
        <v>12.17</v>
      </c>
      <c r="J933" s="28">
        <v>27.16</v>
      </c>
      <c r="K933" s="29" t="s">
        <v>1193</v>
      </c>
      <c r="L933" s="30" t="str">
        <f t="shared" si="266"/>
        <v>Yes</v>
      </c>
    </row>
    <row r="934" spans="1:12">
      <c r="A934" s="46" t="s">
        <v>591</v>
      </c>
      <c r="B934" s="25" t="s">
        <v>49</v>
      </c>
      <c r="C934" s="31">
        <v>488.53162589999999</v>
      </c>
      <c r="D934" s="27" t="str">
        <f t="shared" si="263"/>
        <v>N/A</v>
      </c>
      <c r="E934" s="31">
        <v>512.81541057000004</v>
      </c>
      <c r="F934" s="27" t="str">
        <f t="shared" si="264"/>
        <v>N/A</v>
      </c>
      <c r="G934" s="31">
        <v>501.98763502000003</v>
      </c>
      <c r="H934" s="27" t="str">
        <f t="shared" si="265"/>
        <v>N/A</v>
      </c>
      <c r="I934" s="28">
        <v>4.9710000000000001</v>
      </c>
      <c r="J934" s="28">
        <v>-2.11</v>
      </c>
      <c r="K934" s="29" t="s">
        <v>1193</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1207</v>
      </c>
      <c r="J935" s="28" t="s">
        <v>1207</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1207</v>
      </c>
      <c r="J936" s="28" t="s">
        <v>1207</v>
      </c>
      <c r="K936" s="29" t="s">
        <v>1193</v>
      </c>
      <c r="L936" s="30" t="str">
        <f t="shared" si="266"/>
        <v>N/A</v>
      </c>
    </row>
    <row r="937" spans="1:12">
      <c r="A937" s="46" t="s">
        <v>583</v>
      </c>
      <c r="B937" s="25" t="s">
        <v>49</v>
      </c>
      <c r="C937" s="31" t="s">
        <v>1207</v>
      </c>
      <c r="D937" s="27" t="str">
        <f t="shared" si="263"/>
        <v>N/A</v>
      </c>
      <c r="E937" s="31" t="s">
        <v>1207</v>
      </c>
      <c r="F937" s="27" t="str">
        <f t="shared" si="264"/>
        <v>N/A</v>
      </c>
      <c r="G937" s="31" t="s">
        <v>1207</v>
      </c>
      <c r="H937" s="27" t="str">
        <f t="shared" si="265"/>
        <v>N/A</v>
      </c>
      <c r="I937" s="28" t="s">
        <v>1207</v>
      </c>
      <c r="J937" s="28" t="s">
        <v>1207</v>
      </c>
      <c r="K937" s="29" t="s">
        <v>1193</v>
      </c>
      <c r="L937" s="30" t="str">
        <f t="shared" si="266"/>
        <v>N/A</v>
      </c>
    </row>
    <row r="938" spans="1:12" ht="12.75" customHeight="1">
      <c r="A938" s="46" t="s">
        <v>849</v>
      </c>
      <c r="B938" s="25" t="s">
        <v>49</v>
      </c>
      <c r="C938" s="31">
        <v>48540491</v>
      </c>
      <c r="D938" s="27" t="str">
        <f t="shared" si="263"/>
        <v>N/A</v>
      </c>
      <c r="E938" s="31">
        <v>52638918</v>
      </c>
      <c r="F938" s="27" t="str">
        <f t="shared" si="264"/>
        <v>N/A</v>
      </c>
      <c r="G938" s="31">
        <v>54950717</v>
      </c>
      <c r="H938" s="27" t="str">
        <f t="shared" si="265"/>
        <v>N/A</v>
      </c>
      <c r="I938" s="28">
        <v>8.4429999999999996</v>
      </c>
      <c r="J938" s="28">
        <v>4.3920000000000003</v>
      </c>
      <c r="K938" s="29" t="s">
        <v>1193</v>
      </c>
      <c r="L938" s="30" t="str">
        <f t="shared" si="266"/>
        <v>Yes</v>
      </c>
    </row>
    <row r="939" spans="1:12">
      <c r="A939" s="46" t="s">
        <v>584</v>
      </c>
      <c r="B939" s="25" t="s">
        <v>49</v>
      </c>
      <c r="C939" s="26">
        <v>1432</v>
      </c>
      <c r="D939" s="27" t="str">
        <f t="shared" si="263"/>
        <v>N/A</v>
      </c>
      <c r="E939" s="26">
        <v>1513</v>
      </c>
      <c r="F939" s="27" t="str">
        <f t="shared" si="264"/>
        <v>N/A</v>
      </c>
      <c r="G939" s="26">
        <v>1511</v>
      </c>
      <c r="H939" s="27" t="str">
        <f t="shared" si="265"/>
        <v>N/A</v>
      </c>
      <c r="I939" s="28">
        <v>5.6559999999999997</v>
      </c>
      <c r="J939" s="28">
        <v>-0.13200000000000001</v>
      </c>
      <c r="K939" s="29" t="s">
        <v>1193</v>
      </c>
      <c r="L939" s="30" t="str">
        <f t="shared" si="266"/>
        <v>Yes</v>
      </c>
    </row>
    <row r="940" spans="1:12">
      <c r="A940" s="46" t="s">
        <v>585</v>
      </c>
      <c r="B940" s="25" t="s">
        <v>49</v>
      </c>
      <c r="C940" s="31">
        <v>33896.990921999997</v>
      </c>
      <c r="D940" s="27" t="str">
        <f t="shared" si="263"/>
        <v>N/A</v>
      </c>
      <c r="E940" s="31">
        <v>34791.089226999997</v>
      </c>
      <c r="F940" s="27" t="str">
        <f t="shared" si="264"/>
        <v>N/A</v>
      </c>
      <c r="G940" s="31">
        <v>36367.119125999998</v>
      </c>
      <c r="H940" s="27" t="str">
        <f t="shared" si="265"/>
        <v>N/A</v>
      </c>
      <c r="I940" s="28">
        <v>2.6379999999999999</v>
      </c>
      <c r="J940" s="28">
        <v>4.53</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69277842</v>
      </c>
      <c r="D942" s="27" t="str">
        <f t="shared" ref="D942:D965" si="267">IF($B942="N/A","N/A",IF(C942&gt;10,"No",IF(C942&lt;-10,"No","Yes")))</f>
        <v>N/A</v>
      </c>
      <c r="E942" s="53">
        <v>75209563</v>
      </c>
      <c r="F942" s="27" t="str">
        <f t="shared" ref="F942:F965" si="268">IF($B942="N/A","N/A",IF(E942&gt;10,"No",IF(E942&lt;-10,"No","Yes")))</f>
        <v>N/A</v>
      </c>
      <c r="G942" s="53">
        <v>79107476</v>
      </c>
      <c r="H942" s="27" t="str">
        <f t="shared" ref="H942:H965" si="269">IF($B942="N/A","N/A",IF(G942&gt;10,"No",IF(G942&lt;-10,"No","Yes")))</f>
        <v>N/A</v>
      </c>
      <c r="I942" s="28">
        <v>8.5619999999999994</v>
      </c>
      <c r="J942" s="28">
        <v>5.1829999999999998</v>
      </c>
      <c r="K942" s="29" t="s">
        <v>1193</v>
      </c>
      <c r="L942" s="30" t="str">
        <f t="shared" ref="L942:L965" si="270">IF(J942="Div by 0", "N/A", IF(K942="N/A","N/A", IF(J942&gt;VALUE(MID(K942,1,2)), "No", IF(J942&lt;-1*VALUE(MID(K942,1,2)), "No", "Yes"))))</f>
        <v>Yes</v>
      </c>
    </row>
    <row r="943" spans="1:12" ht="12.75" customHeight="1">
      <c r="A943" s="49" t="s">
        <v>423</v>
      </c>
      <c r="B943" s="25" t="s">
        <v>49</v>
      </c>
      <c r="C943" s="37">
        <v>4430</v>
      </c>
      <c r="D943" s="27" t="str">
        <f t="shared" si="267"/>
        <v>N/A</v>
      </c>
      <c r="E943" s="37">
        <v>4767</v>
      </c>
      <c r="F943" s="27" t="str">
        <f t="shared" si="268"/>
        <v>N/A</v>
      </c>
      <c r="G943" s="37">
        <v>5324</v>
      </c>
      <c r="H943" s="27" t="str">
        <f t="shared" si="269"/>
        <v>N/A</v>
      </c>
      <c r="I943" s="28">
        <v>7.6070000000000002</v>
      </c>
      <c r="J943" s="28">
        <v>11.68</v>
      </c>
      <c r="K943" s="29" t="s">
        <v>1193</v>
      </c>
      <c r="L943" s="30" t="str">
        <f t="shared" si="270"/>
        <v>Yes</v>
      </c>
    </row>
    <row r="944" spans="1:12" ht="12.75" customHeight="1">
      <c r="A944" s="49" t="s">
        <v>744</v>
      </c>
      <c r="B944" s="25" t="s">
        <v>49</v>
      </c>
      <c r="C944" s="53">
        <v>15638.339051999999</v>
      </c>
      <c r="D944" s="27" t="str">
        <f t="shared" si="267"/>
        <v>N/A</v>
      </c>
      <c r="E944" s="53">
        <v>15777.126704</v>
      </c>
      <c r="F944" s="27" t="str">
        <f t="shared" si="268"/>
        <v>N/A</v>
      </c>
      <c r="G944" s="53">
        <v>14858.654395</v>
      </c>
      <c r="H944" s="27" t="str">
        <f t="shared" si="269"/>
        <v>N/A</v>
      </c>
      <c r="I944" s="28">
        <v>0.88749999999999996</v>
      </c>
      <c r="J944" s="28">
        <v>-5.82</v>
      </c>
      <c r="K944" s="29" t="s">
        <v>1193</v>
      </c>
      <c r="L944" s="30" t="str">
        <f t="shared" si="270"/>
        <v>Yes</v>
      </c>
    </row>
    <row r="945" spans="1:12">
      <c r="A945" s="48" t="s">
        <v>524</v>
      </c>
      <c r="B945" s="25" t="s">
        <v>49</v>
      </c>
      <c r="C945" s="53">
        <v>10638.309524</v>
      </c>
      <c r="D945" s="27" t="str">
        <f t="shared" si="267"/>
        <v>N/A</v>
      </c>
      <c r="E945" s="53">
        <v>12339.292683</v>
      </c>
      <c r="F945" s="27" t="str">
        <f t="shared" si="268"/>
        <v>N/A</v>
      </c>
      <c r="G945" s="53">
        <v>14105.025</v>
      </c>
      <c r="H945" s="27" t="str">
        <f t="shared" si="269"/>
        <v>N/A</v>
      </c>
      <c r="I945" s="28">
        <v>15.99</v>
      </c>
      <c r="J945" s="28">
        <v>14.31</v>
      </c>
      <c r="K945" s="29" t="s">
        <v>1193</v>
      </c>
      <c r="L945" s="30" t="str">
        <f t="shared" si="270"/>
        <v>Yes</v>
      </c>
    </row>
    <row r="946" spans="1:12">
      <c r="A946" s="48" t="s">
        <v>527</v>
      </c>
      <c r="B946" s="25" t="s">
        <v>49</v>
      </c>
      <c r="C946" s="53">
        <v>22875.624799000001</v>
      </c>
      <c r="D946" s="27" t="str">
        <f t="shared" si="267"/>
        <v>N/A</v>
      </c>
      <c r="E946" s="53">
        <v>23401.840198000002</v>
      </c>
      <c r="F946" s="27" t="str">
        <f t="shared" si="268"/>
        <v>N/A</v>
      </c>
      <c r="G946" s="53">
        <v>23305.648034999998</v>
      </c>
      <c r="H946" s="27" t="str">
        <f t="shared" si="269"/>
        <v>N/A</v>
      </c>
      <c r="I946" s="28">
        <v>2.2999999999999998</v>
      </c>
      <c r="J946" s="28">
        <v>-0.41099999999999998</v>
      </c>
      <c r="K946" s="29" t="s">
        <v>1193</v>
      </c>
      <c r="L946" s="30" t="str">
        <f t="shared" si="270"/>
        <v>Yes</v>
      </c>
    </row>
    <row r="947" spans="1:12">
      <c r="A947" s="48" t="s">
        <v>530</v>
      </c>
      <c r="B947" s="25" t="s">
        <v>49</v>
      </c>
      <c r="C947" s="53">
        <v>8263.0501139000007</v>
      </c>
      <c r="D947" s="27" t="str">
        <f t="shared" si="267"/>
        <v>N/A</v>
      </c>
      <c r="E947" s="53">
        <v>8550.4656381000004</v>
      </c>
      <c r="F947" s="27" t="str">
        <f t="shared" si="268"/>
        <v>N/A</v>
      </c>
      <c r="G947" s="53">
        <v>7574.4905771000003</v>
      </c>
      <c r="H947" s="27" t="str">
        <f t="shared" si="269"/>
        <v>N/A</v>
      </c>
      <c r="I947" s="28">
        <v>3.4780000000000002</v>
      </c>
      <c r="J947" s="28">
        <v>-11.4</v>
      </c>
      <c r="K947" s="29" t="s">
        <v>1193</v>
      </c>
      <c r="L947" s="30" t="str">
        <f t="shared" si="270"/>
        <v>Yes</v>
      </c>
    </row>
    <row r="948" spans="1:12">
      <c r="A948" s="48" t="s">
        <v>532</v>
      </c>
      <c r="B948" s="25" t="s">
        <v>49</v>
      </c>
      <c r="C948" s="53">
        <v>1627.8739206</v>
      </c>
      <c r="D948" s="27" t="str">
        <f t="shared" si="267"/>
        <v>N/A</v>
      </c>
      <c r="E948" s="53">
        <v>1697.7330383000001</v>
      </c>
      <c r="F948" s="27" t="str">
        <f t="shared" si="268"/>
        <v>N/A</v>
      </c>
      <c r="G948" s="53">
        <v>1297.9434194</v>
      </c>
      <c r="H948" s="27" t="str">
        <f t="shared" si="269"/>
        <v>N/A</v>
      </c>
      <c r="I948" s="28">
        <v>4.2910000000000004</v>
      </c>
      <c r="J948" s="28">
        <v>-23.5</v>
      </c>
      <c r="K948" s="29" t="s">
        <v>1193</v>
      </c>
      <c r="L948" s="30" t="str">
        <f t="shared" si="270"/>
        <v>Yes</v>
      </c>
    </row>
    <row r="949" spans="1:12" ht="12.75" customHeight="1">
      <c r="A949" s="46" t="s">
        <v>424</v>
      </c>
      <c r="B949" s="25" t="s">
        <v>49</v>
      </c>
      <c r="C949" s="27">
        <v>3.4802146263</v>
      </c>
      <c r="D949" s="27" t="str">
        <f t="shared" si="267"/>
        <v>N/A</v>
      </c>
      <c r="E949" s="27">
        <v>3.4299899265999998</v>
      </c>
      <c r="F949" s="27" t="str">
        <f t="shared" si="268"/>
        <v>N/A</v>
      </c>
      <c r="G949" s="27">
        <v>3.6932468523000002</v>
      </c>
      <c r="H949" s="27" t="str">
        <f t="shared" si="269"/>
        <v>N/A</v>
      </c>
      <c r="I949" s="28">
        <v>-1.44</v>
      </c>
      <c r="J949" s="28">
        <v>7.6749999999999998</v>
      </c>
      <c r="K949" s="29" t="s">
        <v>1193</v>
      </c>
      <c r="L949" s="30" t="str">
        <f t="shared" si="270"/>
        <v>Yes</v>
      </c>
    </row>
    <row r="950" spans="1:12">
      <c r="A950" s="48" t="s">
        <v>524</v>
      </c>
      <c r="B950" s="25" t="s">
        <v>49</v>
      </c>
      <c r="C950" s="27">
        <v>21.989528795999998</v>
      </c>
      <c r="D950" s="27" t="str">
        <f t="shared" si="267"/>
        <v>N/A</v>
      </c>
      <c r="E950" s="27">
        <v>20.297029703</v>
      </c>
      <c r="F950" s="27" t="str">
        <f t="shared" si="268"/>
        <v>N/A</v>
      </c>
      <c r="G950" s="27">
        <v>18.779342722999999</v>
      </c>
      <c r="H950" s="27" t="str">
        <f t="shared" si="269"/>
        <v>N/A</v>
      </c>
      <c r="I950" s="28">
        <v>-7.7</v>
      </c>
      <c r="J950" s="28">
        <v>-7.48</v>
      </c>
      <c r="K950" s="29" t="s">
        <v>1193</v>
      </c>
      <c r="L950" s="30" t="str">
        <f t="shared" si="270"/>
        <v>Yes</v>
      </c>
    </row>
    <row r="951" spans="1:12">
      <c r="A951" s="48" t="s">
        <v>527</v>
      </c>
      <c r="B951" s="25" t="s">
        <v>49</v>
      </c>
      <c r="C951" s="27">
        <v>25.509263998000002</v>
      </c>
      <c r="D951" s="27" t="str">
        <f t="shared" si="267"/>
        <v>N/A</v>
      </c>
      <c r="E951" s="27">
        <v>25.986124876000002</v>
      </c>
      <c r="F951" s="27" t="str">
        <f t="shared" si="268"/>
        <v>N/A</v>
      </c>
      <c r="G951" s="27">
        <v>26.927558748999999</v>
      </c>
      <c r="H951" s="27" t="str">
        <f t="shared" si="269"/>
        <v>N/A</v>
      </c>
      <c r="I951" s="28">
        <v>1.869</v>
      </c>
      <c r="J951" s="28">
        <v>3.6230000000000002</v>
      </c>
      <c r="K951" s="29" t="s">
        <v>1193</v>
      </c>
      <c r="L951" s="30" t="str">
        <f t="shared" si="270"/>
        <v>Yes</v>
      </c>
    </row>
    <row r="952" spans="1:12">
      <c r="A952" s="48" t="s">
        <v>530</v>
      </c>
      <c r="B952" s="25" t="s">
        <v>49</v>
      </c>
      <c r="C952" s="27">
        <v>2.0217060927000001</v>
      </c>
      <c r="D952" s="27" t="str">
        <f t="shared" si="267"/>
        <v>N/A</v>
      </c>
      <c r="E952" s="27">
        <v>2.1758037199000002</v>
      </c>
      <c r="F952" s="27" t="str">
        <f t="shared" si="268"/>
        <v>N/A</v>
      </c>
      <c r="G952" s="27">
        <v>2.513209893</v>
      </c>
      <c r="H952" s="27" t="str">
        <f t="shared" si="269"/>
        <v>N/A</v>
      </c>
      <c r="I952" s="28">
        <v>7.6219999999999999</v>
      </c>
      <c r="J952" s="28">
        <v>15.51</v>
      </c>
      <c r="K952" s="29" t="s">
        <v>1193</v>
      </c>
      <c r="L952" s="30" t="str">
        <f t="shared" si="270"/>
        <v>Yes</v>
      </c>
    </row>
    <row r="953" spans="1:12">
      <c r="A953" s="48" t="s">
        <v>532</v>
      </c>
      <c r="B953" s="25" t="s">
        <v>49</v>
      </c>
      <c r="C953" s="27">
        <v>1.1094504484000001</v>
      </c>
      <c r="D953" s="27" t="str">
        <f t="shared" si="267"/>
        <v>N/A</v>
      </c>
      <c r="E953" s="27">
        <v>1.0736512059000001</v>
      </c>
      <c r="F953" s="27" t="str">
        <f t="shared" si="268"/>
        <v>N/A</v>
      </c>
      <c r="G953" s="27">
        <v>1.230308258</v>
      </c>
      <c r="H953" s="27" t="str">
        <f t="shared" si="269"/>
        <v>N/A</v>
      </c>
      <c r="I953" s="28">
        <v>-3.23</v>
      </c>
      <c r="J953" s="28">
        <v>14.59</v>
      </c>
      <c r="K953" s="29" t="s">
        <v>1193</v>
      </c>
      <c r="L953" s="30" t="str">
        <f t="shared" si="270"/>
        <v>Yes</v>
      </c>
    </row>
    <row r="954" spans="1:12" ht="12.75" customHeight="1">
      <c r="A954" s="49" t="s">
        <v>745</v>
      </c>
      <c r="B954" s="25" t="s">
        <v>49</v>
      </c>
      <c r="C954" s="53">
        <v>48540491</v>
      </c>
      <c r="D954" s="27" t="str">
        <f t="shared" si="267"/>
        <v>N/A</v>
      </c>
      <c r="E954" s="53">
        <v>52638918</v>
      </c>
      <c r="F954" s="27" t="str">
        <f t="shared" si="268"/>
        <v>N/A</v>
      </c>
      <c r="G954" s="53">
        <v>54950717</v>
      </c>
      <c r="H954" s="27" t="str">
        <f t="shared" si="269"/>
        <v>N/A</v>
      </c>
      <c r="I954" s="28">
        <v>8.4429999999999996</v>
      </c>
      <c r="J954" s="28">
        <v>4.3920000000000003</v>
      </c>
      <c r="K954" s="29" t="s">
        <v>1193</v>
      </c>
      <c r="L954" s="30" t="str">
        <f t="shared" si="270"/>
        <v>Yes</v>
      </c>
    </row>
    <row r="955" spans="1:12" ht="12.75" customHeight="1">
      <c r="A955" s="49" t="s">
        <v>851</v>
      </c>
      <c r="B955" s="25" t="s">
        <v>49</v>
      </c>
      <c r="C955" s="37">
        <v>1432</v>
      </c>
      <c r="D955" s="27" t="str">
        <f t="shared" si="267"/>
        <v>N/A</v>
      </c>
      <c r="E955" s="37">
        <v>1513</v>
      </c>
      <c r="F955" s="27" t="str">
        <f t="shared" si="268"/>
        <v>N/A</v>
      </c>
      <c r="G955" s="37">
        <v>1511</v>
      </c>
      <c r="H955" s="27" t="str">
        <f t="shared" si="269"/>
        <v>N/A</v>
      </c>
      <c r="I955" s="28">
        <v>5.6559999999999997</v>
      </c>
      <c r="J955" s="28">
        <v>-0.13200000000000001</v>
      </c>
      <c r="K955" s="29" t="s">
        <v>1193</v>
      </c>
      <c r="L955" s="30" t="str">
        <f t="shared" si="270"/>
        <v>Yes</v>
      </c>
    </row>
    <row r="956" spans="1:12" ht="25.5">
      <c r="A956" s="49" t="s">
        <v>746</v>
      </c>
      <c r="B956" s="25" t="s">
        <v>49</v>
      </c>
      <c r="C956" s="53">
        <v>33896.990921999997</v>
      </c>
      <c r="D956" s="27" t="str">
        <f t="shared" si="267"/>
        <v>N/A</v>
      </c>
      <c r="E956" s="53">
        <v>34791.089226999997</v>
      </c>
      <c r="F956" s="27" t="str">
        <f t="shared" si="268"/>
        <v>N/A</v>
      </c>
      <c r="G956" s="53">
        <v>36367.119125999998</v>
      </c>
      <c r="H956" s="27" t="str">
        <f t="shared" si="269"/>
        <v>N/A</v>
      </c>
      <c r="I956" s="28">
        <v>2.6379999999999999</v>
      </c>
      <c r="J956" s="28">
        <v>4.53</v>
      </c>
      <c r="K956" s="29" t="s">
        <v>1193</v>
      </c>
      <c r="L956" s="30" t="str">
        <f t="shared" si="270"/>
        <v>Yes</v>
      </c>
    </row>
    <row r="957" spans="1:12">
      <c r="A957" s="48" t="s">
        <v>524</v>
      </c>
      <c r="B957" s="25" t="s">
        <v>49</v>
      </c>
      <c r="C957" s="53">
        <v>12118.3125</v>
      </c>
      <c r="D957" s="27" t="str">
        <f t="shared" si="267"/>
        <v>N/A</v>
      </c>
      <c r="E957" s="53">
        <v>12236.105262999999</v>
      </c>
      <c r="F957" s="27" t="str">
        <f t="shared" si="268"/>
        <v>N/A</v>
      </c>
      <c r="G957" s="53">
        <v>15611.6</v>
      </c>
      <c r="H957" s="27" t="str">
        <f t="shared" si="269"/>
        <v>N/A</v>
      </c>
      <c r="I957" s="28">
        <v>0.97199999999999998</v>
      </c>
      <c r="J957" s="28">
        <v>27.59</v>
      </c>
      <c r="K957" s="29" t="s">
        <v>1193</v>
      </c>
      <c r="L957" s="30" t="str">
        <f t="shared" si="270"/>
        <v>Yes</v>
      </c>
    </row>
    <row r="958" spans="1:12">
      <c r="A958" s="48" t="s">
        <v>527</v>
      </c>
      <c r="B958" s="25" t="s">
        <v>49</v>
      </c>
      <c r="C958" s="53">
        <v>37632.878004999999</v>
      </c>
      <c r="D958" s="27" t="str">
        <f t="shared" si="267"/>
        <v>N/A</v>
      </c>
      <c r="E958" s="53">
        <v>38538.095798000002</v>
      </c>
      <c r="F958" s="27" t="str">
        <f t="shared" si="268"/>
        <v>N/A</v>
      </c>
      <c r="G958" s="53">
        <v>39894.910362000002</v>
      </c>
      <c r="H958" s="27" t="str">
        <f t="shared" si="269"/>
        <v>N/A</v>
      </c>
      <c r="I958" s="28">
        <v>2.4049999999999998</v>
      </c>
      <c r="J958" s="28">
        <v>3.5209999999999999</v>
      </c>
      <c r="K958" s="29" t="s">
        <v>1193</v>
      </c>
      <c r="L958" s="30" t="str">
        <f t="shared" si="270"/>
        <v>Yes</v>
      </c>
    </row>
    <row r="959" spans="1:12">
      <c r="A959" s="48" t="s">
        <v>530</v>
      </c>
      <c r="B959" s="25" t="s">
        <v>49</v>
      </c>
      <c r="C959" s="53">
        <v>27718.595121999999</v>
      </c>
      <c r="D959" s="27" t="str">
        <f t="shared" si="267"/>
        <v>N/A</v>
      </c>
      <c r="E959" s="53">
        <v>28848.308411000002</v>
      </c>
      <c r="F959" s="27" t="str">
        <f t="shared" si="268"/>
        <v>N/A</v>
      </c>
      <c r="G959" s="53">
        <v>28104.845410999998</v>
      </c>
      <c r="H959" s="27" t="str">
        <f t="shared" si="269"/>
        <v>N/A</v>
      </c>
      <c r="I959" s="28">
        <v>4.0759999999999996</v>
      </c>
      <c r="J959" s="28">
        <v>-2.58</v>
      </c>
      <c r="K959" s="29" t="s">
        <v>1193</v>
      </c>
      <c r="L959" s="30" t="str">
        <f t="shared" si="270"/>
        <v>Yes</v>
      </c>
    </row>
    <row r="960" spans="1:12">
      <c r="A960" s="48" t="s">
        <v>532</v>
      </c>
      <c r="B960" s="25" t="s">
        <v>49</v>
      </c>
      <c r="C960" s="53">
        <v>2898.2083333</v>
      </c>
      <c r="D960" s="27" t="str">
        <f t="shared" si="267"/>
        <v>N/A</v>
      </c>
      <c r="E960" s="53">
        <v>1972.8732394000001</v>
      </c>
      <c r="F960" s="27" t="str">
        <f t="shared" si="268"/>
        <v>N/A</v>
      </c>
      <c r="G960" s="53">
        <v>1403.7169811000001</v>
      </c>
      <c r="H960" s="27" t="str">
        <f t="shared" si="269"/>
        <v>N/A</v>
      </c>
      <c r="I960" s="28">
        <v>-31.9</v>
      </c>
      <c r="J960" s="28">
        <v>-28.8</v>
      </c>
      <c r="K960" s="29" t="s">
        <v>1193</v>
      </c>
      <c r="L960" s="30" t="str">
        <f t="shared" si="270"/>
        <v>Yes</v>
      </c>
    </row>
    <row r="961" spans="1:12" ht="25.5">
      <c r="A961" s="46" t="s">
        <v>425</v>
      </c>
      <c r="B961" s="25" t="s">
        <v>49</v>
      </c>
      <c r="C961" s="27">
        <v>1.1249813420000001</v>
      </c>
      <c r="D961" s="27" t="str">
        <f t="shared" si="267"/>
        <v>N/A</v>
      </c>
      <c r="E961" s="27">
        <v>1.0886458483000001</v>
      </c>
      <c r="F961" s="27" t="str">
        <f t="shared" si="268"/>
        <v>N/A</v>
      </c>
      <c r="G961" s="27">
        <v>1.0481773091</v>
      </c>
      <c r="H961" s="27" t="str">
        <f t="shared" si="269"/>
        <v>N/A</v>
      </c>
      <c r="I961" s="28">
        <v>-3.23</v>
      </c>
      <c r="J961" s="28">
        <v>-3.72</v>
      </c>
      <c r="K961" s="29" t="s">
        <v>1193</v>
      </c>
      <c r="L961" s="30" t="str">
        <f t="shared" si="270"/>
        <v>Yes</v>
      </c>
    </row>
    <row r="962" spans="1:12">
      <c r="A962" s="48" t="s">
        <v>524</v>
      </c>
      <c r="B962" s="25" t="s">
        <v>49</v>
      </c>
      <c r="C962" s="27">
        <v>16.753926702000001</v>
      </c>
      <c r="D962" s="27" t="str">
        <f t="shared" si="267"/>
        <v>N/A</v>
      </c>
      <c r="E962" s="27">
        <v>18.811881188000001</v>
      </c>
      <c r="F962" s="27" t="str">
        <f t="shared" si="268"/>
        <v>N/A</v>
      </c>
      <c r="G962" s="27">
        <v>16.431924883000001</v>
      </c>
      <c r="H962" s="27" t="str">
        <f t="shared" si="269"/>
        <v>N/A</v>
      </c>
      <c r="I962" s="28">
        <v>12.28</v>
      </c>
      <c r="J962" s="28">
        <v>-12.7</v>
      </c>
      <c r="K962" s="29" t="s">
        <v>1193</v>
      </c>
      <c r="L962" s="30" t="str">
        <f t="shared" si="270"/>
        <v>Yes</v>
      </c>
    </row>
    <row r="963" spans="1:12">
      <c r="A963" s="48" t="s">
        <v>527</v>
      </c>
      <c r="B963" s="25" t="s">
        <v>49</v>
      </c>
      <c r="C963" s="27">
        <v>11.495547138999999</v>
      </c>
      <c r="D963" s="27" t="str">
        <f t="shared" si="267"/>
        <v>N/A</v>
      </c>
      <c r="E963" s="27">
        <v>11.793855302000001</v>
      </c>
      <c r="F963" s="27" t="str">
        <f t="shared" si="268"/>
        <v>N/A</v>
      </c>
      <c r="G963" s="27">
        <v>11.808118081</v>
      </c>
      <c r="H963" s="27" t="str">
        <f t="shared" si="269"/>
        <v>N/A</v>
      </c>
      <c r="I963" s="28">
        <v>2.5950000000000002</v>
      </c>
      <c r="J963" s="28">
        <v>0.12089999999999999</v>
      </c>
      <c r="K963" s="29" t="s">
        <v>1193</v>
      </c>
      <c r="L963" s="30" t="str">
        <f t="shared" si="270"/>
        <v>Yes</v>
      </c>
    </row>
    <row r="964" spans="1:12">
      <c r="A964" s="48" t="s">
        <v>530</v>
      </c>
      <c r="B964" s="25" t="s">
        <v>49</v>
      </c>
      <c r="C964" s="27">
        <v>0.31469229230000001</v>
      </c>
      <c r="D964" s="27" t="str">
        <f t="shared" si="267"/>
        <v>N/A</v>
      </c>
      <c r="E964" s="27">
        <v>0.32652313890000001</v>
      </c>
      <c r="F964" s="27" t="str">
        <f t="shared" si="268"/>
        <v>N/A</v>
      </c>
      <c r="G964" s="27">
        <v>0.3063807113</v>
      </c>
      <c r="H964" s="27" t="str">
        <f t="shared" si="269"/>
        <v>N/A</v>
      </c>
      <c r="I964" s="28">
        <v>3.7589999999999999</v>
      </c>
      <c r="J964" s="28">
        <v>-6.17</v>
      </c>
      <c r="K964" s="29" t="s">
        <v>1193</v>
      </c>
      <c r="L964" s="30" t="str">
        <f t="shared" si="270"/>
        <v>Yes</v>
      </c>
    </row>
    <row r="965" spans="1:12">
      <c r="A965" s="48" t="s">
        <v>532</v>
      </c>
      <c r="B965" s="25" t="s">
        <v>49</v>
      </c>
      <c r="C965" s="27">
        <v>0.1379627501</v>
      </c>
      <c r="D965" s="27" t="str">
        <f t="shared" si="267"/>
        <v>N/A</v>
      </c>
      <c r="E965" s="27">
        <v>0.1124325009</v>
      </c>
      <c r="F965" s="27" t="str">
        <f t="shared" si="268"/>
        <v>N/A</v>
      </c>
      <c r="G965" s="27">
        <v>8.0204597399999994E-2</v>
      </c>
      <c r="H965" s="27" t="str">
        <f t="shared" si="269"/>
        <v>N/A</v>
      </c>
      <c r="I965" s="28">
        <v>-18.5</v>
      </c>
      <c r="J965" s="28">
        <v>-28.7</v>
      </c>
      <c r="K965" s="29" t="s">
        <v>1193</v>
      </c>
      <c r="L965" s="30" t="str">
        <f t="shared" si="270"/>
        <v>Yes</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20955</v>
      </c>
      <c r="D967" s="27" t="str">
        <f t="shared" ref="D967:D997" si="271">IF($B967="N/A","N/A",IF(C967&gt;10,"No",IF(C967&lt;-10,"No","Yes")))</f>
        <v>N/A</v>
      </c>
      <c r="E967" s="26">
        <v>21640</v>
      </c>
      <c r="F967" s="27" t="str">
        <f t="shared" ref="F967:F997" si="272">IF($B967="N/A","N/A",IF(E967&gt;10,"No",IF(E967&lt;-10,"No","Yes")))</f>
        <v>N/A</v>
      </c>
      <c r="G967" s="26">
        <v>22043</v>
      </c>
      <c r="H967" s="27" t="str">
        <f t="shared" ref="H967:H997" si="273">IF($B967="N/A","N/A",IF(G967&gt;10,"No",IF(G967&lt;-10,"No","Yes")))</f>
        <v>N/A</v>
      </c>
      <c r="I967" s="28">
        <v>3.2690000000000001</v>
      </c>
      <c r="J967" s="28">
        <v>1.8620000000000001</v>
      </c>
      <c r="K967" s="29" t="s">
        <v>1193</v>
      </c>
      <c r="L967" s="30" t="str">
        <f t="shared" ref="L967:L999" si="274">IF(J967="Div by 0", "N/A", IF(K967="N/A","N/A", IF(J967&gt;VALUE(MID(K967,1,2)), "No", IF(J967&lt;-1*VALUE(MID(K967,1,2)), "No", "Yes"))))</f>
        <v>Yes</v>
      </c>
    </row>
    <row r="968" spans="1:12">
      <c r="A968" s="46" t="s">
        <v>33</v>
      </c>
      <c r="B968" s="25" t="s">
        <v>49</v>
      </c>
      <c r="C968" s="26">
        <v>20037</v>
      </c>
      <c r="D968" s="27" t="str">
        <f t="shared" si="271"/>
        <v>N/A</v>
      </c>
      <c r="E968" s="26">
        <v>20612</v>
      </c>
      <c r="F968" s="27" t="str">
        <f t="shared" si="272"/>
        <v>N/A</v>
      </c>
      <c r="G968" s="26">
        <v>21043</v>
      </c>
      <c r="H968" s="27" t="str">
        <f t="shared" si="273"/>
        <v>N/A</v>
      </c>
      <c r="I968" s="28">
        <v>2.87</v>
      </c>
      <c r="J968" s="28">
        <v>2.0910000000000002</v>
      </c>
      <c r="K968" s="29" t="s">
        <v>1193</v>
      </c>
      <c r="L968" s="30" t="str">
        <f t="shared" si="274"/>
        <v>Yes</v>
      </c>
    </row>
    <row r="969" spans="1:12">
      <c r="A969" s="49" t="s">
        <v>426</v>
      </c>
      <c r="B969" s="36" t="s">
        <v>49</v>
      </c>
      <c r="C969" s="34">
        <v>18544.46</v>
      </c>
      <c r="D969" s="33" t="str">
        <f t="shared" si="271"/>
        <v>N/A</v>
      </c>
      <c r="E969" s="34">
        <v>19243.439999999999</v>
      </c>
      <c r="F969" s="33" t="str">
        <f t="shared" si="272"/>
        <v>N/A</v>
      </c>
      <c r="G969" s="34">
        <v>19766.73</v>
      </c>
      <c r="H969" s="33" t="str">
        <f t="shared" si="273"/>
        <v>N/A</v>
      </c>
      <c r="I969" s="28">
        <v>3.7690000000000001</v>
      </c>
      <c r="J969" s="28">
        <v>2.7189999999999999</v>
      </c>
      <c r="K969" s="36" t="s">
        <v>1193</v>
      </c>
      <c r="L969" s="30" t="str">
        <f t="shared" si="274"/>
        <v>Yes</v>
      </c>
    </row>
    <row r="970" spans="1:12">
      <c r="A970" s="48" t="s">
        <v>1074</v>
      </c>
      <c r="B970" s="25" t="s">
        <v>49</v>
      </c>
      <c r="C970" s="32">
        <v>2.0233834407</v>
      </c>
      <c r="D970" s="27" t="str">
        <f t="shared" si="271"/>
        <v>N/A</v>
      </c>
      <c r="E970" s="32">
        <v>2.1210720887000001</v>
      </c>
      <c r="F970" s="27" t="str">
        <f t="shared" si="272"/>
        <v>N/A</v>
      </c>
      <c r="G970" s="32">
        <v>1.8962936078999999</v>
      </c>
      <c r="H970" s="27" t="str">
        <f t="shared" si="273"/>
        <v>N/A</v>
      </c>
      <c r="I970" s="28">
        <v>4.8280000000000003</v>
      </c>
      <c r="J970" s="28">
        <v>-10.6</v>
      </c>
      <c r="K970" s="29" t="s">
        <v>1193</v>
      </c>
      <c r="L970" s="30" t="str">
        <f t="shared" si="274"/>
        <v>Yes</v>
      </c>
    </row>
    <row r="971" spans="1:12">
      <c r="A971" s="48" t="s">
        <v>674</v>
      </c>
      <c r="B971" s="25" t="s">
        <v>49</v>
      </c>
      <c r="C971" s="32">
        <v>0.88761632069999996</v>
      </c>
      <c r="D971" s="27" t="str">
        <f t="shared" si="271"/>
        <v>N/A</v>
      </c>
      <c r="E971" s="32">
        <v>0.94731977820000002</v>
      </c>
      <c r="F971" s="27" t="str">
        <f t="shared" si="272"/>
        <v>N/A</v>
      </c>
      <c r="G971" s="32">
        <v>0.94361021639999998</v>
      </c>
      <c r="H971" s="27" t="str">
        <f t="shared" si="273"/>
        <v>N/A</v>
      </c>
      <c r="I971" s="28">
        <v>6.726</v>
      </c>
      <c r="J971" s="28">
        <v>-0.39200000000000002</v>
      </c>
      <c r="K971" s="29" t="s">
        <v>1193</v>
      </c>
      <c r="L971" s="30" t="str">
        <f t="shared" si="274"/>
        <v>Yes</v>
      </c>
    </row>
    <row r="972" spans="1:12">
      <c r="A972" s="48" t="s">
        <v>675</v>
      </c>
      <c r="B972" s="25" t="s">
        <v>49</v>
      </c>
      <c r="C972" s="32">
        <v>55.771892149999999</v>
      </c>
      <c r="D972" s="27" t="str">
        <f t="shared" si="271"/>
        <v>N/A</v>
      </c>
      <c r="E972" s="32">
        <v>54.986136784000003</v>
      </c>
      <c r="F972" s="27" t="str">
        <f t="shared" si="272"/>
        <v>N/A</v>
      </c>
      <c r="G972" s="32">
        <v>54.547929048</v>
      </c>
      <c r="H972" s="27" t="str">
        <f t="shared" si="273"/>
        <v>N/A</v>
      </c>
      <c r="I972" s="28">
        <v>-1.41</v>
      </c>
      <c r="J972" s="28">
        <v>-0.79700000000000004</v>
      </c>
      <c r="K972" s="29" t="s">
        <v>1193</v>
      </c>
      <c r="L972" s="30" t="str">
        <f t="shared" si="274"/>
        <v>Yes</v>
      </c>
    </row>
    <row r="973" spans="1:12">
      <c r="A973" s="48" t="s">
        <v>676</v>
      </c>
      <c r="B973" s="25" t="s">
        <v>49</v>
      </c>
      <c r="C973" s="32">
        <v>1.6988785493</v>
      </c>
      <c r="D973" s="27" t="str">
        <f t="shared" si="271"/>
        <v>N/A</v>
      </c>
      <c r="E973" s="32">
        <v>1.3308687615999999</v>
      </c>
      <c r="F973" s="27" t="str">
        <f t="shared" si="272"/>
        <v>N/A</v>
      </c>
      <c r="G973" s="32">
        <v>1.7375130427000001</v>
      </c>
      <c r="H973" s="27" t="str">
        <f t="shared" si="273"/>
        <v>N/A</v>
      </c>
      <c r="I973" s="28">
        <v>-21.7</v>
      </c>
      <c r="J973" s="28">
        <v>30.55</v>
      </c>
      <c r="K973" s="29" t="s">
        <v>1193</v>
      </c>
      <c r="L973" s="30" t="str">
        <f t="shared" si="274"/>
        <v>No</v>
      </c>
    </row>
    <row r="974" spans="1:12">
      <c r="A974" s="48" t="s">
        <v>677</v>
      </c>
      <c r="B974" s="25" t="s">
        <v>49</v>
      </c>
      <c r="C974" s="32">
        <v>3.7461226438000002</v>
      </c>
      <c r="D974" s="27" t="str">
        <f t="shared" si="271"/>
        <v>N/A</v>
      </c>
      <c r="E974" s="32">
        <v>4.2421441774000002</v>
      </c>
      <c r="F974" s="27" t="str">
        <f t="shared" si="272"/>
        <v>N/A</v>
      </c>
      <c r="G974" s="32">
        <v>4.4095631266000002</v>
      </c>
      <c r="H974" s="27" t="str">
        <f t="shared" si="273"/>
        <v>N/A</v>
      </c>
      <c r="I974" s="28">
        <v>13.24</v>
      </c>
      <c r="J974" s="28">
        <v>3.9470000000000001</v>
      </c>
      <c r="K974" s="29" t="s">
        <v>1193</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1.0737294202000001</v>
      </c>
      <c r="D976" s="27" t="str">
        <f t="shared" si="271"/>
        <v>N/A</v>
      </c>
      <c r="E976" s="32">
        <v>0.97966728280000004</v>
      </c>
      <c r="F976" s="27" t="str">
        <f t="shared" si="272"/>
        <v>N/A</v>
      </c>
      <c r="G976" s="32">
        <v>0.9027809282</v>
      </c>
      <c r="H976" s="27" t="str">
        <f t="shared" si="273"/>
        <v>N/A</v>
      </c>
      <c r="I976" s="28">
        <v>-8.76</v>
      </c>
      <c r="J976" s="28">
        <v>-7.85</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33.128131711000002</v>
      </c>
      <c r="D978" s="27" t="str">
        <f t="shared" si="271"/>
        <v>N/A</v>
      </c>
      <c r="E978" s="32">
        <v>32.939001847999997</v>
      </c>
      <c r="F978" s="27" t="str">
        <f t="shared" si="272"/>
        <v>N/A</v>
      </c>
      <c r="G978" s="32">
        <v>32.980991697999997</v>
      </c>
      <c r="H978" s="27" t="str">
        <f t="shared" si="273"/>
        <v>N/A</v>
      </c>
      <c r="I978" s="28">
        <v>-0.57099999999999995</v>
      </c>
      <c r="J978" s="28">
        <v>0.1275</v>
      </c>
      <c r="K978" s="29" t="s">
        <v>1193</v>
      </c>
      <c r="L978" s="30" t="str">
        <f t="shared" si="274"/>
        <v>Yes</v>
      </c>
    </row>
    <row r="979" spans="1:12">
      <c r="A979" s="48" t="s">
        <v>682</v>
      </c>
      <c r="B979" s="25" t="s">
        <v>49</v>
      </c>
      <c r="C979" s="32">
        <v>1.6702457647</v>
      </c>
      <c r="D979" s="27" t="str">
        <f t="shared" si="271"/>
        <v>N/A</v>
      </c>
      <c r="E979" s="32">
        <v>2.4537892791</v>
      </c>
      <c r="F979" s="27" t="str">
        <f t="shared" si="272"/>
        <v>N/A</v>
      </c>
      <c r="G979" s="32">
        <v>2.5813183324</v>
      </c>
      <c r="H979" s="27" t="str">
        <f t="shared" si="273"/>
        <v>N/A</v>
      </c>
      <c r="I979" s="28">
        <v>46.91</v>
      </c>
      <c r="J979" s="28">
        <v>5.1970000000000001</v>
      </c>
      <c r="K979" s="29" t="s">
        <v>1193</v>
      </c>
      <c r="L979" s="30" t="str">
        <f t="shared" si="274"/>
        <v>Yes</v>
      </c>
    </row>
    <row r="980" spans="1:12">
      <c r="A980" s="94" t="s">
        <v>845</v>
      </c>
      <c r="B980" s="25" t="s">
        <v>49</v>
      </c>
      <c r="C980" s="32">
        <v>94.669529944999994</v>
      </c>
      <c r="D980" s="27" t="str">
        <f t="shared" ref="D980:D981" si="275">IF($B980="N/A","N/A",IF(C980&gt;10,"No",IF(C980&lt;-10,"No","Yes")))</f>
        <v>N/A</v>
      </c>
      <c r="E980" s="32">
        <v>94.288354897999994</v>
      </c>
      <c r="F980" s="27" t="str">
        <f t="shared" ref="F980:F981" si="276">IF($B980="N/A","N/A",IF(E980&gt;10,"No",IF(E980&lt;-10,"No","Yes")))</f>
        <v>N/A</v>
      </c>
      <c r="G980" s="32">
        <v>93.83477748</v>
      </c>
      <c r="H980" s="27" t="str">
        <f t="shared" ref="H980:H981" si="277">IF($B980="N/A","N/A",IF(G980&gt;10,"No",IF(G980&lt;-10,"No","Yes")))</f>
        <v>N/A</v>
      </c>
      <c r="I980" s="28">
        <v>-0.40300000000000002</v>
      </c>
      <c r="J980" s="28">
        <v>-0.48099999999999998</v>
      </c>
      <c r="K980" s="29" t="s">
        <v>1193</v>
      </c>
      <c r="L980" s="30" t="str">
        <f t="shared" ref="L980:L981" si="278">IF(J980="Div by 0", "N/A", IF(K980="N/A","N/A", IF(J980&gt;VALUE(MID(K980,1,2)), "No", IF(J980&lt;-1*VALUE(MID(K980,1,2)), "No", "Yes"))))</f>
        <v>Yes</v>
      </c>
    </row>
    <row r="981" spans="1:12" ht="12.75" customHeight="1">
      <c r="A981" s="94" t="s">
        <v>815</v>
      </c>
      <c r="B981" s="25" t="s">
        <v>49</v>
      </c>
      <c r="C981" s="32">
        <v>3.6602242900999999</v>
      </c>
      <c r="D981" s="27" t="str">
        <f t="shared" si="275"/>
        <v>N/A</v>
      </c>
      <c r="E981" s="32">
        <v>3.2578558225999998</v>
      </c>
      <c r="F981" s="27" t="str">
        <f t="shared" si="276"/>
        <v>N/A</v>
      </c>
      <c r="G981" s="32">
        <v>3.5839041872999999</v>
      </c>
      <c r="H981" s="27" t="str">
        <f t="shared" si="277"/>
        <v>N/A</v>
      </c>
      <c r="I981" s="28">
        <v>-11</v>
      </c>
      <c r="J981" s="28">
        <v>10.01</v>
      </c>
      <c r="K981" s="29" t="s">
        <v>1193</v>
      </c>
      <c r="L981" s="30" t="str">
        <f t="shared" si="278"/>
        <v>Yes</v>
      </c>
    </row>
    <row r="982" spans="1:12">
      <c r="A982" s="51" t="s">
        <v>525</v>
      </c>
      <c r="B982" s="25" t="s">
        <v>49</v>
      </c>
      <c r="C982" s="26">
        <v>8971</v>
      </c>
      <c r="D982" s="27" t="str">
        <f t="shared" si="271"/>
        <v>N/A</v>
      </c>
      <c r="E982" s="26">
        <v>8963</v>
      </c>
      <c r="F982" s="27" t="str">
        <f t="shared" si="272"/>
        <v>N/A</v>
      </c>
      <c r="G982" s="26">
        <v>10340</v>
      </c>
      <c r="H982" s="27" t="str">
        <f t="shared" si="273"/>
        <v>N/A</v>
      </c>
      <c r="I982" s="28">
        <v>-8.8999999999999996E-2</v>
      </c>
      <c r="J982" s="28">
        <v>15.36</v>
      </c>
      <c r="K982" s="29" t="s">
        <v>1193</v>
      </c>
      <c r="L982" s="30" t="str">
        <f t="shared" si="274"/>
        <v>Yes</v>
      </c>
    </row>
    <row r="983" spans="1:12">
      <c r="A983" s="48" t="s">
        <v>702</v>
      </c>
      <c r="B983" s="25" t="s">
        <v>49</v>
      </c>
      <c r="C983" s="26">
        <v>1256</v>
      </c>
      <c r="D983" s="27" t="str">
        <f t="shared" si="271"/>
        <v>N/A</v>
      </c>
      <c r="E983" s="26">
        <v>1193</v>
      </c>
      <c r="F983" s="27" t="str">
        <f t="shared" si="272"/>
        <v>N/A</v>
      </c>
      <c r="G983" s="26">
        <v>2461</v>
      </c>
      <c r="H983" s="27" t="str">
        <f t="shared" si="273"/>
        <v>N/A</v>
      </c>
      <c r="I983" s="28">
        <v>-5.0199999999999996</v>
      </c>
      <c r="J983" s="28">
        <v>106.3</v>
      </c>
      <c r="K983" s="29" t="s">
        <v>1193</v>
      </c>
      <c r="L983" s="30" t="str">
        <f t="shared" si="274"/>
        <v>No</v>
      </c>
    </row>
    <row r="984" spans="1:12">
      <c r="A984" s="48" t="s">
        <v>703</v>
      </c>
      <c r="B984" s="25" t="s">
        <v>49</v>
      </c>
      <c r="C984" s="26">
        <v>3218</v>
      </c>
      <c r="D984" s="27" t="str">
        <f t="shared" si="271"/>
        <v>N/A</v>
      </c>
      <c r="E984" s="26">
        <v>3236</v>
      </c>
      <c r="F984" s="27" t="str">
        <f t="shared" si="272"/>
        <v>N/A</v>
      </c>
      <c r="G984" s="26">
        <v>3314</v>
      </c>
      <c r="H984" s="27" t="str">
        <f t="shared" si="273"/>
        <v>N/A</v>
      </c>
      <c r="I984" s="28">
        <v>0.55940000000000001</v>
      </c>
      <c r="J984" s="28">
        <v>2.41</v>
      </c>
      <c r="K984" s="29" t="s">
        <v>1193</v>
      </c>
      <c r="L984" s="30" t="str">
        <f t="shared" si="274"/>
        <v>Yes</v>
      </c>
    </row>
    <row r="985" spans="1:12">
      <c r="A985" s="48" t="s">
        <v>704</v>
      </c>
      <c r="B985" s="25" t="s">
        <v>49</v>
      </c>
      <c r="C985" s="26">
        <v>61</v>
      </c>
      <c r="D985" s="27" t="str">
        <f t="shared" si="271"/>
        <v>N/A</v>
      </c>
      <c r="E985" s="26">
        <v>64</v>
      </c>
      <c r="F985" s="27" t="str">
        <f t="shared" si="272"/>
        <v>N/A</v>
      </c>
      <c r="G985" s="26">
        <v>83</v>
      </c>
      <c r="H985" s="27" t="str">
        <f t="shared" si="273"/>
        <v>N/A</v>
      </c>
      <c r="I985" s="28">
        <v>4.9180000000000001</v>
      </c>
      <c r="J985" s="28">
        <v>29.69</v>
      </c>
      <c r="K985" s="29" t="s">
        <v>1193</v>
      </c>
      <c r="L985" s="30" t="str">
        <f t="shared" si="274"/>
        <v>Yes</v>
      </c>
    </row>
    <row r="986" spans="1:12">
      <c r="A986" s="48" t="s">
        <v>705</v>
      </c>
      <c r="B986" s="25" t="s">
        <v>49</v>
      </c>
      <c r="C986" s="26">
        <v>3903</v>
      </c>
      <c r="D986" s="27" t="str">
        <f t="shared" si="271"/>
        <v>N/A</v>
      </c>
      <c r="E986" s="26">
        <v>3934</v>
      </c>
      <c r="F986" s="27" t="str">
        <f t="shared" si="272"/>
        <v>N/A</v>
      </c>
      <c r="G986" s="26">
        <v>3862</v>
      </c>
      <c r="H986" s="27" t="str">
        <f t="shared" si="273"/>
        <v>N/A</v>
      </c>
      <c r="I986" s="28">
        <v>0.79430000000000001</v>
      </c>
      <c r="J986" s="28">
        <v>-1.83</v>
      </c>
      <c r="K986" s="29" t="s">
        <v>1193</v>
      </c>
      <c r="L986" s="30" t="str">
        <f t="shared" si="274"/>
        <v>Yes</v>
      </c>
    </row>
    <row r="987" spans="1:12">
      <c r="A987" s="48" t="s">
        <v>706</v>
      </c>
      <c r="B987" s="25" t="s">
        <v>49</v>
      </c>
      <c r="C987" s="26">
        <v>533</v>
      </c>
      <c r="D987" s="27" t="str">
        <f t="shared" si="271"/>
        <v>N/A</v>
      </c>
      <c r="E987" s="26">
        <v>536</v>
      </c>
      <c r="F987" s="27" t="str">
        <f t="shared" si="272"/>
        <v>N/A</v>
      </c>
      <c r="G987" s="26">
        <v>620</v>
      </c>
      <c r="H987" s="27" t="str">
        <f t="shared" si="273"/>
        <v>N/A</v>
      </c>
      <c r="I987" s="28">
        <v>0.56289999999999996</v>
      </c>
      <c r="J987" s="28">
        <v>15.67</v>
      </c>
      <c r="K987" s="29" t="s">
        <v>1193</v>
      </c>
      <c r="L987" s="30" t="str">
        <f t="shared" si="274"/>
        <v>Yes</v>
      </c>
    </row>
    <row r="988" spans="1:12">
      <c r="A988" s="51" t="s">
        <v>528</v>
      </c>
      <c r="B988" s="25" t="s">
        <v>49</v>
      </c>
      <c r="C988" s="26">
        <v>11428</v>
      </c>
      <c r="D988" s="27" t="str">
        <f t="shared" si="271"/>
        <v>N/A</v>
      </c>
      <c r="E988" s="26">
        <v>12100</v>
      </c>
      <c r="F988" s="27" t="str">
        <f t="shared" si="272"/>
        <v>N/A</v>
      </c>
      <c r="G988" s="26">
        <v>11042</v>
      </c>
      <c r="H988" s="27" t="str">
        <f t="shared" si="273"/>
        <v>N/A</v>
      </c>
      <c r="I988" s="28">
        <v>5.88</v>
      </c>
      <c r="J988" s="28">
        <v>-8.74</v>
      </c>
      <c r="K988" s="29" t="s">
        <v>1193</v>
      </c>
      <c r="L988" s="30" t="str">
        <f t="shared" si="274"/>
        <v>Yes</v>
      </c>
    </row>
    <row r="989" spans="1:12">
      <c r="A989" s="48" t="s">
        <v>707</v>
      </c>
      <c r="B989" s="25" t="s">
        <v>49</v>
      </c>
      <c r="C989" s="26">
        <v>5846</v>
      </c>
      <c r="D989" s="27" t="str">
        <f t="shared" si="271"/>
        <v>N/A</v>
      </c>
      <c r="E989" s="26">
        <v>6052</v>
      </c>
      <c r="F989" s="27" t="str">
        <f t="shared" si="272"/>
        <v>N/A</v>
      </c>
      <c r="G989" s="26">
        <v>4897</v>
      </c>
      <c r="H989" s="27" t="str">
        <f t="shared" si="273"/>
        <v>N/A</v>
      </c>
      <c r="I989" s="28">
        <v>3.524</v>
      </c>
      <c r="J989" s="28">
        <v>-19.100000000000001</v>
      </c>
      <c r="K989" s="29" t="s">
        <v>1193</v>
      </c>
      <c r="L989" s="30" t="str">
        <f t="shared" si="274"/>
        <v>Yes</v>
      </c>
    </row>
    <row r="990" spans="1:12">
      <c r="A990" s="48" t="s">
        <v>708</v>
      </c>
      <c r="B990" s="25" t="s">
        <v>49</v>
      </c>
      <c r="C990" s="26">
        <v>3577</v>
      </c>
      <c r="D990" s="27" t="str">
        <f t="shared" si="271"/>
        <v>N/A</v>
      </c>
      <c r="E990" s="26">
        <v>3918</v>
      </c>
      <c r="F990" s="27" t="str">
        <f t="shared" si="272"/>
        <v>N/A</v>
      </c>
      <c r="G990" s="26">
        <v>3963</v>
      </c>
      <c r="H990" s="27" t="str">
        <f t="shared" si="273"/>
        <v>N/A</v>
      </c>
      <c r="I990" s="28">
        <v>9.5329999999999995</v>
      </c>
      <c r="J990" s="28">
        <v>1.149</v>
      </c>
      <c r="K990" s="29" t="s">
        <v>1193</v>
      </c>
      <c r="L990" s="30" t="str">
        <f t="shared" si="274"/>
        <v>Yes</v>
      </c>
    </row>
    <row r="991" spans="1:12">
      <c r="A991" s="48" t="s">
        <v>791</v>
      </c>
      <c r="B991" s="25" t="s">
        <v>49</v>
      </c>
      <c r="C991" s="26">
        <v>115</v>
      </c>
      <c r="D991" s="27" t="str">
        <f t="shared" si="271"/>
        <v>N/A</v>
      </c>
      <c r="E991" s="26">
        <v>149</v>
      </c>
      <c r="F991" s="27" t="str">
        <f t="shared" si="272"/>
        <v>N/A</v>
      </c>
      <c r="G991" s="26">
        <v>152</v>
      </c>
      <c r="H991" s="27" t="str">
        <f t="shared" si="273"/>
        <v>N/A</v>
      </c>
      <c r="I991" s="28">
        <v>29.57</v>
      </c>
      <c r="J991" s="28">
        <v>2.0129999999999999</v>
      </c>
      <c r="K991" s="29" t="s">
        <v>1193</v>
      </c>
      <c r="L991" s="30" t="str">
        <f t="shared" si="274"/>
        <v>Yes</v>
      </c>
    </row>
    <row r="992" spans="1:12">
      <c r="A992" s="48" t="s">
        <v>723</v>
      </c>
      <c r="B992" s="25" t="s">
        <v>49</v>
      </c>
      <c r="C992" s="26">
        <v>1469</v>
      </c>
      <c r="D992" s="27" t="str">
        <f t="shared" si="271"/>
        <v>N/A</v>
      </c>
      <c r="E992" s="26">
        <v>1582</v>
      </c>
      <c r="F992" s="27" t="str">
        <f t="shared" si="272"/>
        <v>N/A</v>
      </c>
      <c r="G992" s="26">
        <v>1596</v>
      </c>
      <c r="H992" s="27" t="str">
        <f t="shared" si="273"/>
        <v>N/A</v>
      </c>
      <c r="I992" s="28">
        <v>7.6920000000000002</v>
      </c>
      <c r="J992" s="28">
        <v>0.88500000000000001</v>
      </c>
      <c r="K992" s="29" t="s">
        <v>1193</v>
      </c>
      <c r="L992" s="30" t="str">
        <f t="shared" si="274"/>
        <v>Yes</v>
      </c>
    </row>
    <row r="993" spans="1:12">
      <c r="A993" s="48" t="s">
        <v>709</v>
      </c>
      <c r="B993" s="25" t="s">
        <v>49</v>
      </c>
      <c r="C993" s="26">
        <v>421</v>
      </c>
      <c r="D993" s="27" t="str">
        <f t="shared" si="271"/>
        <v>N/A</v>
      </c>
      <c r="E993" s="26">
        <v>399</v>
      </c>
      <c r="F993" s="27" t="str">
        <f t="shared" si="272"/>
        <v>N/A</v>
      </c>
      <c r="G993" s="26">
        <v>434</v>
      </c>
      <c r="H993" s="27" t="str">
        <f t="shared" si="273"/>
        <v>N/A</v>
      </c>
      <c r="I993" s="28">
        <v>-5.23</v>
      </c>
      <c r="J993" s="28">
        <v>8.7720000000000002</v>
      </c>
      <c r="K993" s="29" t="s">
        <v>1193</v>
      </c>
      <c r="L993" s="30" t="str">
        <f t="shared" si="274"/>
        <v>Yes</v>
      </c>
    </row>
    <row r="994" spans="1:12">
      <c r="A994" s="46" t="s">
        <v>354</v>
      </c>
      <c r="B994" s="25" t="s">
        <v>49</v>
      </c>
      <c r="C994" s="31">
        <v>297622635</v>
      </c>
      <c r="D994" s="27" t="str">
        <f t="shared" si="271"/>
        <v>N/A</v>
      </c>
      <c r="E994" s="31">
        <v>318589287</v>
      </c>
      <c r="F994" s="27" t="str">
        <f t="shared" si="272"/>
        <v>N/A</v>
      </c>
      <c r="G994" s="31">
        <v>323838297</v>
      </c>
      <c r="H994" s="27" t="str">
        <f t="shared" si="273"/>
        <v>N/A</v>
      </c>
      <c r="I994" s="28">
        <v>7.0449999999999999</v>
      </c>
      <c r="J994" s="28">
        <v>1.6479999999999999</v>
      </c>
      <c r="K994" s="29" t="s">
        <v>1193</v>
      </c>
      <c r="L994" s="30" t="str">
        <f t="shared" si="274"/>
        <v>Yes</v>
      </c>
    </row>
    <row r="995" spans="1:12">
      <c r="A995" s="46" t="s">
        <v>427</v>
      </c>
      <c r="B995" s="25" t="s">
        <v>49</v>
      </c>
      <c r="C995" s="31">
        <v>14202.941303</v>
      </c>
      <c r="D995" s="27" t="str">
        <f t="shared" si="271"/>
        <v>N/A</v>
      </c>
      <c r="E995" s="31">
        <v>14722.240619</v>
      </c>
      <c r="F995" s="27" t="str">
        <f t="shared" si="272"/>
        <v>N/A</v>
      </c>
      <c r="G995" s="31">
        <v>14691.207957000001</v>
      </c>
      <c r="H995" s="27" t="str">
        <f t="shared" si="273"/>
        <v>N/A</v>
      </c>
      <c r="I995" s="28">
        <v>3.6560000000000001</v>
      </c>
      <c r="J995" s="28">
        <v>-0.21099999999999999</v>
      </c>
      <c r="K995" s="29" t="s">
        <v>1193</v>
      </c>
      <c r="L995" s="30" t="str">
        <f t="shared" si="274"/>
        <v>Yes</v>
      </c>
    </row>
    <row r="996" spans="1:12" ht="12.75" customHeight="1">
      <c r="A996" s="46" t="s">
        <v>623</v>
      </c>
      <c r="B996" s="25" t="s">
        <v>49</v>
      </c>
      <c r="C996" s="31">
        <v>14853.652493</v>
      </c>
      <c r="D996" s="27" t="str">
        <f t="shared" si="271"/>
        <v>N/A</v>
      </c>
      <c r="E996" s="31">
        <v>15456.495585000001</v>
      </c>
      <c r="F996" s="27" t="str">
        <f t="shared" si="272"/>
        <v>N/A</v>
      </c>
      <c r="G996" s="31">
        <v>15389.35974</v>
      </c>
      <c r="H996" s="27" t="str">
        <f t="shared" si="273"/>
        <v>N/A</v>
      </c>
      <c r="I996" s="28">
        <v>4.0590000000000002</v>
      </c>
      <c r="J996" s="28">
        <v>-0.434</v>
      </c>
      <c r="K996" s="29" t="s">
        <v>1193</v>
      </c>
      <c r="L996" s="30" t="str">
        <f t="shared" si="274"/>
        <v>Yes</v>
      </c>
    </row>
    <row r="997" spans="1:12">
      <c r="A997" s="54" t="s">
        <v>533</v>
      </c>
      <c r="B997" s="25" t="s">
        <v>49</v>
      </c>
      <c r="C997" s="31">
        <v>77575</v>
      </c>
      <c r="D997" s="27" t="str">
        <f t="shared" si="271"/>
        <v>N/A</v>
      </c>
      <c r="E997" s="31">
        <v>59515</v>
      </c>
      <c r="F997" s="27" t="str">
        <f t="shared" si="272"/>
        <v>N/A</v>
      </c>
      <c r="G997" s="31">
        <v>59455</v>
      </c>
      <c r="H997" s="27" t="str">
        <f t="shared" si="273"/>
        <v>N/A</v>
      </c>
      <c r="I997" s="28">
        <v>-23.3</v>
      </c>
      <c r="J997" s="28">
        <v>-0.10100000000000001</v>
      </c>
      <c r="K997" s="29" t="s">
        <v>1193</v>
      </c>
      <c r="L997" s="30" t="str">
        <f t="shared" si="274"/>
        <v>Yes</v>
      </c>
    </row>
    <row r="998" spans="1:12" ht="12.75" customHeight="1">
      <c r="A998" s="55" t="s">
        <v>850</v>
      </c>
      <c r="B998" s="36" t="s">
        <v>121</v>
      </c>
      <c r="C998" s="34">
        <v>0</v>
      </c>
      <c r="D998" s="27" t="str">
        <f>IF($B998="N/A","N/A",IF(C998&gt;0,"No",IF(C998&lt;0,"No","Yes")))</f>
        <v>Yes</v>
      </c>
      <c r="E998" s="34">
        <v>0</v>
      </c>
      <c r="F998" s="27" t="str">
        <f>IF($B998="N/A","N/A",IF(E998&gt;0,"No",IF(E998&lt;0,"No","Yes")))</f>
        <v>Yes</v>
      </c>
      <c r="G998" s="34">
        <v>0</v>
      </c>
      <c r="H998" s="27" t="str">
        <f>IF($B998="N/A","N/A",IF(G998&gt;0,"No",IF(G998&lt;0,"No","Yes")))</f>
        <v>Yes</v>
      </c>
      <c r="I998" s="28" t="s">
        <v>1207</v>
      </c>
      <c r="J998" s="28" t="s">
        <v>1207</v>
      </c>
      <c r="K998" s="29" t="s">
        <v>1193</v>
      </c>
      <c r="L998" s="30" t="str">
        <f t="shared" si="274"/>
        <v>N/A</v>
      </c>
    </row>
    <row r="999" spans="1:12">
      <c r="A999" s="55" t="s">
        <v>836</v>
      </c>
      <c r="B999" s="25" t="s">
        <v>49</v>
      </c>
      <c r="C999" s="31">
        <v>0</v>
      </c>
      <c r="D999" s="27" t="str">
        <f t="shared" ref="D999:D1000" si="279">IF($B999="N/A","N/A",IF(C999&gt;10,"No",IF(C999&lt;-10,"No","Yes")))</f>
        <v>N/A</v>
      </c>
      <c r="E999" s="31">
        <v>0</v>
      </c>
      <c r="F999" s="27" t="str">
        <f t="shared" ref="F999:F1000" si="280">IF($B999="N/A","N/A",IF(E999&gt;10,"No",IF(E999&lt;-10,"No","Yes")))</f>
        <v>N/A</v>
      </c>
      <c r="G999" s="31">
        <v>0</v>
      </c>
      <c r="H999" s="27" t="str">
        <f t="shared" ref="H999:H1000" si="281">IF($B999="N/A","N/A",IF(G999&gt;10,"No",IF(G999&lt;-10,"No","Yes")))</f>
        <v>N/A</v>
      </c>
      <c r="I999" s="28" t="s">
        <v>1207</v>
      </c>
      <c r="J999" s="28" t="s">
        <v>1207</v>
      </c>
      <c r="K999" s="29" t="s">
        <v>1193</v>
      </c>
      <c r="L999" s="30" t="str">
        <f t="shared" si="274"/>
        <v>N/A</v>
      </c>
    </row>
    <row r="1000" spans="1:12">
      <c r="A1000" s="55" t="s">
        <v>951</v>
      </c>
      <c r="B1000" s="25" t="s">
        <v>49</v>
      </c>
      <c r="C1000" s="31" t="s">
        <v>49</v>
      </c>
      <c r="D1000" s="27" t="str">
        <f t="shared" si="279"/>
        <v>N/A</v>
      </c>
      <c r="E1000" s="31" t="s">
        <v>1207</v>
      </c>
      <c r="F1000" s="27" t="str">
        <f t="shared" si="280"/>
        <v>N/A</v>
      </c>
      <c r="G1000" s="31" t="s">
        <v>1207</v>
      </c>
      <c r="H1000" s="27" t="str">
        <f t="shared" si="281"/>
        <v>N/A</v>
      </c>
      <c r="I1000" s="28" t="s">
        <v>49</v>
      </c>
      <c r="J1000" s="28" t="s">
        <v>1207</v>
      </c>
      <c r="K1000" s="29" t="s">
        <v>1193</v>
      </c>
      <c r="L1000" s="30" t="str">
        <f>IF(J1000="Div by 0", "N/A", IF(OR(J1000="N/A",K1000="N/A"),"N/A", IF(J1000&gt;VALUE(MID(K1000,1,2)), "No", IF(J1000&lt;-1*VALUE(MID(K1000,1,2)), "No", "Yes"))))</f>
        <v>N/A</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17747.943819</v>
      </c>
      <c r="D1002" s="27" t="str">
        <f t="shared" ref="D1002:D1013" si="282">IF($B1002="N/A","N/A",IF(C1002&gt;10,"No",IF(C1002&lt;-10,"No","Yes")))</f>
        <v>N/A</v>
      </c>
      <c r="E1002" s="31">
        <v>18969.985272999998</v>
      </c>
      <c r="F1002" s="27" t="str">
        <f t="shared" ref="F1002:F1013" si="283">IF($B1002="N/A","N/A",IF(E1002&gt;10,"No",IF(E1002&lt;-10,"No","Yes")))</f>
        <v>N/A</v>
      </c>
      <c r="G1002" s="31">
        <v>17677.379980999998</v>
      </c>
      <c r="H1002" s="27" t="str">
        <f t="shared" ref="H1002:H1013" si="284">IF($B1002="N/A","N/A",IF(G1002&gt;10,"No",IF(G1002&lt;-10,"No","Yes")))</f>
        <v>N/A</v>
      </c>
      <c r="I1002" s="28">
        <v>6.8860000000000001</v>
      </c>
      <c r="J1002" s="28">
        <v>-6.81</v>
      </c>
      <c r="K1002" s="29" t="s">
        <v>1193</v>
      </c>
      <c r="L1002" s="30" t="str">
        <f t="shared" ref="L1002:L1013" si="285">IF(J1002="Div by 0", "N/A", IF(K1002="N/A","N/A", IF(J1002&gt;VALUE(MID(K1002,1,2)), "No", IF(J1002&lt;-1*VALUE(MID(K1002,1,2)), "No", "Yes"))))</f>
        <v>Yes</v>
      </c>
    </row>
    <row r="1003" spans="1:12">
      <c r="A1003" s="48" t="s">
        <v>702</v>
      </c>
      <c r="B1003" s="25" t="s">
        <v>49</v>
      </c>
      <c r="C1003" s="31">
        <v>8377.3025478</v>
      </c>
      <c r="D1003" s="27" t="str">
        <f t="shared" si="282"/>
        <v>N/A</v>
      </c>
      <c r="E1003" s="31">
        <v>8432.9010897000007</v>
      </c>
      <c r="F1003" s="27" t="str">
        <f t="shared" si="283"/>
        <v>N/A</v>
      </c>
      <c r="G1003" s="31">
        <v>9833.8228362000009</v>
      </c>
      <c r="H1003" s="27" t="str">
        <f t="shared" si="284"/>
        <v>N/A</v>
      </c>
      <c r="I1003" s="28">
        <v>0.66369999999999996</v>
      </c>
      <c r="J1003" s="28">
        <v>16.61</v>
      </c>
      <c r="K1003" s="29" t="s">
        <v>1193</v>
      </c>
      <c r="L1003" s="30" t="str">
        <f t="shared" si="285"/>
        <v>Yes</v>
      </c>
    </row>
    <row r="1004" spans="1:12">
      <c r="A1004" s="48" t="s">
        <v>703</v>
      </c>
      <c r="B1004" s="25" t="s">
        <v>49</v>
      </c>
      <c r="C1004" s="31">
        <v>3196.9381603000002</v>
      </c>
      <c r="D1004" s="27" t="str">
        <f t="shared" si="282"/>
        <v>N/A</v>
      </c>
      <c r="E1004" s="31">
        <v>3318.2330037000002</v>
      </c>
      <c r="F1004" s="27" t="str">
        <f t="shared" si="283"/>
        <v>N/A</v>
      </c>
      <c r="G1004" s="31">
        <v>3589.4659022000001</v>
      </c>
      <c r="H1004" s="27" t="str">
        <f t="shared" si="284"/>
        <v>N/A</v>
      </c>
      <c r="I1004" s="28">
        <v>3.794</v>
      </c>
      <c r="J1004" s="28">
        <v>8.1739999999999995</v>
      </c>
      <c r="K1004" s="29" t="s">
        <v>1193</v>
      </c>
      <c r="L1004" s="30" t="str">
        <f t="shared" si="285"/>
        <v>Yes</v>
      </c>
    </row>
    <row r="1005" spans="1:12">
      <c r="A1005" s="48" t="s">
        <v>704</v>
      </c>
      <c r="B1005" s="25" t="s">
        <v>49</v>
      </c>
      <c r="C1005" s="31">
        <v>1768.8852459</v>
      </c>
      <c r="D1005" s="27" t="str">
        <f t="shared" si="282"/>
        <v>N/A</v>
      </c>
      <c r="E1005" s="31">
        <v>1969.40625</v>
      </c>
      <c r="F1005" s="27" t="str">
        <f t="shared" si="283"/>
        <v>N/A</v>
      </c>
      <c r="G1005" s="31">
        <v>1162.9156627</v>
      </c>
      <c r="H1005" s="27" t="str">
        <f t="shared" si="284"/>
        <v>N/A</v>
      </c>
      <c r="I1005" s="28">
        <v>11.34</v>
      </c>
      <c r="J1005" s="28">
        <v>-41</v>
      </c>
      <c r="K1005" s="29" t="s">
        <v>1193</v>
      </c>
      <c r="L1005" s="30" t="str">
        <f t="shared" si="285"/>
        <v>No</v>
      </c>
    </row>
    <row r="1006" spans="1:12">
      <c r="A1006" s="48" t="s">
        <v>705</v>
      </c>
      <c r="B1006" s="25" t="s">
        <v>49</v>
      </c>
      <c r="C1006" s="31">
        <v>35102.379708</v>
      </c>
      <c r="D1006" s="27" t="str">
        <f t="shared" si="282"/>
        <v>N/A</v>
      </c>
      <c r="E1006" s="31">
        <v>37496.924504000002</v>
      </c>
      <c r="F1006" s="27" t="str">
        <f t="shared" si="283"/>
        <v>N/A</v>
      </c>
      <c r="G1006" s="31">
        <v>37437.877783999997</v>
      </c>
      <c r="H1006" s="27" t="str">
        <f t="shared" si="284"/>
        <v>N/A</v>
      </c>
      <c r="I1006" s="28">
        <v>6.8220000000000001</v>
      </c>
      <c r="J1006" s="28">
        <v>-0.157</v>
      </c>
      <c r="K1006" s="29" t="s">
        <v>1193</v>
      </c>
      <c r="L1006" s="30" t="str">
        <f t="shared" si="285"/>
        <v>Yes</v>
      </c>
    </row>
    <row r="1007" spans="1:12">
      <c r="A1007" s="48" t="s">
        <v>706</v>
      </c>
      <c r="B1007" s="25" t="s">
        <v>49</v>
      </c>
      <c r="C1007" s="31">
        <v>2429.0337711000002</v>
      </c>
      <c r="D1007" s="27" t="str">
        <f t="shared" si="282"/>
        <v>N/A</v>
      </c>
      <c r="E1007" s="31">
        <v>2967.8768657000001</v>
      </c>
      <c r="F1007" s="27" t="str">
        <f t="shared" si="283"/>
        <v>N/A</v>
      </c>
      <c r="G1007" s="31">
        <v>3235.4435484000001</v>
      </c>
      <c r="H1007" s="27" t="str">
        <f t="shared" si="284"/>
        <v>N/A</v>
      </c>
      <c r="I1007" s="28">
        <v>22.18</v>
      </c>
      <c r="J1007" s="28">
        <v>9.0150000000000006</v>
      </c>
      <c r="K1007" s="29" t="s">
        <v>1193</v>
      </c>
      <c r="L1007" s="30" t="str">
        <f t="shared" si="285"/>
        <v>Yes</v>
      </c>
    </row>
    <row r="1008" spans="1:12">
      <c r="A1008" s="51" t="s">
        <v>527</v>
      </c>
      <c r="B1008" s="25" t="s">
        <v>49</v>
      </c>
      <c r="C1008" s="31">
        <v>11819.65847</v>
      </c>
      <c r="D1008" s="27" t="str">
        <f t="shared" si="282"/>
        <v>N/A</v>
      </c>
      <c r="E1008" s="31">
        <v>11973.24438</v>
      </c>
      <c r="F1008" s="27" t="str">
        <f t="shared" si="283"/>
        <v>N/A</v>
      </c>
      <c r="G1008" s="31">
        <v>12325.010777</v>
      </c>
      <c r="H1008" s="27" t="str">
        <f t="shared" si="284"/>
        <v>N/A</v>
      </c>
      <c r="I1008" s="28">
        <v>1.2989999999999999</v>
      </c>
      <c r="J1008" s="28">
        <v>2.9380000000000002</v>
      </c>
      <c r="K1008" s="29" t="s">
        <v>1193</v>
      </c>
      <c r="L1008" s="30" t="str">
        <f t="shared" si="285"/>
        <v>Yes</v>
      </c>
    </row>
    <row r="1009" spans="1:12">
      <c r="A1009" s="5" t="s">
        <v>707</v>
      </c>
      <c r="B1009" s="36" t="s">
        <v>49</v>
      </c>
      <c r="C1009" s="47">
        <v>12589.640438</v>
      </c>
      <c r="D1009" s="33" t="str">
        <f t="shared" si="282"/>
        <v>N/A</v>
      </c>
      <c r="E1009" s="47">
        <v>12830.697455</v>
      </c>
      <c r="F1009" s="33" t="str">
        <f t="shared" si="283"/>
        <v>N/A</v>
      </c>
      <c r="G1009" s="47">
        <v>13332.957117</v>
      </c>
      <c r="H1009" s="33" t="str">
        <f t="shared" si="284"/>
        <v>N/A</v>
      </c>
      <c r="I1009" s="35">
        <v>1.915</v>
      </c>
      <c r="J1009" s="35">
        <v>3.915</v>
      </c>
      <c r="K1009" s="36" t="s">
        <v>1193</v>
      </c>
      <c r="L1009" s="30" t="str">
        <f t="shared" si="285"/>
        <v>Yes</v>
      </c>
    </row>
    <row r="1010" spans="1:12">
      <c r="A1010" s="5" t="s">
        <v>708</v>
      </c>
      <c r="B1010" s="36" t="s">
        <v>49</v>
      </c>
      <c r="C1010" s="47">
        <v>4360.4649147</v>
      </c>
      <c r="D1010" s="33" t="str">
        <f t="shared" si="282"/>
        <v>N/A</v>
      </c>
      <c r="E1010" s="47">
        <v>4218.6087288999997</v>
      </c>
      <c r="F1010" s="33" t="str">
        <f t="shared" si="283"/>
        <v>N/A</v>
      </c>
      <c r="G1010" s="47">
        <v>4412.1751199</v>
      </c>
      <c r="H1010" s="33" t="str">
        <f t="shared" si="284"/>
        <v>N/A</v>
      </c>
      <c r="I1010" s="35">
        <v>-3.25</v>
      </c>
      <c r="J1010" s="35">
        <v>4.5880000000000001</v>
      </c>
      <c r="K1010" s="36" t="s">
        <v>1193</v>
      </c>
      <c r="L1010" s="30" t="str">
        <f t="shared" si="285"/>
        <v>Yes</v>
      </c>
    </row>
    <row r="1011" spans="1:12">
      <c r="A1011" s="5" t="s">
        <v>791</v>
      </c>
      <c r="B1011" s="36" t="s">
        <v>49</v>
      </c>
      <c r="C1011" s="47">
        <v>1706.226087</v>
      </c>
      <c r="D1011" s="33" t="str">
        <f t="shared" si="282"/>
        <v>N/A</v>
      </c>
      <c r="E1011" s="47">
        <v>2412.0604026999999</v>
      </c>
      <c r="F1011" s="33" t="str">
        <f t="shared" si="283"/>
        <v>N/A</v>
      </c>
      <c r="G1011" s="47">
        <v>2184.2697367999999</v>
      </c>
      <c r="H1011" s="33" t="str">
        <f t="shared" si="284"/>
        <v>N/A</v>
      </c>
      <c r="I1011" s="35">
        <v>41.37</v>
      </c>
      <c r="J1011" s="35">
        <v>-9.44</v>
      </c>
      <c r="K1011" s="36" t="s">
        <v>1193</v>
      </c>
      <c r="L1011" s="30" t="str">
        <f t="shared" si="285"/>
        <v>Yes</v>
      </c>
    </row>
    <row r="1012" spans="1:12">
      <c r="A1012" s="5" t="s">
        <v>723</v>
      </c>
      <c r="B1012" s="36" t="s">
        <v>49</v>
      </c>
      <c r="C1012" s="47">
        <v>30038.217834999999</v>
      </c>
      <c r="D1012" s="33" t="str">
        <f t="shared" si="282"/>
        <v>N/A</v>
      </c>
      <c r="E1012" s="47">
        <v>31072.781921999998</v>
      </c>
      <c r="F1012" s="33" t="str">
        <f t="shared" si="283"/>
        <v>N/A</v>
      </c>
      <c r="G1012" s="47">
        <v>32253.121554000001</v>
      </c>
      <c r="H1012" s="33" t="str">
        <f t="shared" si="284"/>
        <v>N/A</v>
      </c>
      <c r="I1012" s="35">
        <v>3.444</v>
      </c>
      <c r="J1012" s="35">
        <v>3.7989999999999999</v>
      </c>
      <c r="K1012" s="36" t="s">
        <v>1193</v>
      </c>
      <c r="L1012" s="30" t="str">
        <f t="shared" si="285"/>
        <v>Yes</v>
      </c>
    </row>
    <row r="1013" spans="1:12">
      <c r="A1013" s="5" t="s">
        <v>709</v>
      </c>
      <c r="B1013" s="36" t="s">
        <v>49</v>
      </c>
      <c r="C1013" s="47">
        <v>3696.6223278000002</v>
      </c>
      <c r="D1013" s="33" t="str">
        <f t="shared" si="282"/>
        <v>N/A</v>
      </c>
      <c r="E1013" s="47">
        <v>2956.9649122999999</v>
      </c>
      <c r="F1013" s="33" t="str">
        <f t="shared" si="283"/>
        <v>N/A</v>
      </c>
      <c r="G1013" s="47">
        <v>3474.2788018000001</v>
      </c>
      <c r="H1013" s="33" t="str">
        <f t="shared" si="284"/>
        <v>N/A</v>
      </c>
      <c r="I1013" s="35">
        <v>-20</v>
      </c>
      <c r="J1013" s="35">
        <v>17.489999999999998</v>
      </c>
      <c r="K1013" s="36" t="s">
        <v>1193</v>
      </c>
      <c r="L1013" s="30" t="str">
        <f t="shared" si="285"/>
        <v>Yes</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6384612</v>
      </c>
      <c r="D1015" s="27" t="str">
        <f t="shared" ref="D1015:D1084" si="286">IF($B1015="N/A","N/A",IF(C1015&gt;10,"No",IF(C1015&lt;-10,"No","Yes")))</f>
        <v>N/A</v>
      </c>
      <c r="E1015" s="31">
        <v>6342108</v>
      </c>
      <c r="F1015" s="27" t="str">
        <f t="shared" ref="F1015:F1084" si="287">IF($B1015="N/A","N/A",IF(E1015&gt;10,"No",IF(E1015&lt;-10,"No","Yes")))</f>
        <v>N/A</v>
      </c>
      <c r="G1015" s="31">
        <v>8462092</v>
      </c>
      <c r="H1015" s="27" t="str">
        <f t="shared" ref="H1015:H1084" si="288">IF($B1015="N/A","N/A",IF(G1015&gt;10,"No",IF(G1015&lt;-10,"No","Yes")))</f>
        <v>N/A</v>
      </c>
      <c r="I1015" s="28">
        <v>-0.66600000000000004</v>
      </c>
      <c r="J1015" s="28">
        <v>33.43</v>
      </c>
      <c r="K1015" s="29" t="s">
        <v>1193</v>
      </c>
      <c r="L1015" s="30" t="str">
        <f t="shared" ref="L1015:L1046" si="289">IF(J1015="Div by 0", "N/A", IF(K1015="N/A","N/A", IF(J1015&gt;VALUE(MID(K1015,1,2)), "No", IF(J1015&lt;-1*VALUE(MID(K1015,1,2)), "No", "Yes"))))</f>
        <v>No</v>
      </c>
    </row>
    <row r="1016" spans="1:12">
      <c r="A1016" s="46" t="s">
        <v>94</v>
      </c>
      <c r="B1016" s="25" t="s">
        <v>49</v>
      </c>
      <c r="C1016" s="26">
        <v>3346</v>
      </c>
      <c r="D1016" s="27" t="str">
        <f t="shared" si="286"/>
        <v>N/A</v>
      </c>
      <c r="E1016" s="26">
        <v>3411</v>
      </c>
      <c r="F1016" s="27" t="str">
        <f t="shared" si="287"/>
        <v>N/A</v>
      </c>
      <c r="G1016" s="26">
        <v>3493</v>
      </c>
      <c r="H1016" s="27" t="str">
        <f t="shared" si="288"/>
        <v>N/A</v>
      </c>
      <c r="I1016" s="28">
        <v>1.9430000000000001</v>
      </c>
      <c r="J1016" s="28">
        <v>2.4039999999999999</v>
      </c>
      <c r="K1016" s="29" t="s">
        <v>1193</v>
      </c>
      <c r="L1016" s="30" t="str">
        <f t="shared" si="289"/>
        <v>Yes</v>
      </c>
    </row>
    <row r="1017" spans="1:12">
      <c r="A1017" s="46" t="s">
        <v>360</v>
      </c>
      <c r="B1017" s="25" t="s">
        <v>49</v>
      </c>
      <c r="C1017" s="31">
        <v>1908.1326958</v>
      </c>
      <c r="D1017" s="27" t="str">
        <f t="shared" si="286"/>
        <v>N/A</v>
      </c>
      <c r="E1017" s="31">
        <v>1859.3104661</v>
      </c>
      <c r="F1017" s="27" t="str">
        <f t="shared" si="287"/>
        <v>N/A</v>
      </c>
      <c r="G1017" s="31">
        <v>2422.5857428999998</v>
      </c>
      <c r="H1017" s="27" t="str">
        <f t="shared" si="288"/>
        <v>N/A</v>
      </c>
      <c r="I1017" s="28">
        <v>-2.56</v>
      </c>
      <c r="J1017" s="28">
        <v>30.29</v>
      </c>
      <c r="K1017" s="29" t="s">
        <v>1193</v>
      </c>
      <c r="L1017" s="30" t="str">
        <f t="shared" si="289"/>
        <v>No</v>
      </c>
    </row>
    <row r="1018" spans="1:12">
      <c r="A1018" s="46" t="s">
        <v>361</v>
      </c>
      <c r="B1018" s="25" t="s">
        <v>49</v>
      </c>
      <c r="C1018" s="26">
        <v>1.1826060968000001</v>
      </c>
      <c r="D1018" s="27" t="str">
        <f t="shared" si="286"/>
        <v>N/A</v>
      </c>
      <c r="E1018" s="26">
        <v>0.93755496920000003</v>
      </c>
      <c r="F1018" s="27" t="str">
        <f t="shared" si="287"/>
        <v>N/A</v>
      </c>
      <c r="G1018" s="26">
        <v>2.7629544803999999</v>
      </c>
      <c r="H1018" s="27" t="str">
        <f t="shared" si="288"/>
        <v>N/A</v>
      </c>
      <c r="I1018" s="28">
        <v>-20.7</v>
      </c>
      <c r="J1018" s="28">
        <v>194.7</v>
      </c>
      <c r="K1018" s="29" t="s">
        <v>1193</v>
      </c>
      <c r="L1018" s="30" t="str">
        <f t="shared" si="289"/>
        <v>No</v>
      </c>
    </row>
    <row r="1019" spans="1:12">
      <c r="A1019" s="46" t="s">
        <v>362</v>
      </c>
      <c r="B1019" s="25" t="s">
        <v>49</v>
      </c>
      <c r="C1019" s="31">
        <v>195554</v>
      </c>
      <c r="D1019" s="27" t="str">
        <f t="shared" si="286"/>
        <v>N/A</v>
      </c>
      <c r="E1019" s="31">
        <v>150379</v>
      </c>
      <c r="F1019" s="27" t="str">
        <f t="shared" si="287"/>
        <v>N/A</v>
      </c>
      <c r="G1019" s="31">
        <v>225721</v>
      </c>
      <c r="H1019" s="27" t="str">
        <f t="shared" si="288"/>
        <v>N/A</v>
      </c>
      <c r="I1019" s="28">
        <v>-23.1</v>
      </c>
      <c r="J1019" s="28">
        <v>50.1</v>
      </c>
      <c r="K1019" s="29" t="s">
        <v>1193</v>
      </c>
      <c r="L1019" s="30" t="str">
        <f t="shared" si="289"/>
        <v>No</v>
      </c>
    </row>
    <row r="1020" spans="1:12">
      <c r="A1020" s="46" t="s">
        <v>95</v>
      </c>
      <c r="B1020" s="25" t="s">
        <v>49</v>
      </c>
      <c r="C1020" s="26">
        <v>177</v>
      </c>
      <c r="D1020" s="27" t="str">
        <f t="shared" si="286"/>
        <v>N/A</v>
      </c>
      <c r="E1020" s="26">
        <v>158</v>
      </c>
      <c r="F1020" s="27" t="str">
        <f t="shared" si="287"/>
        <v>N/A</v>
      </c>
      <c r="G1020" s="26">
        <v>209</v>
      </c>
      <c r="H1020" s="27" t="str">
        <f t="shared" si="288"/>
        <v>N/A</v>
      </c>
      <c r="I1020" s="28">
        <v>-10.7</v>
      </c>
      <c r="J1020" s="28">
        <v>32.28</v>
      </c>
      <c r="K1020" s="29" t="s">
        <v>1193</v>
      </c>
      <c r="L1020" s="30" t="str">
        <f t="shared" si="289"/>
        <v>No</v>
      </c>
    </row>
    <row r="1021" spans="1:12">
      <c r="A1021" s="46" t="s">
        <v>363</v>
      </c>
      <c r="B1021" s="25" t="s">
        <v>49</v>
      </c>
      <c r="C1021" s="31">
        <v>1104.8248587999999</v>
      </c>
      <c r="D1021" s="27" t="str">
        <f t="shared" si="286"/>
        <v>N/A</v>
      </c>
      <c r="E1021" s="31">
        <v>951.76582278000001</v>
      </c>
      <c r="F1021" s="27" t="str">
        <f t="shared" si="287"/>
        <v>N/A</v>
      </c>
      <c r="G1021" s="31">
        <v>1080.0047847000001</v>
      </c>
      <c r="H1021" s="27" t="str">
        <f t="shared" si="288"/>
        <v>N/A</v>
      </c>
      <c r="I1021" s="28">
        <v>-13.9</v>
      </c>
      <c r="J1021" s="28">
        <v>13.47</v>
      </c>
      <c r="K1021" s="29" t="s">
        <v>1193</v>
      </c>
      <c r="L1021" s="30" t="str">
        <f t="shared" si="289"/>
        <v>Yes</v>
      </c>
    </row>
    <row r="1022" spans="1:12">
      <c r="A1022" s="46" t="s">
        <v>364</v>
      </c>
      <c r="B1022" s="25" t="s">
        <v>49</v>
      </c>
      <c r="C1022" s="31">
        <v>0</v>
      </c>
      <c r="D1022" s="27" t="str">
        <f t="shared" si="286"/>
        <v>N/A</v>
      </c>
      <c r="E1022" s="31">
        <v>0</v>
      </c>
      <c r="F1022" s="27" t="str">
        <f t="shared" si="287"/>
        <v>N/A</v>
      </c>
      <c r="G1022" s="31">
        <v>0</v>
      </c>
      <c r="H1022" s="27" t="str">
        <f t="shared" si="288"/>
        <v>N/A</v>
      </c>
      <c r="I1022" s="28" t="s">
        <v>1207</v>
      </c>
      <c r="J1022" s="28" t="s">
        <v>1207</v>
      </c>
      <c r="K1022" s="29" t="s">
        <v>1193</v>
      </c>
      <c r="L1022" s="30" t="str">
        <f t="shared" si="289"/>
        <v>N/A</v>
      </c>
    </row>
    <row r="1023" spans="1:12">
      <c r="A1023" s="49" t="s">
        <v>365</v>
      </c>
      <c r="B1023" s="36" t="s">
        <v>49</v>
      </c>
      <c r="C1023" s="34">
        <v>0</v>
      </c>
      <c r="D1023" s="33" t="str">
        <f t="shared" si="286"/>
        <v>N/A</v>
      </c>
      <c r="E1023" s="34">
        <v>0</v>
      </c>
      <c r="F1023" s="33" t="str">
        <f t="shared" si="287"/>
        <v>N/A</v>
      </c>
      <c r="G1023" s="34">
        <v>0</v>
      </c>
      <c r="H1023" s="33" t="str">
        <f t="shared" si="288"/>
        <v>N/A</v>
      </c>
      <c r="I1023" s="35" t="s">
        <v>1207</v>
      </c>
      <c r="J1023" s="35" t="s">
        <v>1207</v>
      </c>
      <c r="K1023" s="36" t="s">
        <v>1193</v>
      </c>
      <c r="L1023" s="30" t="str">
        <f t="shared" si="289"/>
        <v>N/A</v>
      </c>
    </row>
    <row r="1024" spans="1:12">
      <c r="A1024" s="49" t="s">
        <v>739</v>
      </c>
      <c r="B1024" s="36" t="s">
        <v>49</v>
      </c>
      <c r="C1024" s="47" t="s">
        <v>1207</v>
      </c>
      <c r="D1024" s="33" t="str">
        <f t="shared" si="286"/>
        <v>N/A</v>
      </c>
      <c r="E1024" s="47" t="s">
        <v>1207</v>
      </c>
      <c r="F1024" s="33" t="str">
        <f t="shared" si="287"/>
        <v>N/A</v>
      </c>
      <c r="G1024" s="47" t="s">
        <v>1207</v>
      </c>
      <c r="H1024" s="33" t="str">
        <f t="shared" si="288"/>
        <v>N/A</v>
      </c>
      <c r="I1024" s="35" t="s">
        <v>1207</v>
      </c>
      <c r="J1024" s="35" t="s">
        <v>1207</v>
      </c>
      <c r="K1024" s="36" t="s">
        <v>1193</v>
      </c>
      <c r="L1024" s="30" t="str">
        <f t="shared" si="289"/>
        <v>N/A</v>
      </c>
    </row>
    <row r="1025" spans="1:12">
      <c r="A1025" s="49" t="s">
        <v>366</v>
      </c>
      <c r="B1025" s="36" t="s">
        <v>49</v>
      </c>
      <c r="C1025" s="47">
        <v>910436</v>
      </c>
      <c r="D1025" s="33" t="str">
        <f t="shared" si="286"/>
        <v>N/A</v>
      </c>
      <c r="E1025" s="47">
        <v>996934</v>
      </c>
      <c r="F1025" s="33" t="str">
        <f t="shared" si="287"/>
        <v>N/A</v>
      </c>
      <c r="G1025" s="47">
        <v>996248</v>
      </c>
      <c r="H1025" s="33" t="str">
        <f t="shared" si="288"/>
        <v>N/A</v>
      </c>
      <c r="I1025" s="35">
        <v>9.5009999999999994</v>
      </c>
      <c r="J1025" s="35">
        <v>-6.9000000000000006E-2</v>
      </c>
      <c r="K1025" s="36" t="s">
        <v>1193</v>
      </c>
      <c r="L1025" s="30" t="str">
        <f t="shared" si="289"/>
        <v>Yes</v>
      </c>
    </row>
    <row r="1026" spans="1:12">
      <c r="A1026" s="49" t="s">
        <v>96</v>
      </c>
      <c r="B1026" s="36" t="s">
        <v>49</v>
      </c>
      <c r="C1026" s="34">
        <v>11</v>
      </c>
      <c r="D1026" s="33" t="str">
        <f t="shared" si="286"/>
        <v>N/A</v>
      </c>
      <c r="E1026" s="34">
        <v>11</v>
      </c>
      <c r="F1026" s="33" t="str">
        <f t="shared" si="287"/>
        <v>N/A</v>
      </c>
      <c r="G1026" s="34">
        <v>11</v>
      </c>
      <c r="H1026" s="33" t="str">
        <f t="shared" si="288"/>
        <v>N/A</v>
      </c>
      <c r="I1026" s="35">
        <v>-16.7</v>
      </c>
      <c r="J1026" s="35">
        <v>0</v>
      </c>
      <c r="K1026" s="36" t="s">
        <v>1193</v>
      </c>
      <c r="L1026" s="30" t="str">
        <f t="shared" si="289"/>
        <v>Yes</v>
      </c>
    </row>
    <row r="1027" spans="1:12">
      <c r="A1027" s="49" t="s">
        <v>367</v>
      </c>
      <c r="B1027" s="36" t="s">
        <v>49</v>
      </c>
      <c r="C1027" s="47">
        <v>151739.33332999999</v>
      </c>
      <c r="D1027" s="33" t="str">
        <f t="shared" si="286"/>
        <v>N/A</v>
      </c>
      <c r="E1027" s="47">
        <v>199386.8</v>
      </c>
      <c r="F1027" s="33" t="str">
        <f t="shared" si="287"/>
        <v>N/A</v>
      </c>
      <c r="G1027" s="47">
        <v>199249.6</v>
      </c>
      <c r="H1027" s="33" t="str">
        <f t="shared" si="288"/>
        <v>N/A</v>
      </c>
      <c r="I1027" s="35">
        <v>31.4</v>
      </c>
      <c r="J1027" s="35">
        <v>-6.9000000000000006E-2</v>
      </c>
      <c r="K1027" s="36" t="s">
        <v>1193</v>
      </c>
      <c r="L1027" s="30" t="str">
        <f t="shared" si="289"/>
        <v>Yes</v>
      </c>
    </row>
    <row r="1028" spans="1:12">
      <c r="A1028" s="49" t="s">
        <v>368</v>
      </c>
      <c r="B1028" s="36" t="s">
        <v>49</v>
      </c>
      <c r="C1028" s="47">
        <v>105515337</v>
      </c>
      <c r="D1028" s="33" t="str">
        <f t="shared" si="286"/>
        <v>N/A</v>
      </c>
      <c r="E1028" s="47">
        <v>111149614</v>
      </c>
      <c r="F1028" s="33" t="str">
        <f t="shared" si="287"/>
        <v>N/A</v>
      </c>
      <c r="G1028" s="47">
        <v>110722104</v>
      </c>
      <c r="H1028" s="33" t="str">
        <f t="shared" si="288"/>
        <v>N/A</v>
      </c>
      <c r="I1028" s="35">
        <v>5.34</v>
      </c>
      <c r="J1028" s="35">
        <v>-0.38500000000000001</v>
      </c>
      <c r="K1028" s="36" t="s">
        <v>1193</v>
      </c>
      <c r="L1028" s="30" t="str">
        <f t="shared" si="289"/>
        <v>Yes</v>
      </c>
    </row>
    <row r="1029" spans="1:12">
      <c r="A1029" s="49" t="s">
        <v>369</v>
      </c>
      <c r="B1029" s="36" t="s">
        <v>49</v>
      </c>
      <c r="C1029" s="34">
        <v>3239</v>
      </c>
      <c r="D1029" s="33" t="str">
        <f t="shared" si="286"/>
        <v>N/A</v>
      </c>
      <c r="E1029" s="34">
        <v>3224</v>
      </c>
      <c r="F1029" s="33" t="str">
        <f t="shared" si="287"/>
        <v>N/A</v>
      </c>
      <c r="G1029" s="34">
        <v>3274</v>
      </c>
      <c r="H1029" s="33" t="str">
        <f t="shared" si="288"/>
        <v>N/A</v>
      </c>
      <c r="I1029" s="35">
        <v>-0.46300000000000002</v>
      </c>
      <c r="J1029" s="35">
        <v>1.5509999999999999</v>
      </c>
      <c r="K1029" s="36" t="s">
        <v>1193</v>
      </c>
      <c r="L1029" s="30" t="str">
        <f t="shared" si="289"/>
        <v>Yes</v>
      </c>
    </row>
    <row r="1030" spans="1:12">
      <c r="A1030" s="49" t="s">
        <v>370</v>
      </c>
      <c r="B1030" s="36" t="s">
        <v>49</v>
      </c>
      <c r="C1030" s="47">
        <v>32576.516517</v>
      </c>
      <c r="D1030" s="33" t="str">
        <f t="shared" si="286"/>
        <v>N/A</v>
      </c>
      <c r="E1030" s="47">
        <v>34475.686725</v>
      </c>
      <c r="F1030" s="33" t="str">
        <f t="shared" si="287"/>
        <v>N/A</v>
      </c>
      <c r="G1030" s="47">
        <v>33818.602320999998</v>
      </c>
      <c r="H1030" s="33" t="str">
        <f t="shared" si="288"/>
        <v>N/A</v>
      </c>
      <c r="I1030" s="35">
        <v>5.83</v>
      </c>
      <c r="J1030" s="35">
        <v>-1.91</v>
      </c>
      <c r="K1030" s="36" t="s">
        <v>1193</v>
      </c>
      <c r="L1030" s="30" t="str">
        <f t="shared" si="289"/>
        <v>Yes</v>
      </c>
    </row>
    <row r="1031" spans="1:12">
      <c r="A1031" s="49" t="s">
        <v>371</v>
      </c>
      <c r="B1031" s="36" t="s">
        <v>49</v>
      </c>
      <c r="C1031" s="47">
        <v>5566844</v>
      </c>
      <c r="D1031" s="33" t="str">
        <f t="shared" si="286"/>
        <v>N/A</v>
      </c>
      <c r="E1031" s="47">
        <v>5634799</v>
      </c>
      <c r="F1031" s="33" t="str">
        <f t="shared" si="287"/>
        <v>N/A</v>
      </c>
      <c r="G1031" s="47">
        <v>5938976</v>
      </c>
      <c r="H1031" s="33" t="str">
        <f t="shared" si="288"/>
        <v>N/A</v>
      </c>
      <c r="I1031" s="35">
        <v>1.2210000000000001</v>
      </c>
      <c r="J1031" s="35">
        <v>5.3979999999999997</v>
      </c>
      <c r="K1031" s="36" t="s">
        <v>1193</v>
      </c>
      <c r="L1031" s="30" t="str">
        <f t="shared" si="289"/>
        <v>Yes</v>
      </c>
    </row>
    <row r="1032" spans="1:12">
      <c r="A1032" s="49" t="s">
        <v>97</v>
      </c>
      <c r="B1032" s="36" t="s">
        <v>49</v>
      </c>
      <c r="C1032" s="34">
        <v>16338</v>
      </c>
      <c r="D1032" s="33" t="str">
        <f t="shared" si="286"/>
        <v>N/A</v>
      </c>
      <c r="E1032" s="34">
        <v>16704</v>
      </c>
      <c r="F1032" s="33" t="str">
        <f t="shared" si="287"/>
        <v>N/A</v>
      </c>
      <c r="G1032" s="34">
        <v>17000</v>
      </c>
      <c r="H1032" s="33" t="str">
        <f t="shared" si="288"/>
        <v>N/A</v>
      </c>
      <c r="I1032" s="35">
        <v>2.2400000000000002</v>
      </c>
      <c r="J1032" s="35">
        <v>1.772</v>
      </c>
      <c r="K1032" s="36" t="s">
        <v>1193</v>
      </c>
      <c r="L1032" s="30" t="str">
        <f t="shared" si="289"/>
        <v>Yes</v>
      </c>
    </row>
    <row r="1033" spans="1:12">
      <c r="A1033" s="49" t="s">
        <v>372</v>
      </c>
      <c r="B1033" s="36" t="s">
        <v>49</v>
      </c>
      <c r="C1033" s="47">
        <v>340.72983228999999</v>
      </c>
      <c r="D1033" s="33" t="str">
        <f t="shared" si="286"/>
        <v>N/A</v>
      </c>
      <c r="E1033" s="47">
        <v>337.33231561000002</v>
      </c>
      <c r="F1033" s="33" t="str">
        <f t="shared" si="287"/>
        <v>N/A</v>
      </c>
      <c r="G1033" s="47">
        <v>349.35152941000001</v>
      </c>
      <c r="H1033" s="33" t="str">
        <f t="shared" si="288"/>
        <v>N/A</v>
      </c>
      <c r="I1033" s="35">
        <v>-0.997</v>
      </c>
      <c r="J1033" s="35">
        <v>3.5630000000000002</v>
      </c>
      <c r="K1033" s="36" t="s">
        <v>1193</v>
      </c>
      <c r="L1033" s="30" t="str">
        <f t="shared" si="289"/>
        <v>Yes</v>
      </c>
    </row>
    <row r="1034" spans="1:12">
      <c r="A1034" s="49" t="s">
        <v>373</v>
      </c>
      <c r="B1034" s="36" t="s">
        <v>49</v>
      </c>
      <c r="C1034" s="47">
        <v>1211929</v>
      </c>
      <c r="D1034" s="33" t="str">
        <f t="shared" si="286"/>
        <v>N/A</v>
      </c>
      <c r="E1034" s="47">
        <v>1382139</v>
      </c>
      <c r="F1034" s="33" t="str">
        <f t="shared" si="287"/>
        <v>N/A</v>
      </c>
      <c r="G1034" s="47">
        <v>1562915</v>
      </c>
      <c r="H1034" s="33" t="str">
        <f t="shared" si="288"/>
        <v>N/A</v>
      </c>
      <c r="I1034" s="35">
        <v>14.04</v>
      </c>
      <c r="J1034" s="35">
        <v>13.08</v>
      </c>
      <c r="K1034" s="36" t="s">
        <v>1193</v>
      </c>
      <c r="L1034" s="30" t="str">
        <f t="shared" si="289"/>
        <v>Yes</v>
      </c>
    </row>
    <row r="1035" spans="1:12">
      <c r="A1035" s="49" t="s">
        <v>98</v>
      </c>
      <c r="B1035" s="36" t="s">
        <v>49</v>
      </c>
      <c r="C1035" s="34">
        <v>5179</v>
      </c>
      <c r="D1035" s="33" t="str">
        <f t="shared" si="286"/>
        <v>N/A</v>
      </c>
      <c r="E1035" s="34">
        <v>5379</v>
      </c>
      <c r="F1035" s="33" t="str">
        <f t="shared" si="287"/>
        <v>N/A</v>
      </c>
      <c r="G1035" s="34">
        <v>5831</v>
      </c>
      <c r="H1035" s="33" t="str">
        <f t="shared" si="288"/>
        <v>N/A</v>
      </c>
      <c r="I1035" s="35">
        <v>3.8620000000000001</v>
      </c>
      <c r="J1035" s="35">
        <v>8.4030000000000005</v>
      </c>
      <c r="K1035" s="36" t="s">
        <v>1193</v>
      </c>
      <c r="L1035" s="30" t="str">
        <f t="shared" si="289"/>
        <v>Yes</v>
      </c>
    </row>
    <row r="1036" spans="1:12">
      <c r="A1036" s="49" t="s">
        <v>374</v>
      </c>
      <c r="B1036" s="36" t="s">
        <v>49</v>
      </c>
      <c r="C1036" s="47">
        <v>234.00830275999999</v>
      </c>
      <c r="D1036" s="33" t="str">
        <f t="shared" si="286"/>
        <v>N/A</v>
      </c>
      <c r="E1036" s="47">
        <v>256.95092025000002</v>
      </c>
      <c r="F1036" s="33" t="str">
        <f t="shared" si="287"/>
        <v>N/A</v>
      </c>
      <c r="G1036" s="47">
        <v>268.03549991</v>
      </c>
      <c r="H1036" s="33" t="str">
        <f t="shared" si="288"/>
        <v>N/A</v>
      </c>
      <c r="I1036" s="35">
        <v>9.8040000000000003</v>
      </c>
      <c r="J1036" s="35">
        <v>4.3140000000000001</v>
      </c>
      <c r="K1036" s="36" t="s">
        <v>1193</v>
      </c>
      <c r="L1036" s="30" t="str">
        <f t="shared" si="289"/>
        <v>Yes</v>
      </c>
    </row>
    <row r="1037" spans="1:12">
      <c r="A1037" s="49" t="s">
        <v>375</v>
      </c>
      <c r="B1037" s="36" t="s">
        <v>49</v>
      </c>
      <c r="C1037" s="47">
        <v>722803</v>
      </c>
      <c r="D1037" s="33" t="str">
        <f t="shared" si="286"/>
        <v>N/A</v>
      </c>
      <c r="E1037" s="47">
        <v>748959</v>
      </c>
      <c r="F1037" s="33" t="str">
        <f t="shared" si="287"/>
        <v>N/A</v>
      </c>
      <c r="G1037" s="47">
        <v>920844</v>
      </c>
      <c r="H1037" s="33" t="str">
        <f t="shared" si="288"/>
        <v>N/A</v>
      </c>
      <c r="I1037" s="35">
        <v>3.6190000000000002</v>
      </c>
      <c r="J1037" s="35">
        <v>22.95</v>
      </c>
      <c r="K1037" s="36" t="s">
        <v>1193</v>
      </c>
      <c r="L1037" s="30" t="str">
        <f t="shared" si="289"/>
        <v>Yes</v>
      </c>
    </row>
    <row r="1038" spans="1:12">
      <c r="A1038" s="46" t="s">
        <v>99</v>
      </c>
      <c r="B1038" s="25" t="s">
        <v>49</v>
      </c>
      <c r="C1038" s="26">
        <v>3800</v>
      </c>
      <c r="D1038" s="27" t="str">
        <f t="shared" si="286"/>
        <v>N/A</v>
      </c>
      <c r="E1038" s="26">
        <v>4106</v>
      </c>
      <c r="F1038" s="27" t="str">
        <f t="shared" si="287"/>
        <v>N/A</v>
      </c>
      <c r="G1038" s="26">
        <v>3981</v>
      </c>
      <c r="H1038" s="27" t="str">
        <f t="shared" si="288"/>
        <v>N/A</v>
      </c>
      <c r="I1038" s="28">
        <v>8.0530000000000008</v>
      </c>
      <c r="J1038" s="28">
        <v>-3.04</v>
      </c>
      <c r="K1038" s="29" t="s">
        <v>1193</v>
      </c>
      <c r="L1038" s="30" t="str">
        <f t="shared" si="289"/>
        <v>Yes</v>
      </c>
    </row>
    <row r="1039" spans="1:12">
      <c r="A1039" s="46" t="s">
        <v>376</v>
      </c>
      <c r="B1039" s="25" t="s">
        <v>49</v>
      </c>
      <c r="C1039" s="31">
        <v>190.21131578999999</v>
      </c>
      <c r="D1039" s="27" t="str">
        <f t="shared" si="286"/>
        <v>N/A</v>
      </c>
      <c r="E1039" s="31">
        <v>182.40599123000001</v>
      </c>
      <c r="F1039" s="27" t="str">
        <f t="shared" si="287"/>
        <v>N/A</v>
      </c>
      <c r="G1039" s="31">
        <v>231.30972118</v>
      </c>
      <c r="H1039" s="27" t="str">
        <f t="shared" si="288"/>
        <v>N/A</v>
      </c>
      <c r="I1039" s="28">
        <v>-4.0999999999999996</v>
      </c>
      <c r="J1039" s="28">
        <v>26.81</v>
      </c>
      <c r="K1039" s="29" t="s">
        <v>1193</v>
      </c>
      <c r="L1039" s="30" t="str">
        <f t="shared" si="289"/>
        <v>Yes</v>
      </c>
    </row>
    <row r="1040" spans="1:12">
      <c r="A1040" s="46" t="s">
        <v>377</v>
      </c>
      <c r="B1040" s="25" t="s">
        <v>49</v>
      </c>
      <c r="C1040" s="31">
        <v>8394859</v>
      </c>
      <c r="D1040" s="27" t="str">
        <f t="shared" si="286"/>
        <v>N/A</v>
      </c>
      <c r="E1040" s="31">
        <v>8324993</v>
      </c>
      <c r="F1040" s="27" t="str">
        <f t="shared" si="287"/>
        <v>N/A</v>
      </c>
      <c r="G1040" s="31">
        <v>9129668</v>
      </c>
      <c r="H1040" s="27" t="str">
        <f t="shared" si="288"/>
        <v>N/A</v>
      </c>
      <c r="I1040" s="28">
        <v>-0.83199999999999996</v>
      </c>
      <c r="J1040" s="28">
        <v>9.6660000000000004</v>
      </c>
      <c r="K1040" s="29" t="s">
        <v>1193</v>
      </c>
      <c r="L1040" s="30" t="str">
        <f t="shared" si="289"/>
        <v>Yes</v>
      </c>
    </row>
    <row r="1041" spans="1:12">
      <c r="A1041" s="46" t="s">
        <v>378</v>
      </c>
      <c r="B1041" s="25" t="s">
        <v>49</v>
      </c>
      <c r="C1041" s="26">
        <v>11905</v>
      </c>
      <c r="D1041" s="27" t="str">
        <f t="shared" si="286"/>
        <v>N/A</v>
      </c>
      <c r="E1041" s="26">
        <v>12549</v>
      </c>
      <c r="F1041" s="27" t="str">
        <f t="shared" si="287"/>
        <v>N/A</v>
      </c>
      <c r="G1041" s="26">
        <v>13185</v>
      </c>
      <c r="H1041" s="27" t="str">
        <f t="shared" si="288"/>
        <v>N/A</v>
      </c>
      <c r="I1041" s="28">
        <v>5.4089999999999998</v>
      </c>
      <c r="J1041" s="28">
        <v>5.0679999999999996</v>
      </c>
      <c r="K1041" s="29" t="s">
        <v>1193</v>
      </c>
      <c r="L1041" s="30" t="str">
        <f t="shared" si="289"/>
        <v>Yes</v>
      </c>
    </row>
    <row r="1042" spans="1:12">
      <c r="A1042" s="46" t="s">
        <v>379</v>
      </c>
      <c r="B1042" s="25" t="s">
        <v>49</v>
      </c>
      <c r="C1042" s="31">
        <v>705.15405292000003</v>
      </c>
      <c r="D1042" s="27" t="str">
        <f t="shared" si="286"/>
        <v>N/A</v>
      </c>
      <c r="E1042" s="31">
        <v>663.39891624999996</v>
      </c>
      <c r="F1042" s="27" t="str">
        <f t="shared" si="287"/>
        <v>N/A</v>
      </c>
      <c r="G1042" s="31">
        <v>692.42836556999998</v>
      </c>
      <c r="H1042" s="27" t="str">
        <f t="shared" si="288"/>
        <v>N/A</v>
      </c>
      <c r="I1042" s="28">
        <v>-5.92</v>
      </c>
      <c r="J1042" s="28">
        <v>4.3760000000000003</v>
      </c>
      <c r="K1042" s="29" t="s">
        <v>1193</v>
      </c>
      <c r="L1042" s="30" t="str">
        <f t="shared" si="289"/>
        <v>Yes</v>
      </c>
    </row>
    <row r="1043" spans="1:12">
      <c r="A1043" s="46" t="s">
        <v>380</v>
      </c>
      <c r="B1043" s="25" t="s">
        <v>49</v>
      </c>
      <c r="C1043" s="31">
        <v>1332039</v>
      </c>
      <c r="D1043" s="27" t="str">
        <f t="shared" si="286"/>
        <v>N/A</v>
      </c>
      <c r="E1043" s="31">
        <v>1569204</v>
      </c>
      <c r="F1043" s="27" t="str">
        <f t="shared" si="287"/>
        <v>N/A</v>
      </c>
      <c r="G1043" s="31">
        <v>1573503</v>
      </c>
      <c r="H1043" s="27" t="str">
        <f t="shared" si="288"/>
        <v>N/A</v>
      </c>
      <c r="I1043" s="28">
        <v>17.8</v>
      </c>
      <c r="J1043" s="28">
        <v>0.27400000000000002</v>
      </c>
      <c r="K1043" s="29" t="s">
        <v>1193</v>
      </c>
      <c r="L1043" s="30" t="str">
        <f t="shared" si="289"/>
        <v>Yes</v>
      </c>
    </row>
    <row r="1044" spans="1:12">
      <c r="A1044" s="46" t="s">
        <v>100</v>
      </c>
      <c r="B1044" s="25" t="s">
        <v>49</v>
      </c>
      <c r="C1044" s="26">
        <v>5320</v>
      </c>
      <c r="D1044" s="27" t="str">
        <f t="shared" si="286"/>
        <v>N/A</v>
      </c>
      <c r="E1044" s="26">
        <v>5664</v>
      </c>
      <c r="F1044" s="27" t="str">
        <f t="shared" si="287"/>
        <v>N/A</v>
      </c>
      <c r="G1044" s="26">
        <v>6048</v>
      </c>
      <c r="H1044" s="27" t="str">
        <f t="shared" si="288"/>
        <v>N/A</v>
      </c>
      <c r="I1044" s="28">
        <v>6.4660000000000002</v>
      </c>
      <c r="J1044" s="28">
        <v>6.78</v>
      </c>
      <c r="K1044" s="29" t="s">
        <v>1193</v>
      </c>
      <c r="L1044" s="30" t="str">
        <f t="shared" si="289"/>
        <v>Yes</v>
      </c>
    </row>
    <row r="1045" spans="1:12">
      <c r="A1045" s="46" t="s">
        <v>381</v>
      </c>
      <c r="B1045" s="25" t="s">
        <v>49</v>
      </c>
      <c r="C1045" s="31">
        <v>250.38327068000001</v>
      </c>
      <c r="D1045" s="27" t="str">
        <f t="shared" si="286"/>
        <v>N/A</v>
      </c>
      <c r="E1045" s="31">
        <v>277.04872881</v>
      </c>
      <c r="F1045" s="27" t="str">
        <f t="shared" si="287"/>
        <v>N/A</v>
      </c>
      <c r="G1045" s="31">
        <v>260.16914682999999</v>
      </c>
      <c r="H1045" s="27" t="str">
        <f t="shared" si="288"/>
        <v>N/A</v>
      </c>
      <c r="I1045" s="28">
        <v>10.65</v>
      </c>
      <c r="J1045" s="28">
        <v>-6.09</v>
      </c>
      <c r="K1045" s="29" t="s">
        <v>1193</v>
      </c>
      <c r="L1045" s="30" t="str">
        <f t="shared" si="289"/>
        <v>Yes</v>
      </c>
    </row>
    <row r="1046" spans="1:12">
      <c r="A1046" s="46" t="s">
        <v>382</v>
      </c>
      <c r="B1046" s="25" t="s">
        <v>49</v>
      </c>
      <c r="C1046" s="31">
        <v>2950308</v>
      </c>
      <c r="D1046" s="27" t="str">
        <f t="shared" si="286"/>
        <v>N/A</v>
      </c>
      <c r="E1046" s="31">
        <v>3043041</v>
      </c>
      <c r="F1046" s="27" t="str">
        <f t="shared" si="287"/>
        <v>N/A</v>
      </c>
      <c r="G1046" s="31">
        <v>2847185</v>
      </c>
      <c r="H1046" s="27" t="str">
        <f t="shared" si="288"/>
        <v>N/A</v>
      </c>
      <c r="I1046" s="28">
        <v>3.1429999999999998</v>
      </c>
      <c r="J1046" s="28">
        <v>-6.44</v>
      </c>
      <c r="K1046" s="29" t="s">
        <v>1193</v>
      </c>
      <c r="L1046" s="30" t="str">
        <f t="shared" si="289"/>
        <v>Yes</v>
      </c>
    </row>
    <row r="1047" spans="1:12">
      <c r="A1047" s="46" t="s">
        <v>383</v>
      </c>
      <c r="B1047" s="25" t="s">
        <v>49</v>
      </c>
      <c r="C1047" s="26">
        <v>1518</v>
      </c>
      <c r="D1047" s="27" t="str">
        <f t="shared" si="286"/>
        <v>N/A</v>
      </c>
      <c r="E1047" s="26">
        <v>1421</v>
      </c>
      <c r="F1047" s="27" t="str">
        <f t="shared" si="287"/>
        <v>N/A</v>
      </c>
      <c r="G1047" s="26">
        <v>1313</v>
      </c>
      <c r="H1047" s="27" t="str">
        <f t="shared" si="288"/>
        <v>N/A</v>
      </c>
      <c r="I1047" s="28">
        <v>-6.39</v>
      </c>
      <c r="J1047" s="28">
        <v>-7.6</v>
      </c>
      <c r="K1047" s="29" t="s">
        <v>1193</v>
      </c>
      <c r="L1047" s="30" t="str">
        <f t="shared" ref="L1047:L1084" si="290">IF(J1047="Div by 0", "N/A", IF(K1047="N/A","N/A", IF(J1047&gt;VALUE(MID(K1047,1,2)), "No", IF(J1047&lt;-1*VALUE(MID(K1047,1,2)), "No", "Yes"))))</f>
        <v>Yes</v>
      </c>
    </row>
    <row r="1048" spans="1:12">
      <c r="A1048" s="46" t="s">
        <v>384</v>
      </c>
      <c r="B1048" s="25" t="s">
        <v>49</v>
      </c>
      <c r="C1048" s="31">
        <v>1943.5494071000001</v>
      </c>
      <c r="D1048" s="27" t="str">
        <f t="shared" si="286"/>
        <v>N/A</v>
      </c>
      <c r="E1048" s="31">
        <v>2141.4785361999998</v>
      </c>
      <c r="F1048" s="27" t="str">
        <f t="shared" si="287"/>
        <v>N/A</v>
      </c>
      <c r="G1048" s="31">
        <v>2168.4577303999999</v>
      </c>
      <c r="H1048" s="27" t="str">
        <f t="shared" si="288"/>
        <v>N/A</v>
      </c>
      <c r="I1048" s="28">
        <v>10.18</v>
      </c>
      <c r="J1048" s="28">
        <v>1.26</v>
      </c>
      <c r="K1048" s="29" t="s">
        <v>1193</v>
      </c>
      <c r="L1048" s="30" t="str">
        <f t="shared" si="290"/>
        <v>Yes</v>
      </c>
    </row>
    <row r="1049" spans="1:12">
      <c r="A1049" s="46" t="s">
        <v>385</v>
      </c>
      <c r="B1049" s="25" t="s">
        <v>49</v>
      </c>
      <c r="C1049" s="31">
        <v>4262373</v>
      </c>
      <c r="D1049" s="27" t="str">
        <f t="shared" si="286"/>
        <v>N/A</v>
      </c>
      <c r="E1049" s="31">
        <v>4234682</v>
      </c>
      <c r="F1049" s="27" t="str">
        <f t="shared" si="287"/>
        <v>N/A</v>
      </c>
      <c r="G1049" s="31">
        <v>4724603</v>
      </c>
      <c r="H1049" s="27" t="str">
        <f t="shared" si="288"/>
        <v>N/A</v>
      </c>
      <c r="I1049" s="28">
        <v>-0.65</v>
      </c>
      <c r="J1049" s="28">
        <v>11.57</v>
      </c>
      <c r="K1049" s="29" t="s">
        <v>1193</v>
      </c>
      <c r="L1049" s="30" t="str">
        <f t="shared" si="290"/>
        <v>Yes</v>
      </c>
    </row>
    <row r="1050" spans="1:12">
      <c r="A1050" s="46" t="s">
        <v>101</v>
      </c>
      <c r="B1050" s="25" t="s">
        <v>49</v>
      </c>
      <c r="C1050" s="26">
        <v>12851</v>
      </c>
      <c r="D1050" s="27" t="str">
        <f t="shared" si="286"/>
        <v>N/A</v>
      </c>
      <c r="E1050" s="26">
        <v>13121</v>
      </c>
      <c r="F1050" s="27" t="str">
        <f t="shared" si="287"/>
        <v>N/A</v>
      </c>
      <c r="G1050" s="26">
        <v>13421</v>
      </c>
      <c r="H1050" s="27" t="str">
        <f t="shared" si="288"/>
        <v>N/A</v>
      </c>
      <c r="I1050" s="28">
        <v>2.101</v>
      </c>
      <c r="J1050" s="28">
        <v>2.286</v>
      </c>
      <c r="K1050" s="29" t="s">
        <v>1193</v>
      </c>
      <c r="L1050" s="30" t="str">
        <f t="shared" si="290"/>
        <v>Yes</v>
      </c>
    </row>
    <row r="1051" spans="1:12">
      <c r="A1051" s="46" t="s">
        <v>386</v>
      </c>
      <c r="B1051" s="25" t="s">
        <v>49</v>
      </c>
      <c r="C1051" s="31">
        <v>331.67636759999999</v>
      </c>
      <c r="D1051" s="27" t="str">
        <f t="shared" si="286"/>
        <v>N/A</v>
      </c>
      <c r="E1051" s="31">
        <v>322.74079719999997</v>
      </c>
      <c r="F1051" s="27" t="str">
        <f t="shared" si="287"/>
        <v>N/A</v>
      </c>
      <c r="G1051" s="31">
        <v>352.03062365</v>
      </c>
      <c r="H1051" s="27" t="str">
        <f t="shared" si="288"/>
        <v>N/A</v>
      </c>
      <c r="I1051" s="28">
        <v>-2.69</v>
      </c>
      <c r="J1051" s="28">
        <v>9.0749999999999993</v>
      </c>
      <c r="K1051" s="29" t="s">
        <v>1193</v>
      </c>
      <c r="L1051" s="30" t="str">
        <f t="shared" si="290"/>
        <v>Yes</v>
      </c>
    </row>
    <row r="1052" spans="1:12">
      <c r="A1052" s="46" t="s">
        <v>387</v>
      </c>
      <c r="B1052" s="25" t="s">
        <v>49</v>
      </c>
      <c r="C1052" s="31">
        <v>7819684</v>
      </c>
      <c r="D1052" s="27" t="str">
        <f t="shared" si="286"/>
        <v>N/A</v>
      </c>
      <c r="E1052" s="31">
        <v>6867738</v>
      </c>
      <c r="F1052" s="27" t="str">
        <f t="shared" si="287"/>
        <v>N/A</v>
      </c>
      <c r="G1052" s="31">
        <v>7295485</v>
      </c>
      <c r="H1052" s="27" t="str">
        <f t="shared" si="288"/>
        <v>N/A</v>
      </c>
      <c r="I1052" s="28">
        <v>-12.2</v>
      </c>
      <c r="J1052" s="28">
        <v>6.2279999999999998</v>
      </c>
      <c r="K1052" s="29" t="s">
        <v>1193</v>
      </c>
      <c r="L1052" s="30" t="str">
        <f t="shared" si="290"/>
        <v>Yes</v>
      </c>
    </row>
    <row r="1053" spans="1:12">
      <c r="A1053" s="46" t="s">
        <v>102</v>
      </c>
      <c r="B1053" s="25" t="s">
        <v>49</v>
      </c>
      <c r="C1053" s="26">
        <v>12969</v>
      </c>
      <c r="D1053" s="27" t="str">
        <f t="shared" si="286"/>
        <v>N/A</v>
      </c>
      <c r="E1053" s="26">
        <v>12714</v>
      </c>
      <c r="F1053" s="27" t="str">
        <f t="shared" si="287"/>
        <v>N/A</v>
      </c>
      <c r="G1053" s="26">
        <v>13230</v>
      </c>
      <c r="H1053" s="27" t="str">
        <f t="shared" si="288"/>
        <v>N/A</v>
      </c>
      <c r="I1053" s="28">
        <v>-1.97</v>
      </c>
      <c r="J1053" s="28">
        <v>4.0590000000000002</v>
      </c>
      <c r="K1053" s="29" t="s">
        <v>1193</v>
      </c>
      <c r="L1053" s="30" t="str">
        <f t="shared" si="290"/>
        <v>Yes</v>
      </c>
    </row>
    <row r="1054" spans="1:12">
      <c r="A1054" s="46" t="s">
        <v>388</v>
      </c>
      <c r="B1054" s="25" t="s">
        <v>49</v>
      </c>
      <c r="C1054" s="31">
        <v>602.95196237000005</v>
      </c>
      <c r="D1054" s="27" t="str">
        <f t="shared" si="286"/>
        <v>N/A</v>
      </c>
      <c r="E1054" s="31">
        <v>540.17130722000002</v>
      </c>
      <c r="F1054" s="27" t="str">
        <f t="shared" si="287"/>
        <v>N/A</v>
      </c>
      <c r="G1054" s="31">
        <v>551.43499622000002</v>
      </c>
      <c r="H1054" s="27" t="str">
        <f t="shared" si="288"/>
        <v>N/A</v>
      </c>
      <c r="I1054" s="28">
        <v>-10.4</v>
      </c>
      <c r="J1054" s="28">
        <v>2.085</v>
      </c>
      <c r="K1054" s="29" t="s">
        <v>1193</v>
      </c>
      <c r="L1054" s="30" t="str">
        <f t="shared" si="290"/>
        <v>Yes</v>
      </c>
    </row>
    <row r="1055" spans="1:12">
      <c r="A1055" s="46" t="s">
        <v>389</v>
      </c>
      <c r="B1055" s="25" t="s">
        <v>49</v>
      </c>
      <c r="C1055" s="31">
        <v>57808397</v>
      </c>
      <c r="D1055" s="27" t="str">
        <f t="shared" si="286"/>
        <v>N/A</v>
      </c>
      <c r="E1055" s="31">
        <v>66877694</v>
      </c>
      <c r="F1055" s="27" t="str">
        <f t="shared" si="287"/>
        <v>N/A</v>
      </c>
      <c r="G1055" s="31">
        <v>64524861</v>
      </c>
      <c r="H1055" s="27" t="str">
        <f t="shared" si="288"/>
        <v>N/A</v>
      </c>
      <c r="I1055" s="28">
        <v>15.69</v>
      </c>
      <c r="J1055" s="28">
        <v>-3.52</v>
      </c>
      <c r="K1055" s="29" t="s">
        <v>1193</v>
      </c>
      <c r="L1055" s="30" t="str">
        <f t="shared" si="290"/>
        <v>Yes</v>
      </c>
    </row>
    <row r="1056" spans="1:12">
      <c r="A1056" s="93" t="s">
        <v>625</v>
      </c>
      <c r="B1056" s="26" t="s">
        <v>49</v>
      </c>
      <c r="C1056" s="26">
        <v>4580</v>
      </c>
      <c r="D1056" s="27" t="str">
        <f t="shared" si="286"/>
        <v>N/A</v>
      </c>
      <c r="E1056" s="26">
        <v>5027</v>
      </c>
      <c r="F1056" s="27" t="str">
        <f t="shared" si="287"/>
        <v>N/A</v>
      </c>
      <c r="G1056" s="26">
        <v>5014</v>
      </c>
      <c r="H1056" s="27" t="str">
        <f t="shared" si="288"/>
        <v>N/A</v>
      </c>
      <c r="I1056" s="28">
        <v>9.76</v>
      </c>
      <c r="J1056" s="28">
        <v>-0.25900000000000001</v>
      </c>
      <c r="K1056" s="37" t="s">
        <v>1193</v>
      </c>
      <c r="L1056" s="30" t="str">
        <f t="shared" si="290"/>
        <v>Yes</v>
      </c>
    </row>
    <row r="1057" spans="1:12">
      <c r="A1057" s="46" t="s">
        <v>390</v>
      </c>
      <c r="B1057" s="25" t="s">
        <v>49</v>
      </c>
      <c r="C1057" s="31">
        <v>12621.920742</v>
      </c>
      <c r="D1057" s="27" t="str">
        <f t="shared" si="286"/>
        <v>N/A</v>
      </c>
      <c r="E1057" s="31">
        <v>13303.698826</v>
      </c>
      <c r="F1057" s="27" t="str">
        <f t="shared" si="287"/>
        <v>N/A</v>
      </c>
      <c r="G1057" s="31">
        <v>12868.93917</v>
      </c>
      <c r="H1057" s="27" t="str">
        <f t="shared" si="288"/>
        <v>N/A</v>
      </c>
      <c r="I1057" s="28">
        <v>5.4020000000000001</v>
      </c>
      <c r="J1057" s="28">
        <v>-3.27</v>
      </c>
      <c r="K1057" s="29" t="s">
        <v>1193</v>
      </c>
      <c r="L1057" s="30" t="str">
        <f t="shared" si="290"/>
        <v>Yes</v>
      </c>
    </row>
    <row r="1058" spans="1:12">
      <c r="A1058" s="46" t="s">
        <v>391</v>
      </c>
      <c r="B1058" s="25" t="s">
        <v>49</v>
      </c>
      <c r="C1058" s="31">
        <v>6054568</v>
      </c>
      <c r="D1058" s="27" t="str">
        <f t="shared" si="286"/>
        <v>N/A</v>
      </c>
      <c r="E1058" s="31">
        <v>7230713</v>
      </c>
      <c r="F1058" s="27" t="str">
        <f t="shared" si="287"/>
        <v>N/A</v>
      </c>
      <c r="G1058" s="31">
        <v>7286397</v>
      </c>
      <c r="H1058" s="27" t="str">
        <f t="shared" si="288"/>
        <v>N/A</v>
      </c>
      <c r="I1058" s="28">
        <v>19.43</v>
      </c>
      <c r="J1058" s="28">
        <v>0.77010000000000001</v>
      </c>
      <c r="K1058" s="29" t="s">
        <v>1193</v>
      </c>
      <c r="L1058" s="30" t="str">
        <f t="shared" si="290"/>
        <v>Yes</v>
      </c>
    </row>
    <row r="1059" spans="1:12">
      <c r="A1059" s="46" t="s">
        <v>38</v>
      </c>
      <c r="B1059" s="25" t="s">
        <v>49</v>
      </c>
      <c r="C1059" s="26">
        <v>6906</v>
      </c>
      <c r="D1059" s="27" t="str">
        <f t="shared" si="286"/>
        <v>N/A</v>
      </c>
      <c r="E1059" s="26">
        <v>7065</v>
      </c>
      <c r="F1059" s="27" t="str">
        <f t="shared" si="287"/>
        <v>N/A</v>
      </c>
      <c r="G1059" s="26">
        <v>7086</v>
      </c>
      <c r="H1059" s="27" t="str">
        <f t="shared" si="288"/>
        <v>N/A</v>
      </c>
      <c r="I1059" s="28">
        <v>2.302</v>
      </c>
      <c r="J1059" s="28">
        <v>0.29720000000000002</v>
      </c>
      <c r="K1059" s="29" t="s">
        <v>1193</v>
      </c>
      <c r="L1059" s="30" t="str">
        <f t="shared" si="290"/>
        <v>Yes</v>
      </c>
    </row>
    <row r="1060" spans="1:12">
      <c r="A1060" s="46" t="s">
        <v>392</v>
      </c>
      <c r="B1060" s="25" t="s">
        <v>49</v>
      </c>
      <c r="C1060" s="31">
        <v>876.71126557000002</v>
      </c>
      <c r="D1060" s="27" t="str">
        <f t="shared" si="286"/>
        <v>N/A</v>
      </c>
      <c r="E1060" s="31">
        <v>1023.4554848</v>
      </c>
      <c r="F1060" s="27" t="str">
        <f t="shared" si="287"/>
        <v>N/A</v>
      </c>
      <c r="G1060" s="31">
        <v>1028.2806943000001</v>
      </c>
      <c r="H1060" s="27" t="str">
        <f t="shared" si="288"/>
        <v>N/A</v>
      </c>
      <c r="I1060" s="28">
        <v>16.739999999999998</v>
      </c>
      <c r="J1060" s="28">
        <v>0.47149999999999997</v>
      </c>
      <c r="K1060" s="29" t="s">
        <v>1193</v>
      </c>
      <c r="L1060" s="30" t="str">
        <f t="shared" si="290"/>
        <v>Yes</v>
      </c>
    </row>
    <row r="1061" spans="1:12" ht="12.75" customHeight="1">
      <c r="A1061" s="46" t="s">
        <v>393</v>
      </c>
      <c r="B1061" s="25" t="s">
        <v>49</v>
      </c>
      <c r="C1061" s="31">
        <v>374280</v>
      </c>
      <c r="D1061" s="27" t="str">
        <f t="shared" si="286"/>
        <v>N/A</v>
      </c>
      <c r="E1061" s="31">
        <v>426290</v>
      </c>
      <c r="F1061" s="27" t="str">
        <f t="shared" si="287"/>
        <v>N/A</v>
      </c>
      <c r="G1061" s="31">
        <v>500795</v>
      </c>
      <c r="H1061" s="27" t="str">
        <f t="shared" si="288"/>
        <v>N/A</v>
      </c>
      <c r="I1061" s="28">
        <v>13.9</v>
      </c>
      <c r="J1061" s="28">
        <v>17.48</v>
      </c>
      <c r="K1061" s="29" t="s">
        <v>1193</v>
      </c>
      <c r="L1061" s="30" t="str">
        <f t="shared" si="290"/>
        <v>Yes</v>
      </c>
    </row>
    <row r="1062" spans="1:12">
      <c r="A1062" s="46" t="s">
        <v>394</v>
      </c>
      <c r="B1062" s="25" t="s">
        <v>49</v>
      </c>
      <c r="C1062" s="26">
        <v>108</v>
      </c>
      <c r="D1062" s="27" t="str">
        <f t="shared" si="286"/>
        <v>N/A</v>
      </c>
      <c r="E1062" s="26">
        <v>120</v>
      </c>
      <c r="F1062" s="27" t="str">
        <f t="shared" si="287"/>
        <v>N/A</v>
      </c>
      <c r="G1062" s="26">
        <v>130</v>
      </c>
      <c r="H1062" s="27" t="str">
        <f t="shared" si="288"/>
        <v>N/A</v>
      </c>
      <c r="I1062" s="28">
        <v>11.11</v>
      </c>
      <c r="J1062" s="28">
        <v>8.3330000000000002</v>
      </c>
      <c r="K1062" s="29" t="s">
        <v>1193</v>
      </c>
      <c r="L1062" s="30" t="str">
        <f t="shared" si="290"/>
        <v>Yes</v>
      </c>
    </row>
    <row r="1063" spans="1:12">
      <c r="A1063" s="46" t="s">
        <v>395</v>
      </c>
      <c r="B1063" s="25" t="s">
        <v>49</v>
      </c>
      <c r="C1063" s="31">
        <v>3465.5555555999999</v>
      </c>
      <c r="D1063" s="27" t="str">
        <f t="shared" si="286"/>
        <v>N/A</v>
      </c>
      <c r="E1063" s="31">
        <v>3552.4166667</v>
      </c>
      <c r="F1063" s="27" t="str">
        <f t="shared" si="287"/>
        <v>N/A</v>
      </c>
      <c r="G1063" s="31">
        <v>3852.2692308000001</v>
      </c>
      <c r="H1063" s="27" t="str">
        <f t="shared" si="288"/>
        <v>N/A</v>
      </c>
      <c r="I1063" s="28">
        <v>2.5059999999999998</v>
      </c>
      <c r="J1063" s="28">
        <v>8.4410000000000007</v>
      </c>
      <c r="K1063" s="29" t="s">
        <v>1193</v>
      </c>
      <c r="L1063" s="30" t="str">
        <f t="shared" si="290"/>
        <v>Yes</v>
      </c>
    </row>
    <row r="1064" spans="1:12" ht="12.75" customHeight="1">
      <c r="A1064" s="46" t="s">
        <v>396</v>
      </c>
      <c r="B1064" s="25" t="s">
        <v>49</v>
      </c>
      <c r="C1064" s="31">
        <v>1150729</v>
      </c>
      <c r="D1064" s="27" t="str">
        <f t="shared" si="286"/>
        <v>N/A</v>
      </c>
      <c r="E1064" s="31">
        <v>1330333</v>
      </c>
      <c r="F1064" s="27" t="str">
        <f t="shared" si="287"/>
        <v>N/A</v>
      </c>
      <c r="G1064" s="31">
        <v>1356941</v>
      </c>
      <c r="H1064" s="27" t="str">
        <f t="shared" si="288"/>
        <v>N/A</v>
      </c>
      <c r="I1064" s="28">
        <v>15.61</v>
      </c>
      <c r="J1064" s="28">
        <v>2</v>
      </c>
      <c r="K1064" s="29" t="s">
        <v>1193</v>
      </c>
      <c r="L1064" s="30" t="str">
        <f t="shared" si="290"/>
        <v>Yes</v>
      </c>
    </row>
    <row r="1065" spans="1:12">
      <c r="A1065" s="46" t="s">
        <v>397</v>
      </c>
      <c r="B1065" s="25" t="s">
        <v>49</v>
      </c>
      <c r="C1065" s="26">
        <v>587</v>
      </c>
      <c r="D1065" s="27" t="str">
        <f t="shared" si="286"/>
        <v>N/A</v>
      </c>
      <c r="E1065" s="26">
        <v>596</v>
      </c>
      <c r="F1065" s="27" t="str">
        <f t="shared" si="287"/>
        <v>N/A</v>
      </c>
      <c r="G1065" s="26">
        <v>654</v>
      </c>
      <c r="H1065" s="27" t="str">
        <f t="shared" si="288"/>
        <v>N/A</v>
      </c>
      <c r="I1065" s="28">
        <v>1.5329999999999999</v>
      </c>
      <c r="J1065" s="28">
        <v>9.7319999999999993</v>
      </c>
      <c r="K1065" s="29" t="s">
        <v>1193</v>
      </c>
      <c r="L1065" s="30" t="str">
        <f t="shared" si="290"/>
        <v>Yes</v>
      </c>
    </row>
    <row r="1066" spans="1:12">
      <c r="A1066" s="46" t="s">
        <v>398</v>
      </c>
      <c r="B1066" s="25" t="s">
        <v>49</v>
      </c>
      <c r="C1066" s="31">
        <v>1960.3560477000001</v>
      </c>
      <c r="D1066" s="27" t="str">
        <f t="shared" si="286"/>
        <v>N/A</v>
      </c>
      <c r="E1066" s="31">
        <v>2232.1023489999998</v>
      </c>
      <c r="F1066" s="27" t="str">
        <f t="shared" si="287"/>
        <v>N/A</v>
      </c>
      <c r="G1066" s="31">
        <v>2074.8333333</v>
      </c>
      <c r="H1066" s="27" t="str">
        <f t="shared" si="288"/>
        <v>N/A</v>
      </c>
      <c r="I1066" s="28">
        <v>13.86</v>
      </c>
      <c r="J1066" s="28">
        <v>-7.05</v>
      </c>
      <c r="K1066" s="29" t="s">
        <v>1193</v>
      </c>
      <c r="L1066" s="30" t="str">
        <f t="shared" si="290"/>
        <v>Yes</v>
      </c>
    </row>
    <row r="1067" spans="1:12">
      <c r="A1067" s="46" t="s">
        <v>399</v>
      </c>
      <c r="B1067" s="25" t="s">
        <v>49</v>
      </c>
      <c r="C1067" s="31">
        <v>9260</v>
      </c>
      <c r="D1067" s="27" t="str">
        <f t="shared" si="286"/>
        <v>N/A</v>
      </c>
      <c r="E1067" s="31">
        <v>23364</v>
      </c>
      <c r="F1067" s="27" t="str">
        <f t="shared" si="287"/>
        <v>N/A</v>
      </c>
      <c r="G1067" s="31">
        <v>9639</v>
      </c>
      <c r="H1067" s="27" t="str">
        <f t="shared" si="288"/>
        <v>N/A</v>
      </c>
      <c r="I1067" s="28">
        <v>152.30000000000001</v>
      </c>
      <c r="J1067" s="28">
        <v>-58.7</v>
      </c>
      <c r="K1067" s="29" t="s">
        <v>1193</v>
      </c>
      <c r="L1067" s="30" t="str">
        <f t="shared" si="290"/>
        <v>No</v>
      </c>
    </row>
    <row r="1068" spans="1:12">
      <c r="A1068" s="46" t="s">
        <v>400</v>
      </c>
      <c r="B1068" s="25" t="s">
        <v>49</v>
      </c>
      <c r="C1068" s="26">
        <v>11</v>
      </c>
      <c r="D1068" s="27" t="str">
        <f t="shared" si="286"/>
        <v>N/A</v>
      </c>
      <c r="E1068" s="26">
        <v>16</v>
      </c>
      <c r="F1068" s="27" t="str">
        <f t="shared" si="287"/>
        <v>N/A</v>
      </c>
      <c r="G1068" s="26">
        <v>11</v>
      </c>
      <c r="H1068" s="27" t="str">
        <f t="shared" si="288"/>
        <v>N/A</v>
      </c>
      <c r="I1068" s="28">
        <v>100</v>
      </c>
      <c r="J1068" s="28">
        <v>-43.8</v>
      </c>
      <c r="K1068" s="29" t="s">
        <v>1193</v>
      </c>
      <c r="L1068" s="30" t="str">
        <f t="shared" si="290"/>
        <v>No</v>
      </c>
    </row>
    <row r="1069" spans="1:12">
      <c r="A1069" s="46" t="s">
        <v>401</v>
      </c>
      <c r="B1069" s="25" t="s">
        <v>49</v>
      </c>
      <c r="C1069" s="31">
        <v>1157.5</v>
      </c>
      <c r="D1069" s="27" t="str">
        <f t="shared" si="286"/>
        <v>N/A</v>
      </c>
      <c r="E1069" s="31">
        <v>1460.25</v>
      </c>
      <c r="F1069" s="27" t="str">
        <f t="shared" si="287"/>
        <v>N/A</v>
      </c>
      <c r="G1069" s="31">
        <v>1071</v>
      </c>
      <c r="H1069" s="27" t="str">
        <f t="shared" si="288"/>
        <v>N/A</v>
      </c>
      <c r="I1069" s="28">
        <v>26.16</v>
      </c>
      <c r="J1069" s="28">
        <v>-26.7</v>
      </c>
      <c r="K1069" s="29" t="s">
        <v>1193</v>
      </c>
      <c r="L1069" s="30" t="str">
        <f t="shared" si="290"/>
        <v>Yes</v>
      </c>
    </row>
    <row r="1070" spans="1:12" ht="12.75" customHeight="1">
      <c r="A1070" s="46" t="s">
        <v>402</v>
      </c>
      <c r="B1070" s="25" t="s">
        <v>49</v>
      </c>
      <c r="C1070" s="31">
        <v>164874</v>
      </c>
      <c r="D1070" s="27" t="str">
        <f t="shared" si="286"/>
        <v>N/A</v>
      </c>
      <c r="E1070" s="31">
        <v>213230</v>
      </c>
      <c r="F1070" s="27" t="str">
        <f t="shared" si="287"/>
        <v>N/A</v>
      </c>
      <c r="G1070" s="31">
        <v>250232</v>
      </c>
      <c r="H1070" s="27" t="str">
        <f t="shared" si="288"/>
        <v>N/A</v>
      </c>
      <c r="I1070" s="28">
        <v>29.33</v>
      </c>
      <c r="J1070" s="28">
        <v>17.350000000000001</v>
      </c>
      <c r="K1070" s="29" t="s">
        <v>1193</v>
      </c>
      <c r="L1070" s="30" t="str">
        <f t="shared" si="290"/>
        <v>Yes</v>
      </c>
    </row>
    <row r="1071" spans="1:12">
      <c r="A1071" s="46" t="s">
        <v>626</v>
      </c>
      <c r="B1071" s="25" t="s">
        <v>49</v>
      </c>
      <c r="C1071" s="26">
        <v>819</v>
      </c>
      <c r="D1071" s="27" t="str">
        <f t="shared" si="286"/>
        <v>N/A</v>
      </c>
      <c r="E1071" s="26">
        <v>1027</v>
      </c>
      <c r="F1071" s="27" t="str">
        <f t="shared" si="287"/>
        <v>N/A</v>
      </c>
      <c r="G1071" s="26">
        <v>1110</v>
      </c>
      <c r="H1071" s="27" t="str">
        <f t="shared" si="288"/>
        <v>N/A</v>
      </c>
      <c r="I1071" s="28">
        <v>25.4</v>
      </c>
      <c r="J1071" s="28">
        <v>8.0820000000000007</v>
      </c>
      <c r="K1071" s="29" t="s">
        <v>1193</v>
      </c>
      <c r="L1071" s="30" t="str">
        <f t="shared" si="290"/>
        <v>Yes</v>
      </c>
    </row>
    <row r="1072" spans="1:12">
      <c r="A1072" s="46" t="s">
        <v>403</v>
      </c>
      <c r="B1072" s="25" t="s">
        <v>49</v>
      </c>
      <c r="C1072" s="31">
        <v>201.31135531000001</v>
      </c>
      <c r="D1072" s="27" t="str">
        <f t="shared" si="286"/>
        <v>N/A</v>
      </c>
      <c r="E1072" s="31">
        <v>207.62414799999999</v>
      </c>
      <c r="F1072" s="27" t="str">
        <f t="shared" si="287"/>
        <v>N/A</v>
      </c>
      <c r="G1072" s="31">
        <v>225.43423422999999</v>
      </c>
      <c r="H1072" s="27" t="str">
        <f t="shared" si="288"/>
        <v>N/A</v>
      </c>
      <c r="I1072" s="28">
        <v>3.1360000000000001</v>
      </c>
      <c r="J1072" s="28">
        <v>8.5779999999999994</v>
      </c>
      <c r="K1072" s="29" t="s">
        <v>1193</v>
      </c>
      <c r="L1072" s="30" t="str">
        <f t="shared" si="290"/>
        <v>Yes</v>
      </c>
    </row>
    <row r="1073" spans="1:12">
      <c r="A1073" s="46" t="s">
        <v>404</v>
      </c>
      <c r="B1073" s="25" t="s">
        <v>49</v>
      </c>
      <c r="C1073" s="31">
        <v>840484</v>
      </c>
      <c r="D1073" s="27" t="str">
        <f t="shared" si="286"/>
        <v>N/A</v>
      </c>
      <c r="E1073" s="31">
        <v>964611</v>
      </c>
      <c r="F1073" s="27" t="str">
        <f t="shared" si="287"/>
        <v>N/A</v>
      </c>
      <c r="G1073" s="31">
        <v>1372411</v>
      </c>
      <c r="H1073" s="27" t="str">
        <f t="shared" si="288"/>
        <v>N/A</v>
      </c>
      <c r="I1073" s="28">
        <v>14.77</v>
      </c>
      <c r="J1073" s="28">
        <v>42.28</v>
      </c>
      <c r="K1073" s="29" t="s">
        <v>1193</v>
      </c>
      <c r="L1073" s="30" t="str">
        <f t="shared" si="290"/>
        <v>No</v>
      </c>
    </row>
    <row r="1074" spans="1:12">
      <c r="A1074" s="46" t="s">
        <v>135</v>
      </c>
      <c r="B1074" s="25" t="s">
        <v>49</v>
      </c>
      <c r="C1074" s="26">
        <v>72</v>
      </c>
      <c r="D1074" s="27" t="str">
        <f t="shared" si="286"/>
        <v>N/A</v>
      </c>
      <c r="E1074" s="26">
        <v>95</v>
      </c>
      <c r="F1074" s="27" t="str">
        <f t="shared" si="287"/>
        <v>N/A</v>
      </c>
      <c r="G1074" s="26">
        <v>125</v>
      </c>
      <c r="H1074" s="27" t="str">
        <f t="shared" si="288"/>
        <v>N/A</v>
      </c>
      <c r="I1074" s="28">
        <v>31.94</v>
      </c>
      <c r="J1074" s="28">
        <v>31.58</v>
      </c>
      <c r="K1074" s="29" t="s">
        <v>1193</v>
      </c>
      <c r="L1074" s="30" t="str">
        <f t="shared" si="290"/>
        <v>No</v>
      </c>
    </row>
    <row r="1075" spans="1:12">
      <c r="A1075" s="46" t="s">
        <v>405</v>
      </c>
      <c r="B1075" s="25" t="s">
        <v>49</v>
      </c>
      <c r="C1075" s="31">
        <v>11673.388889</v>
      </c>
      <c r="D1075" s="27" t="str">
        <f t="shared" si="286"/>
        <v>N/A</v>
      </c>
      <c r="E1075" s="31">
        <v>10153.799999999999</v>
      </c>
      <c r="F1075" s="27" t="str">
        <f t="shared" si="287"/>
        <v>N/A</v>
      </c>
      <c r="G1075" s="31">
        <v>10979.288</v>
      </c>
      <c r="H1075" s="27" t="str">
        <f t="shared" si="288"/>
        <v>N/A</v>
      </c>
      <c r="I1075" s="28">
        <v>-13</v>
      </c>
      <c r="J1075" s="28">
        <v>8.1300000000000008</v>
      </c>
      <c r="K1075" s="29" t="s">
        <v>1193</v>
      </c>
      <c r="L1075" s="30" t="str">
        <f t="shared" si="290"/>
        <v>Yes</v>
      </c>
    </row>
    <row r="1076" spans="1:12">
      <c r="A1076" s="46" t="s">
        <v>952</v>
      </c>
      <c r="B1076" s="25" t="s">
        <v>49</v>
      </c>
      <c r="C1076" s="31" t="s">
        <v>49</v>
      </c>
      <c r="D1076" s="27" t="str">
        <f t="shared" si="286"/>
        <v>N/A</v>
      </c>
      <c r="E1076" s="31">
        <v>23426</v>
      </c>
      <c r="F1076" s="27" t="str">
        <f t="shared" si="287"/>
        <v>N/A</v>
      </c>
      <c r="G1076" s="31">
        <v>36681</v>
      </c>
      <c r="H1076" s="27" t="str">
        <f t="shared" si="288"/>
        <v>N/A</v>
      </c>
      <c r="I1076" s="28" t="s">
        <v>49</v>
      </c>
      <c r="J1076" s="28">
        <v>56.58</v>
      </c>
      <c r="K1076" s="29" t="s">
        <v>1193</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442</v>
      </c>
      <c r="F1077" s="27" t="str">
        <f t="shared" si="287"/>
        <v>N/A</v>
      </c>
      <c r="G1077" s="26">
        <v>534</v>
      </c>
      <c r="H1077" s="27" t="str">
        <f t="shared" si="288"/>
        <v>N/A</v>
      </c>
      <c r="I1077" s="28" t="s">
        <v>49</v>
      </c>
      <c r="J1077" s="28">
        <v>20.81</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53</v>
      </c>
      <c r="F1078" s="27" t="str">
        <f t="shared" si="287"/>
        <v>N/A</v>
      </c>
      <c r="G1078" s="31">
        <v>68.691011235999994</v>
      </c>
      <c r="H1078" s="27" t="str">
        <f t="shared" si="288"/>
        <v>N/A</v>
      </c>
      <c r="I1078" s="28" t="s">
        <v>49</v>
      </c>
      <c r="J1078" s="28">
        <v>29.61</v>
      </c>
      <c r="K1078" s="29" t="s">
        <v>1193</v>
      </c>
      <c r="L1078" s="30" t="str">
        <f t="shared" si="291"/>
        <v>Yes</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t="s">
        <v>1207</v>
      </c>
      <c r="H1081" s="27" t="str">
        <f t="shared" si="288"/>
        <v>N/A</v>
      </c>
      <c r="I1081" s="28" t="s">
        <v>49</v>
      </c>
      <c r="J1081" s="28" t="s">
        <v>1207</v>
      </c>
      <c r="K1081" s="29" t="s">
        <v>1193</v>
      </c>
      <c r="L1081" s="30" t="str">
        <f t="shared" si="291"/>
        <v>N/A</v>
      </c>
    </row>
    <row r="1082" spans="1:12" ht="12.75" customHeight="1">
      <c r="A1082" s="46" t="s">
        <v>406</v>
      </c>
      <c r="B1082" s="25" t="s">
        <v>49</v>
      </c>
      <c r="C1082" s="31">
        <v>3959338</v>
      </c>
      <c r="D1082" s="27" t="str">
        <f t="shared" si="286"/>
        <v>N/A</v>
      </c>
      <c r="E1082" s="31">
        <v>3920035</v>
      </c>
      <c r="F1082" s="27" t="str">
        <f t="shared" si="287"/>
        <v>N/A</v>
      </c>
      <c r="G1082" s="31">
        <v>4150541</v>
      </c>
      <c r="H1082" s="27" t="str">
        <f t="shared" si="288"/>
        <v>N/A</v>
      </c>
      <c r="I1082" s="28">
        <v>-0.99299999999999999</v>
      </c>
      <c r="J1082" s="28">
        <v>5.88</v>
      </c>
      <c r="K1082" s="29" t="s">
        <v>1193</v>
      </c>
      <c r="L1082" s="30" t="str">
        <f t="shared" si="290"/>
        <v>Yes</v>
      </c>
    </row>
    <row r="1083" spans="1:12">
      <c r="A1083" s="46" t="s">
        <v>407</v>
      </c>
      <c r="B1083" s="25" t="s">
        <v>49</v>
      </c>
      <c r="C1083" s="26">
        <v>6629</v>
      </c>
      <c r="D1083" s="27" t="str">
        <f t="shared" si="286"/>
        <v>N/A</v>
      </c>
      <c r="E1083" s="26">
        <v>6604</v>
      </c>
      <c r="F1083" s="27" t="str">
        <f t="shared" si="287"/>
        <v>N/A</v>
      </c>
      <c r="G1083" s="26">
        <v>6405</v>
      </c>
      <c r="H1083" s="27" t="str">
        <f t="shared" si="288"/>
        <v>N/A</v>
      </c>
      <c r="I1083" s="28">
        <v>-0.377</v>
      </c>
      <c r="J1083" s="28">
        <v>-3.01</v>
      </c>
      <c r="K1083" s="29" t="s">
        <v>1193</v>
      </c>
      <c r="L1083" s="30" t="str">
        <f t="shared" si="290"/>
        <v>Yes</v>
      </c>
    </row>
    <row r="1084" spans="1:12">
      <c r="A1084" s="46" t="s">
        <v>408</v>
      </c>
      <c r="B1084" s="25" t="s">
        <v>49</v>
      </c>
      <c r="C1084" s="31">
        <v>597.27530548000004</v>
      </c>
      <c r="D1084" s="27" t="str">
        <f t="shared" si="286"/>
        <v>N/A</v>
      </c>
      <c r="E1084" s="31">
        <v>593.58494852000001</v>
      </c>
      <c r="F1084" s="27" t="str">
        <f t="shared" si="287"/>
        <v>N/A</v>
      </c>
      <c r="G1084" s="31">
        <v>648.01576893000004</v>
      </c>
      <c r="H1084" s="27" t="str">
        <f t="shared" si="288"/>
        <v>N/A</v>
      </c>
      <c r="I1084" s="28">
        <v>-0.61799999999999999</v>
      </c>
      <c r="J1084" s="28">
        <v>9.17</v>
      </c>
      <c r="K1084" s="29" t="s">
        <v>1193</v>
      </c>
      <c r="L1084" s="30" t="str">
        <f t="shared" si="290"/>
        <v>Yes</v>
      </c>
    </row>
    <row r="1085" spans="1:12">
      <c r="A1085" s="46" t="s">
        <v>409</v>
      </c>
      <c r="B1085" s="25" t="s">
        <v>49</v>
      </c>
      <c r="C1085" s="31">
        <v>1512080</v>
      </c>
      <c r="D1085" s="27" t="str">
        <f t="shared" ref="D1085:D1093" si="292">IF($B1085="N/A","N/A",IF(C1085&gt;10,"No",IF(C1085&lt;-10,"No","Yes")))</f>
        <v>N/A</v>
      </c>
      <c r="E1085" s="31">
        <v>1631242</v>
      </c>
      <c r="F1085" s="27" t="str">
        <f t="shared" ref="F1085:F1093" si="293">IF($B1085="N/A","N/A",IF(E1085&gt;10,"No",IF(E1085&lt;-10,"No","Yes")))</f>
        <v>N/A</v>
      </c>
      <c r="G1085" s="31">
        <v>1785947</v>
      </c>
      <c r="H1085" s="27" t="str">
        <f t="shared" ref="H1085:H1093" si="294">IF($B1085="N/A","N/A",IF(G1085&gt;10,"No",IF(G1085&lt;-10,"No","Yes")))</f>
        <v>N/A</v>
      </c>
      <c r="I1085" s="28">
        <v>7.8810000000000002</v>
      </c>
      <c r="J1085" s="28">
        <v>9.484</v>
      </c>
      <c r="K1085" s="29" t="s">
        <v>1193</v>
      </c>
      <c r="L1085" s="30" t="str">
        <f t="shared" ref="L1085:L1093" si="295">IF(J1085="Div by 0", "N/A", IF(K1085="N/A","N/A", IF(J1085&gt;VALUE(MID(K1085,1,2)), "No", IF(J1085&lt;-1*VALUE(MID(K1085,1,2)), "No", "Yes"))))</f>
        <v>Yes</v>
      </c>
    </row>
    <row r="1086" spans="1:12">
      <c r="A1086" s="46" t="s">
        <v>136</v>
      </c>
      <c r="B1086" s="25" t="s">
        <v>49</v>
      </c>
      <c r="C1086" s="26">
        <v>45</v>
      </c>
      <c r="D1086" s="27" t="str">
        <f t="shared" si="292"/>
        <v>N/A</v>
      </c>
      <c r="E1086" s="26">
        <v>54</v>
      </c>
      <c r="F1086" s="27" t="str">
        <f t="shared" si="293"/>
        <v>N/A</v>
      </c>
      <c r="G1086" s="26">
        <v>50</v>
      </c>
      <c r="H1086" s="27" t="str">
        <f t="shared" si="294"/>
        <v>N/A</v>
      </c>
      <c r="I1086" s="28">
        <v>20</v>
      </c>
      <c r="J1086" s="28">
        <v>-7.41</v>
      </c>
      <c r="K1086" s="29" t="s">
        <v>1193</v>
      </c>
      <c r="L1086" s="30" t="str">
        <f t="shared" si="295"/>
        <v>Yes</v>
      </c>
    </row>
    <row r="1087" spans="1:12">
      <c r="A1087" s="46" t="s">
        <v>410</v>
      </c>
      <c r="B1087" s="25" t="s">
        <v>49</v>
      </c>
      <c r="C1087" s="31">
        <v>33601.777778000003</v>
      </c>
      <c r="D1087" s="27" t="str">
        <f t="shared" si="292"/>
        <v>N/A</v>
      </c>
      <c r="E1087" s="31">
        <v>30208.185184999998</v>
      </c>
      <c r="F1087" s="27" t="str">
        <f t="shared" si="293"/>
        <v>N/A</v>
      </c>
      <c r="G1087" s="31">
        <v>35718.94</v>
      </c>
      <c r="H1087" s="27" t="str">
        <f t="shared" si="294"/>
        <v>N/A</v>
      </c>
      <c r="I1087" s="28">
        <v>-10.1</v>
      </c>
      <c r="J1087" s="28">
        <v>18.239999999999998</v>
      </c>
      <c r="K1087" s="29" t="s">
        <v>1193</v>
      </c>
      <c r="L1087" s="30" t="str">
        <f t="shared" si="295"/>
        <v>Yes</v>
      </c>
    </row>
    <row r="1088" spans="1:12">
      <c r="A1088" s="46" t="s">
        <v>411</v>
      </c>
      <c r="B1088" s="25" t="s">
        <v>49</v>
      </c>
      <c r="C1088" s="31">
        <v>80435685</v>
      </c>
      <c r="D1088" s="27" t="str">
        <f t="shared" si="292"/>
        <v>N/A</v>
      </c>
      <c r="E1088" s="31">
        <v>85463363</v>
      </c>
      <c r="F1088" s="27" t="str">
        <f t="shared" si="293"/>
        <v>N/A</v>
      </c>
      <c r="G1088" s="31">
        <v>88100159</v>
      </c>
      <c r="H1088" s="27" t="str">
        <f t="shared" si="294"/>
        <v>N/A</v>
      </c>
      <c r="I1088" s="28">
        <v>6.2510000000000003</v>
      </c>
      <c r="J1088" s="28">
        <v>3.085</v>
      </c>
      <c r="K1088" s="29" t="s">
        <v>1193</v>
      </c>
      <c r="L1088" s="30" t="str">
        <f t="shared" si="295"/>
        <v>Yes</v>
      </c>
    </row>
    <row r="1089" spans="1:12">
      <c r="A1089" s="46" t="s">
        <v>412</v>
      </c>
      <c r="B1089" s="25" t="s">
        <v>49</v>
      </c>
      <c r="C1089" s="26">
        <v>7136</v>
      </c>
      <c r="D1089" s="27" t="str">
        <f t="shared" si="292"/>
        <v>N/A</v>
      </c>
      <c r="E1089" s="26">
        <v>7517</v>
      </c>
      <c r="F1089" s="27" t="str">
        <f t="shared" si="293"/>
        <v>N/A</v>
      </c>
      <c r="G1089" s="26">
        <v>7947</v>
      </c>
      <c r="H1089" s="27" t="str">
        <f t="shared" si="294"/>
        <v>N/A</v>
      </c>
      <c r="I1089" s="28">
        <v>5.3390000000000004</v>
      </c>
      <c r="J1089" s="28">
        <v>5.72</v>
      </c>
      <c r="K1089" s="29" t="s">
        <v>1193</v>
      </c>
      <c r="L1089" s="30" t="str">
        <f t="shared" si="295"/>
        <v>Yes</v>
      </c>
    </row>
    <row r="1090" spans="1:12">
      <c r="A1090" s="46" t="s">
        <v>413</v>
      </c>
      <c r="B1090" s="25" t="s">
        <v>49</v>
      </c>
      <c r="C1090" s="31">
        <v>11271.816844000001</v>
      </c>
      <c r="D1090" s="27" t="str">
        <f t="shared" si="292"/>
        <v>N/A</v>
      </c>
      <c r="E1090" s="31">
        <v>11369.344552</v>
      </c>
      <c r="F1090" s="27" t="str">
        <f t="shared" si="293"/>
        <v>N/A</v>
      </c>
      <c r="G1090" s="31">
        <v>11085.964389000001</v>
      </c>
      <c r="H1090" s="27" t="str">
        <f t="shared" si="294"/>
        <v>N/A</v>
      </c>
      <c r="I1090" s="28">
        <v>0.86519999999999997</v>
      </c>
      <c r="J1090" s="28">
        <v>-2.4900000000000002</v>
      </c>
      <c r="K1090" s="29" t="s">
        <v>1193</v>
      </c>
      <c r="L1090" s="30" t="str">
        <f t="shared" si="295"/>
        <v>Yes</v>
      </c>
    </row>
    <row r="1091" spans="1:12">
      <c r="A1091" s="46" t="s">
        <v>414</v>
      </c>
      <c r="B1091" s="25" t="s">
        <v>49</v>
      </c>
      <c r="C1091" s="31">
        <v>0</v>
      </c>
      <c r="D1091" s="27" t="str">
        <f t="shared" si="292"/>
        <v>N/A</v>
      </c>
      <c r="E1091" s="31">
        <v>0</v>
      </c>
      <c r="F1091" s="27" t="str">
        <f t="shared" si="293"/>
        <v>N/A</v>
      </c>
      <c r="G1091" s="31">
        <v>0</v>
      </c>
      <c r="H1091" s="27" t="str">
        <f t="shared" si="294"/>
        <v>N/A</v>
      </c>
      <c r="I1091" s="28" t="s">
        <v>1207</v>
      </c>
      <c r="J1091" s="28" t="s">
        <v>1207</v>
      </c>
      <c r="K1091" s="29" t="s">
        <v>1193</v>
      </c>
      <c r="L1091" s="30" t="str">
        <f t="shared" si="295"/>
        <v>N/A</v>
      </c>
    </row>
    <row r="1092" spans="1:12">
      <c r="A1092" s="46" t="s">
        <v>137</v>
      </c>
      <c r="B1092" s="25" t="s">
        <v>49</v>
      </c>
      <c r="C1092" s="26">
        <v>0</v>
      </c>
      <c r="D1092" s="27" t="str">
        <f t="shared" si="292"/>
        <v>N/A</v>
      </c>
      <c r="E1092" s="26">
        <v>0</v>
      </c>
      <c r="F1092" s="27" t="str">
        <f t="shared" si="293"/>
        <v>N/A</v>
      </c>
      <c r="G1092" s="26">
        <v>0</v>
      </c>
      <c r="H1092" s="27" t="str">
        <f t="shared" si="294"/>
        <v>N/A</v>
      </c>
      <c r="I1092" s="28" t="s">
        <v>1207</v>
      </c>
      <c r="J1092" s="28" t="s">
        <v>1207</v>
      </c>
      <c r="K1092" s="29" t="s">
        <v>1193</v>
      </c>
      <c r="L1092" s="30" t="str">
        <f t="shared" si="295"/>
        <v>N/A</v>
      </c>
    </row>
    <row r="1093" spans="1:12">
      <c r="A1093" s="46" t="s">
        <v>415</v>
      </c>
      <c r="B1093" s="25" t="s">
        <v>49</v>
      </c>
      <c r="C1093" s="31" t="s">
        <v>1207</v>
      </c>
      <c r="D1093" s="27" t="str">
        <f t="shared" si="292"/>
        <v>N/A</v>
      </c>
      <c r="E1093" s="31" t="s">
        <v>1207</v>
      </c>
      <c r="F1093" s="27" t="str">
        <f t="shared" si="293"/>
        <v>N/A</v>
      </c>
      <c r="G1093" s="31" t="s">
        <v>1207</v>
      </c>
      <c r="H1093" s="27" t="str">
        <f t="shared" si="294"/>
        <v>N/A</v>
      </c>
      <c r="I1093" s="28" t="s">
        <v>1207</v>
      </c>
      <c r="J1093" s="28" t="s">
        <v>1207</v>
      </c>
      <c r="K1093" s="29" t="s">
        <v>1193</v>
      </c>
      <c r="L1093" s="30" t="str">
        <f t="shared" si="295"/>
        <v>N/A</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304.68203292999999</v>
      </c>
      <c r="D1095" s="27" t="str">
        <f t="shared" ref="D1095:D1106" si="296">IF($B1095="N/A","N/A",IF(C1095&gt;10,"No",IF(C1095&lt;-10,"No","Yes")))</f>
        <v>N/A</v>
      </c>
      <c r="E1095" s="31">
        <v>293.07338262000002</v>
      </c>
      <c r="F1095" s="27" t="str">
        <f t="shared" ref="F1095:F1106" si="297">IF($B1095="N/A","N/A",IF(E1095&gt;10,"No",IF(E1095&lt;-10,"No","Yes")))</f>
        <v>N/A</v>
      </c>
      <c r="G1095" s="31">
        <v>383.89021458000002</v>
      </c>
      <c r="H1095" s="27" t="str">
        <f t="shared" ref="H1095:H1106" si="298">IF($B1095="N/A","N/A",IF(G1095&gt;10,"No",IF(G1095&lt;-10,"No","Yes")))</f>
        <v>N/A</v>
      </c>
      <c r="I1095" s="28">
        <v>-3.81</v>
      </c>
      <c r="J1095" s="28">
        <v>30.99</v>
      </c>
      <c r="K1095" s="29" t="s">
        <v>1193</v>
      </c>
      <c r="L1095" s="30" t="str">
        <f t="shared" ref="L1095:L1106" si="299">IF(J1095="Div by 0", "N/A", IF(K1095="N/A","N/A", IF(J1095&gt;VALUE(MID(K1095,1,2)), "No", IF(J1095&lt;-1*VALUE(MID(K1095,1,2)), "No", "Yes"))))</f>
        <v>No</v>
      </c>
    </row>
    <row r="1096" spans="1:12">
      <c r="A1096" s="48" t="s">
        <v>524</v>
      </c>
      <c r="B1096" s="25" t="s">
        <v>49</v>
      </c>
      <c r="C1096" s="31">
        <v>262.30799242000001</v>
      </c>
      <c r="D1096" s="27" t="str">
        <f t="shared" si="296"/>
        <v>N/A</v>
      </c>
      <c r="E1096" s="31">
        <v>246.10666072000001</v>
      </c>
      <c r="F1096" s="27" t="str">
        <f t="shared" si="297"/>
        <v>N/A</v>
      </c>
      <c r="G1096" s="31">
        <v>366.51063829999998</v>
      </c>
      <c r="H1096" s="27" t="str">
        <f t="shared" si="298"/>
        <v>N/A</v>
      </c>
      <c r="I1096" s="28">
        <v>-6.18</v>
      </c>
      <c r="J1096" s="28">
        <v>48.92</v>
      </c>
      <c r="K1096" s="29" t="s">
        <v>1193</v>
      </c>
      <c r="L1096" s="30" t="str">
        <f t="shared" si="299"/>
        <v>No</v>
      </c>
    </row>
    <row r="1097" spans="1:12">
      <c r="A1097" s="48" t="s">
        <v>527</v>
      </c>
      <c r="B1097" s="25" t="s">
        <v>49</v>
      </c>
      <c r="C1097" s="31">
        <v>321.43078403999999</v>
      </c>
      <c r="D1097" s="27" t="str">
        <f t="shared" si="296"/>
        <v>N/A</v>
      </c>
      <c r="E1097" s="31">
        <v>297.83214876</v>
      </c>
      <c r="F1097" s="27" t="str">
        <f t="shared" si="297"/>
        <v>N/A</v>
      </c>
      <c r="G1097" s="31">
        <v>350.96259736000002</v>
      </c>
      <c r="H1097" s="27" t="str">
        <f t="shared" si="298"/>
        <v>N/A</v>
      </c>
      <c r="I1097" s="28">
        <v>-7.34</v>
      </c>
      <c r="J1097" s="28">
        <v>17.84</v>
      </c>
      <c r="K1097" s="29" t="s">
        <v>1193</v>
      </c>
      <c r="L1097" s="30" t="str">
        <f t="shared" si="299"/>
        <v>Yes</v>
      </c>
    </row>
    <row r="1098" spans="1:12">
      <c r="A1098" s="46" t="s">
        <v>568</v>
      </c>
      <c r="B1098" s="25" t="s">
        <v>49</v>
      </c>
      <c r="C1098" s="31">
        <v>5088.1091385999998</v>
      </c>
      <c r="D1098" s="27" t="str">
        <f t="shared" si="296"/>
        <v>N/A</v>
      </c>
      <c r="E1098" s="31">
        <v>5189.3219501000003</v>
      </c>
      <c r="F1098" s="27" t="str">
        <f t="shared" si="297"/>
        <v>N/A</v>
      </c>
      <c r="G1098" s="31">
        <v>5078.4409108999998</v>
      </c>
      <c r="H1098" s="27" t="str">
        <f t="shared" si="298"/>
        <v>N/A</v>
      </c>
      <c r="I1098" s="28">
        <v>1.9890000000000001</v>
      </c>
      <c r="J1098" s="28">
        <v>-2.14</v>
      </c>
      <c r="K1098" s="29" t="s">
        <v>1193</v>
      </c>
      <c r="L1098" s="30" t="str">
        <f t="shared" si="299"/>
        <v>Yes</v>
      </c>
    </row>
    <row r="1099" spans="1:12">
      <c r="A1099" s="48" t="s">
        <v>524</v>
      </c>
      <c r="B1099" s="25" t="s">
        <v>49</v>
      </c>
      <c r="C1099" s="31">
        <v>10941.665478000001</v>
      </c>
      <c r="D1099" s="27" t="str">
        <f t="shared" si="296"/>
        <v>N/A</v>
      </c>
      <c r="E1099" s="31">
        <v>11524.407341</v>
      </c>
      <c r="F1099" s="27" t="str">
        <f t="shared" si="297"/>
        <v>N/A</v>
      </c>
      <c r="G1099" s="31">
        <v>9946.7495163999993</v>
      </c>
      <c r="H1099" s="27" t="str">
        <f t="shared" si="298"/>
        <v>N/A</v>
      </c>
      <c r="I1099" s="28">
        <v>5.3259999999999996</v>
      </c>
      <c r="J1099" s="28">
        <v>-13.7</v>
      </c>
      <c r="K1099" s="29" t="s">
        <v>1193</v>
      </c>
      <c r="L1099" s="30" t="str">
        <f t="shared" si="299"/>
        <v>Yes</v>
      </c>
    </row>
    <row r="1100" spans="1:12">
      <c r="A1100" s="48" t="s">
        <v>527</v>
      </c>
      <c r="B1100" s="25" t="s">
        <v>49</v>
      </c>
      <c r="C1100" s="31">
        <v>740.10168008000005</v>
      </c>
      <c r="D1100" s="27" t="str">
        <f t="shared" si="296"/>
        <v>N/A</v>
      </c>
      <c r="E1100" s="31">
        <v>743.30752066000002</v>
      </c>
      <c r="F1100" s="27" t="str">
        <f t="shared" si="297"/>
        <v>N/A</v>
      </c>
      <c r="G1100" s="31">
        <v>821.86804927000003</v>
      </c>
      <c r="H1100" s="27" t="str">
        <f t="shared" si="298"/>
        <v>N/A</v>
      </c>
      <c r="I1100" s="28">
        <v>0.43319999999999997</v>
      </c>
      <c r="J1100" s="28">
        <v>10.57</v>
      </c>
      <c r="K1100" s="29" t="s">
        <v>1193</v>
      </c>
      <c r="L1100" s="30" t="str">
        <f t="shared" si="299"/>
        <v>Yes</v>
      </c>
    </row>
    <row r="1101" spans="1:12">
      <c r="A1101" s="46" t="s">
        <v>221</v>
      </c>
      <c r="B1101" s="25" t="s">
        <v>49</v>
      </c>
      <c r="C1101" s="31">
        <v>373.16554522000001</v>
      </c>
      <c r="D1101" s="27" t="str">
        <f t="shared" si="296"/>
        <v>N/A</v>
      </c>
      <c r="E1101" s="31">
        <v>317.36312384000001</v>
      </c>
      <c r="F1101" s="27" t="str">
        <f t="shared" si="297"/>
        <v>N/A</v>
      </c>
      <c r="G1101" s="31">
        <v>330.96606631999998</v>
      </c>
      <c r="H1101" s="27" t="str">
        <f t="shared" si="298"/>
        <v>N/A</v>
      </c>
      <c r="I1101" s="28">
        <v>-15</v>
      </c>
      <c r="J1101" s="28">
        <v>4.2859999999999996</v>
      </c>
      <c r="K1101" s="29" t="s">
        <v>1193</v>
      </c>
      <c r="L1101" s="30" t="str">
        <f t="shared" si="299"/>
        <v>Yes</v>
      </c>
    </row>
    <row r="1102" spans="1:12">
      <c r="A1102" s="48" t="s">
        <v>524</v>
      </c>
      <c r="B1102" s="25" t="s">
        <v>49</v>
      </c>
      <c r="C1102" s="31">
        <v>168.28413778000001</v>
      </c>
      <c r="D1102" s="27" t="str">
        <f t="shared" si="296"/>
        <v>N/A</v>
      </c>
      <c r="E1102" s="31">
        <v>149.39317192999999</v>
      </c>
      <c r="F1102" s="27" t="str">
        <f t="shared" si="297"/>
        <v>N/A</v>
      </c>
      <c r="G1102" s="31">
        <v>172.72485492999999</v>
      </c>
      <c r="H1102" s="27" t="str">
        <f t="shared" si="298"/>
        <v>N/A</v>
      </c>
      <c r="I1102" s="28">
        <v>-11.2</v>
      </c>
      <c r="J1102" s="28">
        <v>15.62</v>
      </c>
      <c r="K1102" s="29" t="s">
        <v>1193</v>
      </c>
      <c r="L1102" s="30" t="str">
        <f t="shared" si="299"/>
        <v>Yes</v>
      </c>
    </row>
    <row r="1103" spans="1:12">
      <c r="A1103" s="48" t="s">
        <v>527</v>
      </c>
      <c r="B1103" s="25" t="s">
        <v>49</v>
      </c>
      <c r="C1103" s="31">
        <v>454.42413370999998</v>
      </c>
      <c r="D1103" s="27" t="str">
        <f t="shared" si="296"/>
        <v>N/A</v>
      </c>
      <c r="E1103" s="31">
        <v>359.84429752</v>
      </c>
      <c r="F1103" s="27" t="str">
        <f t="shared" si="297"/>
        <v>N/A</v>
      </c>
      <c r="G1103" s="31">
        <v>353.78482158999998</v>
      </c>
      <c r="H1103" s="27" t="str">
        <f t="shared" si="298"/>
        <v>N/A</v>
      </c>
      <c r="I1103" s="28">
        <v>-20.8</v>
      </c>
      <c r="J1103" s="28">
        <v>-1.68</v>
      </c>
      <c r="K1103" s="29" t="s">
        <v>1193</v>
      </c>
      <c r="L1103" s="30" t="str">
        <f t="shared" si="299"/>
        <v>Yes</v>
      </c>
    </row>
    <row r="1104" spans="1:12">
      <c r="A1104" s="46" t="s">
        <v>628</v>
      </c>
      <c r="B1104" s="25" t="s">
        <v>49</v>
      </c>
      <c r="C1104" s="31">
        <v>8436.9845860000005</v>
      </c>
      <c r="D1104" s="27" t="str">
        <f t="shared" si="296"/>
        <v>N/A</v>
      </c>
      <c r="E1104" s="31">
        <v>8922.4821627000001</v>
      </c>
      <c r="F1104" s="27" t="str">
        <f t="shared" si="297"/>
        <v>N/A</v>
      </c>
      <c r="G1104" s="31">
        <v>8897.9107652999992</v>
      </c>
      <c r="H1104" s="27" t="str">
        <f t="shared" si="298"/>
        <v>N/A</v>
      </c>
      <c r="I1104" s="28">
        <v>5.7539999999999996</v>
      </c>
      <c r="J1104" s="28">
        <v>-0.27500000000000002</v>
      </c>
      <c r="K1104" s="29" t="s">
        <v>1193</v>
      </c>
      <c r="L1104" s="30" t="str">
        <f t="shared" si="299"/>
        <v>Yes</v>
      </c>
    </row>
    <row r="1105" spans="1:12">
      <c r="A1105" s="48" t="s">
        <v>524</v>
      </c>
      <c r="B1105" s="25" t="s">
        <v>49</v>
      </c>
      <c r="C1105" s="31">
        <v>6375.6862111</v>
      </c>
      <c r="D1105" s="27" t="str">
        <f t="shared" si="296"/>
        <v>N/A</v>
      </c>
      <c r="E1105" s="31">
        <v>7050.0780989000004</v>
      </c>
      <c r="F1105" s="27" t="str">
        <f t="shared" si="297"/>
        <v>N/A</v>
      </c>
      <c r="G1105" s="31">
        <v>7191.3949709999997</v>
      </c>
      <c r="H1105" s="27" t="str">
        <f t="shared" si="298"/>
        <v>N/A</v>
      </c>
      <c r="I1105" s="28">
        <v>10.58</v>
      </c>
      <c r="J1105" s="28">
        <v>2.004</v>
      </c>
      <c r="K1105" s="29" t="s">
        <v>1193</v>
      </c>
      <c r="L1105" s="30" t="str">
        <f t="shared" si="299"/>
        <v>Yes</v>
      </c>
    </row>
    <row r="1106" spans="1:12">
      <c r="A1106" s="48" t="s">
        <v>527</v>
      </c>
      <c r="B1106" s="25" t="s">
        <v>49</v>
      </c>
      <c r="C1106" s="31">
        <v>10303.701873</v>
      </c>
      <c r="D1106" s="27" t="str">
        <f t="shared" si="296"/>
        <v>N/A</v>
      </c>
      <c r="E1106" s="31">
        <v>10572.260413</v>
      </c>
      <c r="F1106" s="27" t="str">
        <f t="shared" si="297"/>
        <v>N/A</v>
      </c>
      <c r="G1106" s="31">
        <v>10798.395309</v>
      </c>
      <c r="H1106" s="27" t="str">
        <f t="shared" si="298"/>
        <v>N/A</v>
      </c>
      <c r="I1106" s="28">
        <v>2.6059999999999999</v>
      </c>
      <c r="J1106" s="28">
        <v>2.1389999999999998</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15.967549511</v>
      </c>
      <c r="D1108" s="27" t="str">
        <f t="shared" ref="D1108:D1125" si="300">IF($B1108="N/A","N/A",IF(C1108&gt;10,"No",IF(C1108&lt;-10,"No","Yes")))</f>
        <v>N/A</v>
      </c>
      <c r="E1108" s="32">
        <v>15.762476895000001</v>
      </c>
      <c r="F1108" s="27" t="str">
        <f t="shared" ref="F1108:F1125" si="301">IF($B1108="N/A","N/A",IF(E1108&gt;10,"No",IF(E1108&lt;-10,"No","Yes")))</f>
        <v>N/A</v>
      </c>
      <c r="G1108" s="32">
        <v>15.846300413</v>
      </c>
      <c r="H1108" s="27" t="str">
        <f t="shared" ref="H1108:H1125" si="302">IF($B1108="N/A","N/A",IF(G1108&gt;10,"No",IF(G1108&lt;-10,"No","Yes")))</f>
        <v>N/A</v>
      </c>
      <c r="I1108" s="28">
        <v>-1.28</v>
      </c>
      <c r="J1108" s="28">
        <v>0.53180000000000005</v>
      </c>
      <c r="K1108" s="29" t="s">
        <v>1193</v>
      </c>
      <c r="L1108" s="30" t="str">
        <f t="shared" ref="L1108:L1125" si="303">IF(J1108="Div by 0", "N/A", IF(K1108="N/A","N/A", IF(J1108&gt;VALUE(MID(K1108,1,2)), "No", IF(J1108&lt;-1*VALUE(MID(K1108,1,2)), "No", "Yes"))))</f>
        <v>Yes</v>
      </c>
    </row>
    <row r="1109" spans="1:12">
      <c r="A1109" s="48" t="s">
        <v>524</v>
      </c>
      <c r="B1109" s="25" t="s">
        <v>49</v>
      </c>
      <c r="C1109" s="32">
        <v>17.846393935999998</v>
      </c>
      <c r="D1109" s="27" t="str">
        <f t="shared" si="300"/>
        <v>N/A</v>
      </c>
      <c r="E1109" s="32">
        <v>17.817694968000001</v>
      </c>
      <c r="F1109" s="27" t="str">
        <f t="shared" si="301"/>
        <v>N/A</v>
      </c>
      <c r="G1109" s="32">
        <v>17.591876208999999</v>
      </c>
      <c r="H1109" s="27" t="str">
        <f t="shared" si="302"/>
        <v>N/A</v>
      </c>
      <c r="I1109" s="28">
        <v>-0.161</v>
      </c>
      <c r="J1109" s="28">
        <v>-1.27</v>
      </c>
      <c r="K1109" s="29" t="s">
        <v>1193</v>
      </c>
      <c r="L1109" s="30" t="str">
        <f t="shared" si="303"/>
        <v>Yes</v>
      </c>
    </row>
    <row r="1110" spans="1:12">
      <c r="A1110" s="48" t="s">
        <v>527</v>
      </c>
      <c r="B1110" s="25" t="s">
        <v>49</v>
      </c>
      <c r="C1110" s="32">
        <v>14.560728036</v>
      </c>
      <c r="D1110" s="27" t="str">
        <f t="shared" si="300"/>
        <v>N/A</v>
      </c>
      <c r="E1110" s="32">
        <v>14.388429752</v>
      </c>
      <c r="F1110" s="27" t="str">
        <f t="shared" si="301"/>
        <v>N/A</v>
      </c>
      <c r="G1110" s="32">
        <v>14.254664010000001</v>
      </c>
      <c r="H1110" s="27" t="str">
        <f t="shared" si="302"/>
        <v>N/A</v>
      </c>
      <c r="I1110" s="28">
        <v>-1.18</v>
      </c>
      <c r="J1110" s="28">
        <v>-0.93</v>
      </c>
      <c r="K1110" s="29" t="s">
        <v>1193</v>
      </c>
      <c r="L1110" s="30" t="str">
        <f t="shared" si="303"/>
        <v>Yes</v>
      </c>
    </row>
    <row r="1111" spans="1:12">
      <c r="A1111" s="46" t="s">
        <v>432</v>
      </c>
      <c r="B1111" s="25" t="s">
        <v>49</v>
      </c>
      <c r="C1111" s="32">
        <v>16.306370794999999</v>
      </c>
      <c r="D1111" s="27" t="str">
        <f t="shared" si="300"/>
        <v>N/A</v>
      </c>
      <c r="E1111" s="32">
        <v>15.628465803999999</v>
      </c>
      <c r="F1111" s="27" t="str">
        <f t="shared" si="301"/>
        <v>N/A</v>
      </c>
      <c r="G1111" s="32">
        <v>15.8145443</v>
      </c>
      <c r="H1111" s="27" t="str">
        <f t="shared" si="302"/>
        <v>N/A</v>
      </c>
      <c r="I1111" s="28">
        <v>-4.16</v>
      </c>
      <c r="J1111" s="28">
        <v>1.1910000000000001</v>
      </c>
      <c r="K1111" s="29" t="s">
        <v>1193</v>
      </c>
      <c r="L1111" s="30" t="str">
        <f t="shared" si="303"/>
        <v>Yes</v>
      </c>
    </row>
    <row r="1112" spans="1:12">
      <c r="A1112" s="48" t="s">
        <v>524</v>
      </c>
      <c r="B1112" s="25" t="s">
        <v>49</v>
      </c>
      <c r="C1112" s="32">
        <v>32.995206777</v>
      </c>
      <c r="D1112" s="27" t="str">
        <f t="shared" si="300"/>
        <v>N/A</v>
      </c>
      <c r="E1112" s="32">
        <v>32.857302242999999</v>
      </c>
      <c r="F1112" s="27" t="str">
        <f t="shared" si="301"/>
        <v>N/A</v>
      </c>
      <c r="G1112" s="32">
        <v>28.945841392999998</v>
      </c>
      <c r="H1112" s="27" t="str">
        <f t="shared" si="302"/>
        <v>N/A</v>
      </c>
      <c r="I1112" s="28">
        <v>-0.41799999999999998</v>
      </c>
      <c r="J1112" s="28">
        <v>-11.9</v>
      </c>
      <c r="K1112" s="29" t="s">
        <v>1193</v>
      </c>
      <c r="L1112" s="30" t="str">
        <f t="shared" si="303"/>
        <v>Yes</v>
      </c>
    </row>
    <row r="1113" spans="1:12">
      <c r="A1113" s="48" t="s">
        <v>527</v>
      </c>
      <c r="B1113" s="25" t="s">
        <v>49</v>
      </c>
      <c r="C1113" s="32">
        <v>3.9376968847999998</v>
      </c>
      <c r="D1113" s="27" t="str">
        <f t="shared" si="300"/>
        <v>N/A</v>
      </c>
      <c r="E1113" s="32">
        <v>3.5785123966999999</v>
      </c>
      <c r="F1113" s="27" t="str">
        <f t="shared" si="301"/>
        <v>N/A</v>
      </c>
      <c r="G1113" s="32">
        <v>4.3651512407000004</v>
      </c>
      <c r="H1113" s="27" t="str">
        <f t="shared" si="302"/>
        <v>N/A</v>
      </c>
      <c r="I1113" s="28">
        <v>-9.1199999999999992</v>
      </c>
      <c r="J1113" s="28">
        <v>21.98</v>
      </c>
      <c r="K1113" s="29" t="s">
        <v>1193</v>
      </c>
      <c r="L1113" s="30" t="str">
        <f t="shared" si="303"/>
        <v>Yes</v>
      </c>
    </row>
    <row r="1114" spans="1:12">
      <c r="A1114" s="46" t="s">
        <v>433</v>
      </c>
      <c r="B1114" s="25" t="s">
        <v>49</v>
      </c>
      <c r="C1114" s="32">
        <v>61.889763780000003</v>
      </c>
      <c r="D1114" s="27" t="str">
        <f t="shared" si="300"/>
        <v>N/A</v>
      </c>
      <c r="E1114" s="32">
        <v>58.752310536000003</v>
      </c>
      <c r="F1114" s="27" t="str">
        <f t="shared" si="301"/>
        <v>N/A</v>
      </c>
      <c r="G1114" s="32">
        <v>60.019053667999998</v>
      </c>
      <c r="H1114" s="27" t="str">
        <f t="shared" si="302"/>
        <v>N/A</v>
      </c>
      <c r="I1114" s="28">
        <v>-5.07</v>
      </c>
      <c r="J1114" s="28">
        <v>2.1560000000000001</v>
      </c>
      <c r="K1114" s="29" t="s">
        <v>1193</v>
      </c>
      <c r="L1114" s="30" t="str">
        <f t="shared" si="303"/>
        <v>Yes</v>
      </c>
    </row>
    <row r="1115" spans="1:12">
      <c r="A1115" s="48" t="s">
        <v>524</v>
      </c>
      <c r="B1115" s="25" t="s">
        <v>49</v>
      </c>
      <c r="C1115" s="32">
        <v>58.956638056000003</v>
      </c>
      <c r="D1115" s="27" t="str">
        <f t="shared" si="300"/>
        <v>N/A</v>
      </c>
      <c r="E1115" s="32">
        <v>58.016289188999998</v>
      </c>
      <c r="F1115" s="27" t="str">
        <f t="shared" si="301"/>
        <v>N/A</v>
      </c>
      <c r="G1115" s="32">
        <v>59.506769826000003</v>
      </c>
      <c r="H1115" s="27" t="str">
        <f t="shared" si="302"/>
        <v>N/A</v>
      </c>
      <c r="I1115" s="28">
        <v>-1.59</v>
      </c>
      <c r="J1115" s="28">
        <v>2.569</v>
      </c>
      <c r="K1115" s="29" t="s">
        <v>1193</v>
      </c>
      <c r="L1115" s="30" t="str">
        <f t="shared" si="303"/>
        <v>Yes</v>
      </c>
    </row>
    <row r="1116" spans="1:12">
      <c r="A1116" s="48" t="s">
        <v>527</v>
      </c>
      <c r="B1116" s="25" t="s">
        <v>49</v>
      </c>
      <c r="C1116" s="32">
        <v>63.309415471000001</v>
      </c>
      <c r="D1116" s="27" t="str">
        <f t="shared" si="300"/>
        <v>N/A</v>
      </c>
      <c r="E1116" s="32">
        <v>58.735537190000002</v>
      </c>
      <c r="F1116" s="27" t="str">
        <f t="shared" si="301"/>
        <v>N/A</v>
      </c>
      <c r="G1116" s="32">
        <v>59.536315885</v>
      </c>
      <c r="H1116" s="27" t="str">
        <f t="shared" si="302"/>
        <v>N/A</v>
      </c>
      <c r="I1116" s="28">
        <v>-7.22</v>
      </c>
      <c r="J1116" s="28">
        <v>1.363</v>
      </c>
      <c r="K1116" s="29" t="s">
        <v>1193</v>
      </c>
      <c r="L1116" s="30" t="str">
        <f t="shared" si="303"/>
        <v>Yes</v>
      </c>
    </row>
    <row r="1117" spans="1:12">
      <c r="A1117" s="46" t="s">
        <v>629</v>
      </c>
      <c r="B1117" s="25" t="s">
        <v>49</v>
      </c>
      <c r="C1117" s="32">
        <v>92.541159628000003</v>
      </c>
      <c r="D1117" s="27" t="str">
        <f t="shared" si="300"/>
        <v>N/A</v>
      </c>
      <c r="E1117" s="32">
        <v>92.347504620999999</v>
      </c>
      <c r="F1117" s="27" t="str">
        <f t="shared" si="301"/>
        <v>N/A</v>
      </c>
      <c r="G1117" s="32">
        <v>92.650728122000004</v>
      </c>
      <c r="H1117" s="27" t="str">
        <f t="shared" si="302"/>
        <v>N/A</v>
      </c>
      <c r="I1117" s="28">
        <v>-0.20899999999999999</v>
      </c>
      <c r="J1117" s="28">
        <v>0.32840000000000003</v>
      </c>
      <c r="K1117" s="29" t="s">
        <v>1193</v>
      </c>
      <c r="L1117" s="30" t="str">
        <f t="shared" si="303"/>
        <v>Yes</v>
      </c>
    </row>
    <row r="1118" spans="1:12">
      <c r="A1118" s="48" t="s">
        <v>524</v>
      </c>
      <c r="B1118" s="25" t="s">
        <v>49</v>
      </c>
      <c r="C1118" s="32">
        <v>89.978820643999995</v>
      </c>
      <c r="D1118" s="27" t="str">
        <f t="shared" si="300"/>
        <v>N/A</v>
      </c>
      <c r="E1118" s="32">
        <v>90.382684369000003</v>
      </c>
      <c r="F1118" s="27" t="str">
        <f t="shared" si="301"/>
        <v>N/A</v>
      </c>
      <c r="G1118" s="32">
        <v>90.909090909</v>
      </c>
      <c r="H1118" s="27" t="str">
        <f t="shared" si="302"/>
        <v>N/A</v>
      </c>
      <c r="I1118" s="28">
        <v>0.44879999999999998</v>
      </c>
      <c r="J1118" s="28">
        <v>0.58240000000000003</v>
      </c>
      <c r="K1118" s="29" t="s">
        <v>1193</v>
      </c>
      <c r="L1118" s="30" t="str">
        <f t="shared" si="303"/>
        <v>Yes</v>
      </c>
    </row>
    <row r="1119" spans="1:12">
      <c r="A1119" s="48" t="s">
        <v>527</v>
      </c>
      <c r="B1119" s="25" t="s">
        <v>49</v>
      </c>
      <c r="C1119" s="32">
        <v>94.723486174000001</v>
      </c>
      <c r="D1119" s="27" t="str">
        <f t="shared" si="300"/>
        <v>N/A</v>
      </c>
      <c r="E1119" s="32">
        <v>94.338842975000006</v>
      </c>
      <c r="F1119" s="27" t="str">
        <f t="shared" si="301"/>
        <v>N/A</v>
      </c>
      <c r="G1119" s="32">
        <v>94.593370766000007</v>
      </c>
      <c r="H1119" s="27" t="str">
        <f t="shared" si="302"/>
        <v>N/A</v>
      </c>
      <c r="I1119" s="28">
        <v>-0.40600000000000003</v>
      </c>
      <c r="J1119" s="28">
        <v>0.26979999999999998</v>
      </c>
      <c r="K1119" s="29" t="s">
        <v>1193</v>
      </c>
      <c r="L1119" s="30" t="str">
        <f t="shared" si="303"/>
        <v>Yes</v>
      </c>
    </row>
    <row r="1120" spans="1:12">
      <c r="A1120" s="46" t="s">
        <v>434</v>
      </c>
      <c r="B1120" s="25" t="s">
        <v>49</v>
      </c>
      <c r="C1120" s="26">
        <v>1.1826060968000001</v>
      </c>
      <c r="D1120" s="27" t="str">
        <f t="shared" si="300"/>
        <v>N/A</v>
      </c>
      <c r="E1120" s="26">
        <v>0.93755496920000003</v>
      </c>
      <c r="F1120" s="27" t="str">
        <f t="shared" si="301"/>
        <v>N/A</v>
      </c>
      <c r="G1120" s="26">
        <v>2.7629544803999999</v>
      </c>
      <c r="H1120" s="27" t="str">
        <f t="shared" si="302"/>
        <v>N/A</v>
      </c>
      <c r="I1120" s="28">
        <v>-20.7</v>
      </c>
      <c r="J1120" s="28">
        <v>194.7</v>
      </c>
      <c r="K1120" s="29" t="s">
        <v>1193</v>
      </c>
      <c r="L1120" s="30" t="str">
        <f t="shared" si="303"/>
        <v>No</v>
      </c>
    </row>
    <row r="1121" spans="1:12">
      <c r="A1121" s="48" t="s">
        <v>524</v>
      </c>
      <c r="B1121" s="25" t="s">
        <v>49</v>
      </c>
      <c r="C1121" s="26">
        <v>0.98001249219999997</v>
      </c>
      <c r="D1121" s="27" t="str">
        <f t="shared" si="300"/>
        <v>N/A</v>
      </c>
      <c r="E1121" s="26">
        <v>0.2886662492</v>
      </c>
      <c r="F1121" s="27" t="str">
        <f t="shared" si="301"/>
        <v>N/A</v>
      </c>
      <c r="G1121" s="26">
        <v>2.6800439801999998</v>
      </c>
      <c r="H1121" s="27" t="str">
        <f t="shared" si="302"/>
        <v>N/A</v>
      </c>
      <c r="I1121" s="28">
        <v>-70.5</v>
      </c>
      <c r="J1121" s="28">
        <v>828.4</v>
      </c>
      <c r="K1121" s="29" t="s">
        <v>1193</v>
      </c>
      <c r="L1121" s="30" t="str">
        <f t="shared" si="303"/>
        <v>No</v>
      </c>
    </row>
    <row r="1122" spans="1:12">
      <c r="A1122" s="48" t="s">
        <v>527</v>
      </c>
      <c r="B1122" s="25" t="s">
        <v>49</v>
      </c>
      <c r="C1122" s="26">
        <v>1.2259615385</v>
      </c>
      <c r="D1122" s="27" t="str">
        <f t="shared" si="300"/>
        <v>N/A</v>
      </c>
      <c r="E1122" s="26">
        <v>1.3417576106</v>
      </c>
      <c r="F1122" s="27" t="str">
        <f t="shared" si="301"/>
        <v>N/A</v>
      </c>
      <c r="G1122" s="26">
        <v>2.2744599746</v>
      </c>
      <c r="H1122" s="27" t="str">
        <f t="shared" si="302"/>
        <v>N/A</v>
      </c>
      <c r="I1122" s="28">
        <v>9.4450000000000003</v>
      </c>
      <c r="J1122" s="28">
        <v>69.510000000000005</v>
      </c>
      <c r="K1122" s="29" t="s">
        <v>1193</v>
      </c>
      <c r="L1122" s="30" t="str">
        <f t="shared" si="303"/>
        <v>No</v>
      </c>
    </row>
    <row r="1123" spans="1:12" ht="12.75" customHeight="1">
      <c r="A1123" s="46" t="s">
        <v>435</v>
      </c>
      <c r="B1123" s="25" t="s">
        <v>49</v>
      </c>
      <c r="C1123" s="26">
        <v>206.68129938999999</v>
      </c>
      <c r="D1123" s="27" t="str">
        <f t="shared" si="300"/>
        <v>N/A</v>
      </c>
      <c r="E1123" s="26">
        <v>209.52454169000001</v>
      </c>
      <c r="F1123" s="27" t="str">
        <f t="shared" si="301"/>
        <v>N/A</v>
      </c>
      <c r="G1123" s="26">
        <v>199.83189902000001</v>
      </c>
      <c r="H1123" s="27" t="str">
        <f t="shared" si="302"/>
        <v>N/A</v>
      </c>
      <c r="I1123" s="28">
        <v>1.3759999999999999</v>
      </c>
      <c r="J1123" s="28">
        <v>-4.63</v>
      </c>
      <c r="K1123" s="29" t="s">
        <v>1193</v>
      </c>
      <c r="L1123" s="30" t="str">
        <f t="shared" si="303"/>
        <v>Yes</v>
      </c>
    </row>
    <row r="1124" spans="1:12">
      <c r="A1124" s="48" t="s">
        <v>524</v>
      </c>
      <c r="B1124" s="25" t="s">
        <v>49</v>
      </c>
      <c r="C1124" s="26">
        <v>222.86081081</v>
      </c>
      <c r="D1124" s="27" t="str">
        <f t="shared" si="300"/>
        <v>N/A</v>
      </c>
      <c r="E1124" s="26">
        <v>224.79898132</v>
      </c>
      <c r="F1124" s="27" t="str">
        <f t="shared" si="301"/>
        <v>N/A</v>
      </c>
      <c r="G1124" s="26">
        <v>217.54761109</v>
      </c>
      <c r="H1124" s="27" t="str">
        <f t="shared" si="302"/>
        <v>N/A</v>
      </c>
      <c r="I1124" s="28">
        <v>0.86970000000000003</v>
      </c>
      <c r="J1124" s="28">
        <v>-3.23</v>
      </c>
      <c r="K1124" s="29" t="s">
        <v>1193</v>
      </c>
      <c r="L1124" s="30" t="str">
        <f t="shared" si="303"/>
        <v>Yes</v>
      </c>
    </row>
    <row r="1125" spans="1:12">
      <c r="A1125" s="48" t="s">
        <v>527</v>
      </c>
      <c r="B1125" s="25" t="s">
        <v>49</v>
      </c>
      <c r="C1125" s="26">
        <v>103.45777778</v>
      </c>
      <c r="D1125" s="27" t="str">
        <f t="shared" si="300"/>
        <v>N/A</v>
      </c>
      <c r="E1125" s="26">
        <v>107.45727483</v>
      </c>
      <c r="F1125" s="27" t="str">
        <f t="shared" si="301"/>
        <v>N/A</v>
      </c>
      <c r="G1125" s="26">
        <v>94.197095435999998</v>
      </c>
      <c r="H1125" s="27" t="str">
        <f t="shared" si="302"/>
        <v>N/A</v>
      </c>
      <c r="I1125" s="28">
        <v>3.8660000000000001</v>
      </c>
      <c r="J1125" s="28">
        <v>-12.3</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0</v>
      </c>
      <c r="H1128" s="27" t="str">
        <f t="shared" si="306"/>
        <v>N/A</v>
      </c>
      <c r="I1128" s="28" t="s">
        <v>1207</v>
      </c>
      <c r="J1128" s="28" t="s">
        <v>1207</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11</v>
      </c>
      <c r="D1130" s="27" t="str">
        <f t="shared" si="304"/>
        <v>N/A</v>
      </c>
      <c r="E1130" s="26">
        <v>11</v>
      </c>
      <c r="F1130" s="27" t="str">
        <f t="shared" si="305"/>
        <v>N/A</v>
      </c>
      <c r="G1130" s="26">
        <v>11</v>
      </c>
      <c r="H1130" s="27" t="str">
        <f t="shared" si="306"/>
        <v>N/A</v>
      </c>
      <c r="I1130" s="28">
        <v>300</v>
      </c>
      <c r="J1130" s="28">
        <v>-25</v>
      </c>
      <c r="K1130" s="47" t="s">
        <v>49</v>
      </c>
      <c r="L1130" s="30" t="str">
        <f t="shared" si="307"/>
        <v>N/A</v>
      </c>
    </row>
    <row r="1131" spans="1:12">
      <c r="A1131" s="48" t="s">
        <v>572</v>
      </c>
      <c r="B1131" s="25" t="s">
        <v>49</v>
      </c>
      <c r="C1131" s="26">
        <v>0</v>
      </c>
      <c r="D1131" s="27" t="str">
        <f t="shared" si="304"/>
        <v>N/A</v>
      </c>
      <c r="E1131" s="26">
        <v>0</v>
      </c>
      <c r="F1131" s="27" t="str">
        <f t="shared" si="305"/>
        <v>N/A</v>
      </c>
      <c r="G1131" s="26">
        <v>0</v>
      </c>
      <c r="H1131" s="27" t="str">
        <f t="shared" si="306"/>
        <v>N/A</v>
      </c>
      <c r="I1131" s="28" t="s">
        <v>1207</v>
      </c>
      <c r="J1131" s="28" t="s">
        <v>1207</v>
      </c>
      <c r="K1131" s="47" t="s">
        <v>49</v>
      </c>
      <c r="L1131" s="30" t="str">
        <f t="shared" si="307"/>
        <v>N/A</v>
      </c>
    </row>
    <row r="1132" spans="1:12">
      <c r="A1132" s="48" t="s">
        <v>573</v>
      </c>
      <c r="B1132" s="25" t="s">
        <v>49</v>
      </c>
      <c r="C1132" s="26">
        <v>11</v>
      </c>
      <c r="D1132" s="27" t="str">
        <f t="shared" si="304"/>
        <v>N/A</v>
      </c>
      <c r="E1132" s="26">
        <v>11</v>
      </c>
      <c r="F1132" s="27" t="str">
        <f t="shared" si="305"/>
        <v>N/A</v>
      </c>
      <c r="G1132" s="26">
        <v>11</v>
      </c>
      <c r="H1132" s="27" t="str">
        <f t="shared" si="306"/>
        <v>N/A</v>
      </c>
      <c r="I1132" s="28">
        <v>33.33</v>
      </c>
      <c r="J1132" s="28">
        <v>25</v>
      </c>
      <c r="K1132" s="47" t="s">
        <v>49</v>
      </c>
      <c r="L1132" s="30" t="str">
        <f t="shared" si="307"/>
        <v>N/A</v>
      </c>
    </row>
    <row r="1133" spans="1:12">
      <c r="A1133" s="46" t="s">
        <v>742</v>
      </c>
      <c r="B1133" s="25" t="s">
        <v>49</v>
      </c>
      <c r="C1133" s="31">
        <v>282934</v>
      </c>
      <c r="D1133" s="27" t="str">
        <f t="shared" si="304"/>
        <v>N/A</v>
      </c>
      <c r="E1133" s="31">
        <v>300527</v>
      </c>
      <c r="F1133" s="27" t="str">
        <f t="shared" si="305"/>
        <v>N/A</v>
      </c>
      <c r="G1133" s="31">
        <v>336420</v>
      </c>
      <c r="H1133" s="27" t="str">
        <f t="shared" si="306"/>
        <v>N/A</v>
      </c>
      <c r="I1133" s="28">
        <v>6.218</v>
      </c>
      <c r="J1133" s="28">
        <v>11.94</v>
      </c>
      <c r="K1133" s="47" t="s">
        <v>49</v>
      </c>
      <c r="L1133" s="30" t="str">
        <f t="shared" si="307"/>
        <v>N/A</v>
      </c>
    </row>
    <row r="1134" spans="1:12">
      <c r="A1134" s="48" t="s">
        <v>574</v>
      </c>
      <c r="B1134" s="25" t="s">
        <v>49</v>
      </c>
      <c r="C1134" s="31">
        <v>278464</v>
      </c>
      <c r="D1134" s="27" t="str">
        <f t="shared" si="304"/>
        <v>N/A</v>
      </c>
      <c r="E1134" s="31">
        <v>247699</v>
      </c>
      <c r="F1134" s="27" t="str">
        <f t="shared" si="305"/>
        <v>N/A</v>
      </c>
      <c r="G1134" s="31">
        <v>223302</v>
      </c>
      <c r="H1134" s="27" t="str">
        <f t="shared" si="306"/>
        <v>N/A</v>
      </c>
      <c r="I1134" s="28">
        <v>-11</v>
      </c>
      <c r="J1134" s="28">
        <v>-9.85</v>
      </c>
      <c r="K1134" s="47" t="s">
        <v>49</v>
      </c>
      <c r="L1134" s="30" t="str">
        <f t="shared" si="307"/>
        <v>N/A</v>
      </c>
    </row>
    <row r="1135" spans="1:12">
      <c r="A1135" s="48" t="s">
        <v>568</v>
      </c>
      <c r="B1135" s="25" t="s">
        <v>49</v>
      </c>
      <c r="C1135" s="31">
        <v>202676</v>
      </c>
      <c r="D1135" s="27" t="str">
        <f t="shared" si="304"/>
        <v>N/A</v>
      </c>
      <c r="E1135" s="31">
        <v>207994</v>
      </c>
      <c r="F1135" s="27" t="str">
        <f t="shared" si="305"/>
        <v>N/A</v>
      </c>
      <c r="G1135" s="31">
        <v>205898</v>
      </c>
      <c r="H1135" s="27" t="str">
        <f t="shared" si="306"/>
        <v>N/A</v>
      </c>
      <c r="I1135" s="28">
        <v>2.6240000000000001</v>
      </c>
      <c r="J1135" s="28">
        <v>-1.01</v>
      </c>
      <c r="K1135" s="47" t="s">
        <v>49</v>
      </c>
      <c r="L1135" s="30" t="str">
        <f t="shared" si="307"/>
        <v>N/A</v>
      </c>
    </row>
    <row r="1136" spans="1:12">
      <c r="A1136" s="48" t="s">
        <v>221</v>
      </c>
      <c r="B1136" s="25" t="s">
        <v>49</v>
      </c>
      <c r="C1136" s="31">
        <v>54698</v>
      </c>
      <c r="D1136" s="27" t="str">
        <f t="shared" si="304"/>
        <v>N/A</v>
      </c>
      <c r="E1136" s="31">
        <v>85590</v>
      </c>
      <c r="F1136" s="27" t="str">
        <f t="shared" si="305"/>
        <v>N/A</v>
      </c>
      <c r="G1136" s="31">
        <v>93941</v>
      </c>
      <c r="H1136" s="27" t="str">
        <f t="shared" si="306"/>
        <v>N/A</v>
      </c>
      <c r="I1136" s="28">
        <v>56.48</v>
      </c>
      <c r="J1136" s="28">
        <v>9.7569999999999997</v>
      </c>
      <c r="K1136" s="47" t="s">
        <v>49</v>
      </c>
      <c r="L1136" s="30" t="str">
        <f t="shared" si="307"/>
        <v>N/A</v>
      </c>
    </row>
    <row r="1137" spans="1:12">
      <c r="A1137" s="48" t="s">
        <v>569</v>
      </c>
      <c r="B1137" s="25" t="s">
        <v>49</v>
      </c>
      <c r="C1137" s="31">
        <v>201075</v>
      </c>
      <c r="D1137" s="27" t="str">
        <f t="shared" si="304"/>
        <v>N/A</v>
      </c>
      <c r="E1137" s="31">
        <v>253320</v>
      </c>
      <c r="F1137" s="27" t="str">
        <f t="shared" si="305"/>
        <v>N/A</v>
      </c>
      <c r="G1137" s="31">
        <v>302609</v>
      </c>
      <c r="H1137" s="27" t="str">
        <f t="shared" si="306"/>
        <v>N/A</v>
      </c>
      <c r="I1137" s="28">
        <v>25.98</v>
      </c>
      <c r="J1137" s="28">
        <v>19.46</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63303</v>
      </c>
      <c r="D1139" s="27" t="str">
        <f t="shared" ref="D1139:D1153" si="308">IF($B1139="N/A","N/A",IF(C1139&gt;10,"No",IF(C1139&lt;-10,"No","Yes")))</f>
        <v>N/A</v>
      </c>
      <c r="E1139" s="31">
        <v>65940</v>
      </c>
      <c r="F1139" s="27" t="str">
        <f t="shared" ref="F1139:F1153" si="309">IF($B1139="N/A","N/A",IF(E1139&gt;10,"No",IF(E1139&lt;-10,"No","Yes")))</f>
        <v>N/A</v>
      </c>
      <c r="G1139" s="31">
        <v>80476</v>
      </c>
      <c r="H1139" s="27" t="str">
        <f t="shared" ref="H1139:H1153" si="310">IF($B1139="N/A","N/A",IF(G1139&gt;10,"No",IF(G1139&lt;-10,"No","Yes")))</f>
        <v>N/A</v>
      </c>
      <c r="I1139" s="28">
        <v>4.1660000000000004</v>
      </c>
      <c r="J1139" s="28">
        <v>22.04</v>
      </c>
      <c r="K1139" s="29" t="s">
        <v>1193</v>
      </c>
      <c r="L1139" s="30" t="str">
        <f t="shared" ref="L1139:L1153" si="311">IF(J1139="Div by 0", "N/A", IF(K1139="N/A","N/A", IF(J1139&gt;VALUE(MID(K1139,1,2)), "No", IF(J1139&lt;-1*VALUE(MID(K1139,1,2)), "No", "Yes"))))</f>
        <v>Yes</v>
      </c>
    </row>
    <row r="1140" spans="1:12">
      <c r="A1140" s="46" t="s">
        <v>576</v>
      </c>
      <c r="B1140" s="25" t="s">
        <v>49</v>
      </c>
      <c r="C1140" s="26">
        <v>375</v>
      </c>
      <c r="D1140" s="27" t="str">
        <f t="shared" si="308"/>
        <v>N/A</v>
      </c>
      <c r="E1140" s="26">
        <v>437</v>
      </c>
      <c r="F1140" s="27" t="str">
        <f t="shared" si="309"/>
        <v>N/A</v>
      </c>
      <c r="G1140" s="26">
        <v>501</v>
      </c>
      <c r="H1140" s="27" t="str">
        <f t="shared" si="310"/>
        <v>N/A</v>
      </c>
      <c r="I1140" s="28">
        <v>16.53</v>
      </c>
      <c r="J1140" s="28">
        <v>14.65</v>
      </c>
      <c r="K1140" s="29" t="s">
        <v>1193</v>
      </c>
      <c r="L1140" s="30" t="str">
        <f t="shared" si="311"/>
        <v>Yes</v>
      </c>
    </row>
    <row r="1141" spans="1:12">
      <c r="A1141" s="46" t="s">
        <v>577</v>
      </c>
      <c r="B1141" s="25" t="s">
        <v>49</v>
      </c>
      <c r="C1141" s="31">
        <v>168.80799999999999</v>
      </c>
      <c r="D1141" s="27" t="str">
        <f t="shared" si="308"/>
        <v>N/A</v>
      </c>
      <c r="E1141" s="31">
        <v>150.89244851000001</v>
      </c>
      <c r="F1141" s="27" t="str">
        <f t="shared" si="309"/>
        <v>N/A</v>
      </c>
      <c r="G1141" s="31">
        <v>160.63073851999999</v>
      </c>
      <c r="H1141" s="27" t="str">
        <f t="shared" si="310"/>
        <v>N/A</v>
      </c>
      <c r="I1141" s="28">
        <v>-10.6</v>
      </c>
      <c r="J1141" s="28">
        <v>6.4539999999999997</v>
      </c>
      <c r="K1141" s="29" t="s">
        <v>1193</v>
      </c>
      <c r="L1141" s="30" t="str">
        <f t="shared" si="311"/>
        <v>Yes</v>
      </c>
    </row>
    <row r="1142" spans="1:12">
      <c r="A1142" s="46" t="s">
        <v>578</v>
      </c>
      <c r="B1142" s="25" t="s">
        <v>49</v>
      </c>
      <c r="C1142" s="31">
        <v>437571</v>
      </c>
      <c r="D1142" s="27" t="str">
        <f t="shared" si="308"/>
        <v>N/A</v>
      </c>
      <c r="E1142" s="31">
        <v>510081</v>
      </c>
      <c r="F1142" s="27" t="str">
        <f t="shared" si="309"/>
        <v>N/A</v>
      </c>
      <c r="G1142" s="31">
        <v>524104</v>
      </c>
      <c r="H1142" s="27" t="str">
        <f t="shared" si="310"/>
        <v>N/A</v>
      </c>
      <c r="I1142" s="28">
        <v>16.57</v>
      </c>
      <c r="J1142" s="28">
        <v>2.7490000000000001</v>
      </c>
      <c r="K1142" s="29" t="s">
        <v>1193</v>
      </c>
      <c r="L1142" s="30" t="str">
        <f t="shared" si="311"/>
        <v>Yes</v>
      </c>
    </row>
    <row r="1143" spans="1:12">
      <c r="A1143" s="46" t="s">
        <v>579</v>
      </c>
      <c r="B1143" s="25" t="s">
        <v>49</v>
      </c>
      <c r="C1143" s="26">
        <v>2088</v>
      </c>
      <c r="D1143" s="27" t="str">
        <f t="shared" si="308"/>
        <v>N/A</v>
      </c>
      <c r="E1143" s="26">
        <v>2364</v>
      </c>
      <c r="F1143" s="27" t="str">
        <f t="shared" si="309"/>
        <v>N/A</v>
      </c>
      <c r="G1143" s="26">
        <v>2330</v>
      </c>
      <c r="H1143" s="27" t="str">
        <f t="shared" si="310"/>
        <v>N/A</v>
      </c>
      <c r="I1143" s="28">
        <v>13.22</v>
      </c>
      <c r="J1143" s="28">
        <v>-1.44</v>
      </c>
      <c r="K1143" s="29" t="s">
        <v>1193</v>
      </c>
      <c r="L1143" s="30" t="str">
        <f t="shared" si="311"/>
        <v>Yes</v>
      </c>
    </row>
    <row r="1144" spans="1:12">
      <c r="A1144" s="46" t="s">
        <v>580</v>
      </c>
      <c r="B1144" s="25" t="s">
        <v>49</v>
      </c>
      <c r="C1144" s="31">
        <v>209.56465517000001</v>
      </c>
      <c r="D1144" s="27" t="str">
        <f t="shared" si="308"/>
        <v>N/A</v>
      </c>
      <c r="E1144" s="31">
        <v>215.77030457000001</v>
      </c>
      <c r="F1144" s="27" t="str">
        <f t="shared" si="309"/>
        <v>N/A</v>
      </c>
      <c r="G1144" s="31">
        <v>224.93733906</v>
      </c>
      <c r="H1144" s="27" t="str">
        <f t="shared" si="310"/>
        <v>N/A</v>
      </c>
      <c r="I1144" s="28">
        <v>2.9609999999999999</v>
      </c>
      <c r="J1144" s="28">
        <v>4.2489999999999997</v>
      </c>
      <c r="K1144" s="29" t="s">
        <v>1193</v>
      </c>
      <c r="L1144" s="30" t="str">
        <f t="shared" si="311"/>
        <v>Yes</v>
      </c>
    </row>
    <row r="1145" spans="1:12">
      <c r="A1145" s="46" t="s">
        <v>590</v>
      </c>
      <c r="B1145" s="25" t="s">
        <v>49</v>
      </c>
      <c r="C1145" s="31">
        <v>767311</v>
      </c>
      <c r="D1145" s="27" t="str">
        <f t="shared" si="308"/>
        <v>N/A</v>
      </c>
      <c r="E1145" s="31">
        <v>782434</v>
      </c>
      <c r="F1145" s="27" t="str">
        <f t="shared" si="309"/>
        <v>N/A</v>
      </c>
      <c r="G1145" s="31">
        <v>914695</v>
      </c>
      <c r="H1145" s="27" t="str">
        <f t="shared" si="310"/>
        <v>N/A</v>
      </c>
      <c r="I1145" s="28">
        <v>1.9710000000000001</v>
      </c>
      <c r="J1145" s="28">
        <v>16.899999999999999</v>
      </c>
      <c r="K1145" s="29" t="s">
        <v>1193</v>
      </c>
      <c r="L1145" s="30" t="str">
        <f t="shared" si="311"/>
        <v>Yes</v>
      </c>
    </row>
    <row r="1146" spans="1:12">
      <c r="A1146" s="46" t="s">
        <v>592</v>
      </c>
      <c r="B1146" s="25" t="s">
        <v>49</v>
      </c>
      <c r="C1146" s="26">
        <v>3295</v>
      </c>
      <c r="D1146" s="27" t="str">
        <f t="shared" si="308"/>
        <v>N/A</v>
      </c>
      <c r="E1146" s="26">
        <v>3428</v>
      </c>
      <c r="F1146" s="27" t="str">
        <f t="shared" si="309"/>
        <v>N/A</v>
      </c>
      <c r="G1146" s="26">
        <v>4000</v>
      </c>
      <c r="H1146" s="27" t="str">
        <f t="shared" si="310"/>
        <v>N/A</v>
      </c>
      <c r="I1146" s="28">
        <v>4.0359999999999996</v>
      </c>
      <c r="J1146" s="28">
        <v>16.690000000000001</v>
      </c>
      <c r="K1146" s="29" t="s">
        <v>1193</v>
      </c>
      <c r="L1146" s="30" t="str">
        <f t="shared" si="311"/>
        <v>Yes</v>
      </c>
    </row>
    <row r="1147" spans="1:12">
      <c r="A1147" s="46" t="s">
        <v>591</v>
      </c>
      <c r="B1147" s="25" t="s">
        <v>49</v>
      </c>
      <c r="C1147" s="31">
        <v>232.87132018</v>
      </c>
      <c r="D1147" s="27" t="str">
        <f t="shared" si="308"/>
        <v>N/A</v>
      </c>
      <c r="E1147" s="31">
        <v>228.24795799</v>
      </c>
      <c r="F1147" s="27" t="str">
        <f t="shared" si="309"/>
        <v>N/A</v>
      </c>
      <c r="G1147" s="31">
        <v>228.67375000000001</v>
      </c>
      <c r="H1147" s="27" t="str">
        <f t="shared" si="310"/>
        <v>N/A</v>
      </c>
      <c r="I1147" s="28">
        <v>-1.99</v>
      </c>
      <c r="J1147" s="28">
        <v>0.1865</v>
      </c>
      <c r="K1147" s="29" t="s">
        <v>1193</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104188497</v>
      </c>
      <c r="D1151" s="27" t="str">
        <f t="shared" si="308"/>
        <v>N/A</v>
      </c>
      <c r="E1151" s="31">
        <v>113674082</v>
      </c>
      <c r="F1151" s="27" t="str">
        <f t="shared" si="309"/>
        <v>N/A</v>
      </c>
      <c r="G1151" s="31">
        <v>114904601</v>
      </c>
      <c r="H1151" s="27" t="str">
        <f t="shared" si="310"/>
        <v>N/A</v>
      </c>
      <c r="I1151" s="28">
        <v>9.1039999999999992</v>
      </c>
      <c r="J1151" s="28">
        <v>1.0820000000000001</v>
      </c>
      <c r="K1151" s="29" t="s">
        <v>1193</v>
      </c>
      <c r="L1151" s="30" t="str">
        <f t="shared" si="311"/>
        <v>Yes</v>
      </c>
    </row>
    <row r="1152" spans="1:12">
      <c r="A1152" s="46" t="s">
        <v>584</v>
      </c>
      <c r="B1152" s="25" t="s">
        <v>49</v>
      </c>
      <c r="C1152" s="26">
        <v>4353</v>
      </c>
      <c r="D1152" s="27" t="str">
        <f t="shared" si="308"/>
        <v>N/A</v>
      </c>
      <c r="E1152" s="26">
        <v>4714</v>
      </c>
      <c r="F1152" s="27" t="str">
        <f t="shared" si="309"/>
        <v>N/A</v>
      </c>
      <c r="G1152" s="26">
        <v>4699</v>
      </c>
      <c r="H1152" s="27" t="str">
        <f t="shared" si="310"/>
        <v>N/A</v>
      </c>
      <c r="I1152" s="28">
        <v>8.2929999999999993</v>
      </c>
      <c r="J1152" s="28">
        <v>-0.318</v>
      </c>
      <c r="K1152" s="29" t="s">
        <v>1193</v>
      </c>
      <c r="L1152" s="30" t="str">
        <f t="shared" si="311"/>
        <v>Yes</v>
      </c>
    </row>
    <row r="1153" spans="1:12">
      <c r="A1153" s="46" t="s">
        <v>585</v>
      </c>
      <c r="B1153" s="25" t="s">
        <v>49</v>
      </c>
      <c r="C1153" s="31">
        <v>23934.871813000002</v>
      </c>
      <c r="D1153" s="27" t="str">
        <f t="shared" si="308"/>
        <v>N/A</v>
      </c>
      <c r="E1153" s="31">
        <v>24114.145524</v>
      </c>
      <c r="F1153" s="27" t="str">
        <f t="shared" si="309"/>
        <v>N/A</v>
      </c>
      <c r="G1153" s="31">
        <v>24452.990211</v>
      </c>
      <c r="H1153" s="27" t="str">
        <f t="shared" si="310"/>
        <v>N/A</v>
      </c>
      <c r="I1153" s="28">
        <v>0.749</v>
      </c>
      <c r="J1153" s="28">
        <v>1.405</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107513085</v>
      </c>
      <c r="D1155" s="27" t="str">
        <f t="shared" ref="D1155:D1170" si="312">IF($B1155="N/A","N/A",IF(C1155&gt;10,"No",IF(C1155&lt;-10,"No","Yes")))</f>
        <v>N/A</v>
      </c>
      <c r="E1155" s="31">
        <v>117143413</v>
      </c>
      <c r="F1155" s="27" t="str">
        <f t="shared" ref="F1155:F1170" si="313">IF($B1155="N/A","N/A",IF(E1155&gt;10,"No",IF(E1155&lt;-10,"No","Yes")))</f>
        <v>N/A</v>
      </c>
      <c r="G1155" s="31">
        <v>118252581</v>
      </c>
      <c r="H1155" s="27" t="str">
        <f t="shared" ref="H1155:H1170" si="314">IF($B1155="N/A","N/A",IF(G1155&gt;10,"No",IF(G1155&lt;-10,"No","Yes")))</f>
        <v>N/A</v>
      </c>
      <c r="I1155" s="28">
        <v>8.9570000000000007</v>
      </c>
      <c r="J1155" s="28">
        <v>0.94679999999999997</v>
      </c>
      <c r="K1155" s="29" t="s">
        <v>1193</v>
      </c>
      <c r="L1155" s="30" t="str">
        <f t="shared" ref="L1155:L1170" si="315">IF(J1155="Div by 0", "N/A", IF(K1155="N/A","N/A", IF(J1155&gt;VALUE(MID(K1155,1,2)), "No", IF(J1155&lt;-1*VALUE(MID(K1155,1,2)), "No", "Yes"))))</f>
        <v>Yes</v>
      </c>
    </row>
    <row r="1156" spans="1:12">
      <c r="A1156" s="49" t="s">
        <v>437</v>
      </c>
      <c r="B1156" s="25" t="s">
        <v>49</v>
      </c>
      <c r="C1156" s="26">
        <v>4781</v>
      </c>
      <c r="D1156" s="27" t="str">
        <f t="shared" si="312"/>
        <v>N/A</v>
      </c>
      <c r="E1156" s="26">
        <v>5115</v>
      </c>
      <c r="F1156" s="27" t="str">
        <f t="shared" si="313"/>
        <v>N/A</v>
      </c>
      <c r="G1156" s="26">
        <v>5119</v>
      </c>
      <c r="H1156" s="27" t="str">
        <f t="shared" si="314"/>
        <v>N/A</v>
      </c>
      <c r="I1156" s="28">
        <v>6.9859999999999998</v>
      </c>
      <c r="J1156" s="28">
        <v>7.8200000000000006E-2</v>
      </c>
      <c r="K1156" s="29" t="s">
        <v>1193</v>
      </c>
      <c r="L1156" s="30" t="str">
        <f t="shared" si="315"/>
        <v>Yes</v>
      </c>
    </row>
    <row r="1157" spans="1:12" ht="12.75" customHeight="1">
      <c r="A1157" s="49" t="s">
        <v>749</v>
      </c>
      <c r="B1157" s="25" t="s">
        <v>49</v>
      </c>
      <c r="C1157" s="31">
        <v>22487.572683999999</v>
      </c>
      <c r="D1157" s="27" t="str">
        <f t="shared" si="312"/>
        <v>N/A</v>
      </c>
      <c r="E1157" s="31">
        <v>22901.938024999999</v>
      </c>
      <c r="F1157" s="27" t="str">
        <f t="shared" si="313"/>
        <v>N/A</v>
      </c>
      <c r="G1157" s="31">
        <v>23100.719086000001</v>
      </c>
      <c r="H1157" s="27" t="str">
        <f t="shared" si="314"/>
        <v>N/A</v>
      </c>
      <c r="I1157" s="28">
        <v>1.843</v>
      </c>
      <c r="J1157" s="28">
        <v>0.86799999999999999</v>
      </c>
      <c r="K1157" s="29" t="s">
        <v>1193</v>
      </c>
      <c r="L1157" s="30" t="str">
        <f t="shared" si="315"/>
        <v>Yes</v>
      </c>
    </row>
    <row r="1158" spans="1:12">
      <c r="A1158" s="48" t="s">
        <v>524</v>
      </c>
      <c r="B1158" s="25" t="s">
        <v>49</v>
      </c>
      <c r="C1158" s="31">
        <v>10273.332216000001</v>
      </c>
      <c r="D1158" s="27" t="str">
        <f t="shared" si="312"/>
        <v>N/A</v>
      </c>
      <c r="E1158" s="31">
        <v>10605.143919</v>
      </c>
      <c r="F1158" s="27" t="str">
        <f t="shared" si="313"/>
        <v>N/A</v>
      </c>
      <c r="G1158" s="31">
        <v>11862.454545000001</v>
      </c>
      <c r="H1158" s="27" t="str">
        <f t="shared" si="314"/>
        <v>N/A</v>
      </c>
      <c r="I1158" s="28">
        <v>3.23</v>
      </c>
      <c r="J1158" s="28">
        <v>11.86</v>
      </c>
      <c r="K1158" s="29" t="s">
        <v>1193</v>
      </c>
      <c r="L1158" s="30" t="str">
        <f t="shared" si="315"/>
        <v>Yes</v>
      </c>
    </row>
    <row r="1159" spans="1:12">
      <c r="A1159" s="48" t="s">
        <v>527</v>
      </c>
      <c r="B1159" s="25" t="s">
        <v>49</v>
      </c>
      <c r="C1159" s="31">
        <v>34826.393277000003</v>
      </c>
      <c r="D1159" s="27" t="str">
        <f t="shared" si="312"/>
        <v>N/A</v>
      </c>
      <c r="E1159" s="31">
        <v>35457.116857000001</v>
      </c>
      <c r="F1159" s="27" t="str">
        <f t="shared" si="313"/>
        <v>N/A</v>
      </c>
      <c r="G1159" s="31">
        <v>37159.010950999997</v>
      </c>
      <c r="H1159" s="27" t="str">
        <f t="shared" si="314"/>
        <v>N/A</v>
      </c>
      <c r="I1159" s="28">
        <v>1.8109999999999999</v>
      </c>
      <c r="J1159" s="28">
        <v>4.8</v>
      </c>
      <c r="K1159" s="29" t="s">
        <v>1193</v>
      </c>
      <c r="L1159" s="30" t="str">
        <f t="shared" si="315"/>
        <v>Yes</v>
      </c>
    </row>
    <row r="1160" spans="1:12" ht="12.75" customHeight="1">
      <c r="A1160" s="46" t="s">
        <v>438</v>
      </c>
      <c r="B1160" s="25" t="s">
        <v>49</v>
      </c>
      <c r="C1160" s="30">
        <v>22.815557146</v>
      </c>
      <c r="D1160" s="27" t="str">
        <f t="shared" si="312"/>
        <v>N/A</v>
      </c>
      <c r="E1160" s="30">
        <v>23.636783734000002</v>
      </c>
      <c r="F1160" s="27" t="str">
        <f t="shared" si="313"/>
        <v>N/A</v>
      </c>
      <c r="G1160" s="30">
        <v>23.222791816000001</v>
      </c>
      <c r="H1160" s="27" t="str">
        <f t="shared" si="314"/>
        <v>N/A</v>
      </c>
      <c r="I1160" s="28">
        <v>3.5990000000000002</v>
      </c>
      <c r="J1160" s="28">
        <v>-1.75</v>
      </c>
      <c r="K1160" s="29" t="s">
        <v>1193</v>
      </c>
      <c r="L1160" s="30" t="str">
        <f t="shared" si="315"/>
        <v>Yes</v>
      </c>
    </row>
    <row r="1161" spans="1:12">
      <c r="A1161" s="48" t="s">
        <v>524</v>
      </c>
      <c r="B1161" s="25" t="s">
        <v>49</v>
      </c>
      <c r="C1161" s="30">
        <v>26.607958978999999</v>
      </c>
      <c r="D1161" s="27" t="str">
        <f t="shared" si="312"/>
        <v>N/A</v>
      </c>
      <c r="E1161" s="30">
        <v>28.528394510999998</v>
      </c>
      <c r="F1161" s="27" t="str">
        <f t="shared" si="313"/>
        <v>N/A</v>
      </c>
      <c r="G1161" s="30">
        <v>27.127659573999999</v>
      </c>
      <c r="H1161" s="27" t="str">
        <f t="shared" si="314"/>
        <v>N/A</v>
      </c>
      <c r="I1161" s="28">
        <v>7.218</v>
      </c>
      <c r="J1161" s="28">
        <v>-4.91</v>
      </c>
      <c r="K1161" s="29" t="s">
        <v>1193</v>
      </c>
      <c r="L1161" s="30" t="str">
        <f t="shared" si="315"/>
        <v>Yes</v>
      </c>
    </row>
    <row r="1162" spans="1:12">
      <c r="A1162" s="48" t="s">
        <v>527</v>
      </c>
      <c r="B1162" s="25" t="s">
        <v>49</v>
      </c>
      <c r="C1162" s="30">
        <v>20.826041302</v>
      </c>
      <c r="D1162" s="27" t="str">
        <f t="shared" si="312"/>
        <v>N/A</v>
      </c>
      <c r="E1162" s="30">
        <v>20.933884297999999</v>
      </c>
      <c r="F1162" s="27" t="str">
        <f t="shared" si="313"/>
        <v>N/A</v>
      </c>
      <c r="G1162" s="30">
        <v>20.675602246</v>
      </c>
      <c r="H1162" s="27" t="str">
        <f t="shared" si="314"/>
        <v>N/A</v>
      </c>
      <c r="I1162" s="28">
        <v>0.51780000000000004</v>
      </c>
      <c r="J1162" s="28">
        <v>-1.23</v>
      </c>
      <c r="K1162" s="29" t="s">
        <v>1193</v>
      </c>
      <c r="L1162" s="30" t="str">
        <f t="shared" si="315"/>
        <v>Yes</v>
      </c>
    </row>
    <row r="1163" spans="1:12" ht="12.75" customHeight="1">
      <c r="A1163" s="49" t="s">
        <v>745</v>
      </c>
      <c r="B1163" s="25" t="s">
        <v>49</v>
      </c>
      <c r="C1163" s="31">
        <v>104188497</v>
      </c>
      <c r="D1163" s="27" t="str">
        <f t="shared" si="312"/>
        <v>N/A</v>
      </c>
      <c r="E1163" s="31">
        <v>113674082</v>
      </c>
      <c r="F1163" s="27" t="str">
        <f t="shared" si="313"/>
        <v>N/A</v>
      </c>
      <c r="G1163" s="31">
        <v>114904601</v>
      </c>
      <c r="H1163" s="27" t="str">
        <f t="shared" si="314"/>
        <v>N/A</v>
      </c>
      <c r="I1163" s="28">
        <v>9.1039999999999992</v>
      </c>
      <c r="J1163" s="28">
        <v>1.0820000000000001</v>
      </c>
      <c r="K1163" s="29" t="s">
        <v>1193</v>
      </c>
      <c r="L1163" s="30" t="str">
        <f t="shared" si="315"/>
        <v>Yes</v>
      </c>
    </row>
    <row r="1164" spans="1:12" ht="13.5" customHeight="1">
      <c r="A1164" s="49" t="s">
        <v>852</v>
      </c>
      <c r="B1164" s="25" t="s">
        <v>49</v>
      </c>
      <c r="C1164" s="26">
        <v>4353</v>
      </c>
      <c r="D1164" s="27" t="str">
        <f t="shared" si="312"/>
        <v>N/A</v>
      </c>
      <c r="E1164" s="26">
        <v>4714</v>
      </c>
      <c r="F1164" s="27" t="str">
        <f t="shared" si="313"/>
        <v>N/A</v>
      </c>
      <c r="G1164" s="26">
        <v>4699</v>
      </c>
      <c r="H1164" s="27" t="str">
        <f t="shared" si="314"/>
        <v>N/A</v>
      </c>
      <c r="I1164" s="28">
        <v>8.2929999999999993</v>
      </c>
      <c r="J1164" s="28">
        <v>-0.318</v>
      </c>
      <c r="K1164" s="29" t="s">
        <v>1193</v>
      </c>
      <c r="L1164" s="30" t="str">
        <f t="shared" si="315"/>
        <v>Yes</v>
      </c>
    </row>
    <row r="1165" spans="1:12" ht="25.5">
      <c r="A1165" s="49" t="s">
        <v>750</v>
      </c>
      <c r="B1165" s="25" t="s">
        <v>49</v>
      </c>
      <c r="C1165" s="31">
        <v>23934.871813000002</v>
      </c>
      <c r="D1165" s="27" t="str">
        <f t="shared" si="312"/>
        <v>N/A</v>
      </c>
      <c r="E1165" s="31">
        <v>24114.145524</v>
      </c>
      <c r="F1165" s="27" t="str">
        <f t="shared" si="313"/>
        <v>N/A</v>
      </c>
      <c r="G1165" s="31">
        <v>24452.990211</v>
      </c>
      <c r="H1165" s="27" t="str">
        <f t="shared" si="314"/>
        <v>N/A</v>
      </c>
      <c r="I1165" s="28">
        <v>0.749</v>
      </c>
      <c r="J1165" s="28">
        <v>1.405</v>
      </c>
      <c r="K1165" s="29" t="s">
        <v>1193</v>
      </c>
      <c r="L1165" s="30" t="str">
        <f t="shared" si="315"/>
        <v>Yes</v>
      </c>
    </row>
    <row r="1166" spans="1:12">
      <c r="A1166" s="48" t="s">
        <v>586</v>
      </c>
      <c r="B1166" s="25" t="s">
        <v>49</v>
      </c>
      <c r="C1166" s="31">
        <v>10429.695247</v>
      </c>
      <c r="D1166" s="27" t="str">
        <f t="shared" si="312"/>
        <v>N/A</v>
      </c>
      <c r="E1166" s="31">
        <v>10657.305989</v>
      </c>
      <c r="F1166" s="27" t="str">
        <f t="shared" si="313"/>
        <v>N/A</v>
      </c>
      <c r="G1166" s="31">
        <v>12024.062594000001</v>
      </c>
      <c r="H1166" s="27" t="str">
        <f t="shared" si="314"/>
        <v>N/A</v>
      </c>
      <c r="I1166" s="28">
        <v>2.1819999999999999</v>
      </c>
      <c r="J1166" s="28">
        <v>12.82</v>
      </c>
      <c r="K1166" s="29" t="s">
        <v>1193</v>
      </c>
      <c r="L1166" s="30" t="str">
        <f t="shared" si="315"/>
        <v>Yes</v>
      </c>
    </row>
    <row r="1167" spans="1:12">
      <c r="A1167" s="48" t="s">
        <v>587</v>
      </c>
      <c r="B1167" s="25" t="s">
        <v>49</v>
      </c>
      <c r="C1167" s="31">
        <v>38447.109627999998</v>
      </c>
      <c r="D1167" s="27" t="str">
        <f t="shared" si="312"/>
        <v>N/A</v>
      </c>
      <c r="E1167" s="31">
        <v>38564.776994</v>
      </c>
      <c r="F1167" s="27" t="str">
        <f t="shared" si="313"/>
        <v>N/A</v>
      </c>
      <c r="G1167" s="31">
        <v>40595.624754999997</v>
      </c>
      <c r="H1167" s="27" t="str">
        <f t="shared" si="314"/>
        <v>N/A</v>
      </c>
      <c r="I1167" s="28">
        <v>0.30599999999999999</v>
      </c>
      <c r="J1167" s="28">
        <v>5.266</v>
      </c>
      <c r="K1167" s="29" t="s">
        <v>1193</v>
      </c>
      <c r="L1167" s="30" t="str">
        <f t="shared" si="315"/>
        <v>Yes</v>
      </c>
    </row>
    <row r="1168" spans="1:12" ht="25.5">
      <c r="A1168" s="46" t="s">
        <v>439</v>
      </c>
      <c r="B1168" s="25" t="s">
        <v>49</v>
      </c>
      <c r="C1168" s="30">
        <v>20.773085182999999</v>
      </c>
      <c r="D1168" s="27" t="str">
        <f t="shared" si="312"/>
        <v>N/A</v>
      </c>
      <c r="E1168" s="30">
        <v>21.783733825999999</v>
      </c>
      <c r="F1168" s="27" t="str">
        <f t="shared" si="313"/>
        <v>N/A</v>
      </c>
      <c r="G1168" s="30">
        <v>21.317425032999999</v>
      </c>
      <c r="H1168" s="27" t="str">
        <f t="shared" si="314"/>
        <v>N/A</v>
      </c>
      <c r="I1168" s="28">
        <v>4.8650000000000002</v>
      </c>
      <c r="J1168" s="28">
        <v>-2.14</v>
      </c>
      <c r="K1168" s="29" t="s">
        <v>1193</v>
      </c>
      <c r="L1168" s="30" t="str">
        <f t="shared" si="315"/>
        <v>Yes</v>
      </c>
    </row>
    <row r="1169" spans="1:12">
      <c r="A1169" s="48" t="s">
        <v>524</v>
      </c>
      <c r="B1169" s="25" t="s">
        <v>49</v>
      </c>
      <c r="C1169" s="30">
        <v>25.091962991999999</v>
      </c>
      <c r="D1169" s="27" t="str">
        <f t="shared" si="312"/>
        <v>N/A</v>
      </c>
      <c r="E1169" s="30">
        <v>27.200714047000002</v>
      </c>
      <c r="F1169" s="27" t="str">
        <f t="shared" si="313"/>
        <v>N/A</v>
      </c>
      <c r="G1169" s="30">
        <v>25.647969052000001</v>
      </c>
      <c r="H1169" s="27" t="str">
        <f t="shared" si="314"/>
        <v>N/A</v>
      </c>
      <c r="I1169" s="28">
        <v>8.4039999999999999</v>
      </c>
      <c r="J1169" s="28">
        <v>-5.71</v>
      </c>
      <c r="K1169" s="29" t="s">
        <v>1193</v>
      </c>
      <c r="L1169" s="30" t="str">
        <f t="shared" si="315"/>
        <v>Yes</v>
      </c>
    </row>
    <row r="1170" spans="1:12">
      <c r="A1170" s="48" t="s">
        <v>527</v>
      </c>
      <c r="B1170" s="25" t="s">
        <v>49</v>
      </c>
      <c r="C1170" s="30">
        <v>18.358417921000001</v>
      </c>
      <c r="D1170" s="27" t="str">
        <f t="shared" si="312"/>
        <v>N/A</v>
      </c>
      <c r="E1170" s="30">
        <v>18.752066116000002</v>
      </c>
      <c r="F1170" s="27" t="str">
        <f t="shared" si="313"/>
        <v>N/A</v>
      </c>
      <c r="G1170" s="30">
        <v>18.511139285999999</v>
      </c>
      <c r="H1170" s="27" t="str">
        <f t="shared" si="314"/>
        <v>N/A</v>
      </c>
      <c r="I1170" s="28">
        <v>2.1440000000000001</v>
      </c>
      <c r="J1170" s="28">
        <v>-1.28</v>
      </c>
      <c r="K1170" s="29" t="s">
        <v>1193</v>
      </c>
      <c r="L1170" s="30" t="str">
        <f t="shared" si="315"/>
        <v>Yes</v>
      </c>
    </row>
    <row r="1171" spans="1:12" ht="38.25" customHeight="1">
      <c r="A1171" s="224" t="s">
        <v>1211</v>
      </c>
      <c r="B1171" s="225"/>
      <c r="C1171" s="225"/>
      <c r="D1171" s="225"/>
      <c r="E1171" s="225"/>
      <c r="F1171" s="225"/>
      <c r="G1171" s="225"/>
      <c r="H1171" s="225"/>
      <c r="I1171" s="225"/>
      <c r="J1171" s="225"/>
      <c r="K1171" s="225"/>
      <c r="L1171" s="225"/>
    </row>
    <row r="1172" spans="1:12">
      <c r="A1172" s="51" t="s">
        <v>36</v>
      </c>
      <c r="B1172" s="25" t="s">
        <v>49</v>
      </c>
      <c r="C1172" s="26">
        <v>148246</v>
      </c>
      <c r="D1172" s="27" t="str">
        <f>IF($B1172="N/A","N/A",IF(C1172&gt;10,"No",IF(C1172&lt;-10,"No","Yes")))</f>
        <v>N/A</v>
      </c>
      <c r="E1172" s="26">
        <v>160620</v>
      </c>
      <c r="F1172" s="27" t="str">
        <f>IF($B1172="N/A","N/A",IF(E1172&gt;10,"No",IF(E1172&lt;-10,"No","Yes")))</f>
        <v>N/A</v>
      </c>
      <c r="G1172" s="26">
        <v>166198</v>
      </c>
      <c r="H1172" s="27" t="str">
        <f>IF($B1172="N/A","N/A",IF(G1172&gt;10,"No",IF(G1172&lt;-10,"No","Yes")))</f>
        <v>N/A</v>
      </c>
      <c r="I1172" s="28">
        <v>8.3469999999999995</v>
      </c>
      <c r="J1172" s="28">
        <v>3.4729999999999999</v>
      </c>
      <c r="K1172" s="29" t="s">
        <v>1193</v>
      </c>
      <c r="L1172" s="30" t="str">
        <f t="shared" ref="L1172:L1212" si="316">IF(J1172="Div by 0", "N/A", IF(K1172="N/A","N/A", IF(J1172&gt;VALUE(MID(K1172,1,2)), "No", IF(J1172&lt;-1*VALUE(MID(K1172,1,2)), "No", "Yes"))))</f>
        <v>Yes</v>
      </c>
    </row>
    <row r="1173" spans="1:12">
      <c r="A1173" s="46" t="s">
        <v>37</v>
      </c>
      <c r="B1173" s="25" t="s">
        <v>49</v>
      </c>
      <c r="C1173" s="26">
        <v>131068</v>
      </c>
      <c r="D1173" s="27" t="str">
        <f>IF($B1173="N/A","N/A",IF(C1173&gt;10,"No",IF(C1173&lt;-10,"No","Yes")))</f>
        <v>N/A</v>
      </c>
      <c r="E1173" s="26">
        <v>137049</v>
      </c>
      <c r="F1173" s="27" t="str">
        <f>IF($B1173="N/A","N/A",IF(E1173&gt;10,"No",IF(E1173&lt;-10,"No","Yes")))</f>
        <v>N/A</v>
      </c>
      <c r="G1173" s="26">
        <v>146133</v>
      </c>
      <c r="H1173" s="27" t="str">
        <f>IF($B1173="N/A","N/A",IF(G1173&gt;10,"No",IF(G1173&lt;-10,"No","Yes")))</f>
        <v>N/A</v>
      </c>
      <c r="I1173" s="28">
        <v>4.5629999999999997</v>
      </c>
      <c r="J1173" s="28">
        <v>6.6280000000000001</v>
      </c>
      <c r="K1173" s="29" t="s">
        <v>1193</v>
      </c>
      <c r="L1173" s="30" t="str">
        <f t="shared" si="316"/>
        <v>Yes</v>
      </c>
    </row>
    <row r="1174" spans="1:12">
      <c r="A1174" s="46" t="s">
        <v>440</v>
      </c>
      <c r="B1174" s="30" t="s">
        <v>104</v>
      </c>
      <c r="C1174" s="32">
        <v>88.412503541000007</v>
      </c>
      <c r="D1174" s="27" t="str">
        <f>IF($B1174="N/A","N/A",IF(C1174&gt;90,"No",IF(C1174&lt;65,"No","Yes")))</f>
        <v>Yes</v>
      </c>
      <c r="E1174" s="32">
        <v>85.324990661000001</v>
      </c>
      <c r="F1174" s="27" t="str">
        <f>IF($B1174="N/A","N/A",IF(E1174&gt;90,"No",IF(E1174&lt;65,"No","Yes")))</f>
        <v>Yes</v>
      </c>
      <c r="G1174" s="32">
        <v>87.927050867000005</v>
      </c>
      <c r="H1174" s="27" t="str">
        <f>IF($B1174="N/A","N/A",IF(G1174&gt;90,"No",IF(G1174&lt;65,"No","Yes")))</f>
        <v>Yes</v>
      </c>
      <c r="I1174" s="28">
        <v>-3.49</v>
      </c>
      <c r="J1174" s="28">
        <v>3.05</v>
      </c>
      <c r="K1174" s="29" t="s">
        <v>1193</v>
      </c>
      <c r="L1174" s="30" t="str">
        <f t="shared" si="316"/>
        <v>Yes</v>
      </c>
    </row>
    <row r="1175" spans="1:12">
      <c r="A1175" s="46" t="s">
        <v>441</v>
      </c>
      <c r="B1175" s="30" t="s">
        <v>103</v>
      </c>
      <c r="C1175" s="32">
        <v>95.437677363000006</v>
      </c>
      <c r="D1175" s="27" t="str">
        <f>IF($B1175="N/A","N/A",IF(C1175&gt;100,"No",IF(C1175&lt;90,"No","Yes")))</f>
        <v>Yes</v>
      </c>
      <c r="E1175" s="32">
        <v>95.504637207000002</v>
      </c>
      <c r="F1175" s="27" t="str">
        <f>IF($B1175="N/A","N/A",IF(E1175&gt;100,"No",IF(E1175&lt;90,"No","Yes")))</f>
        <v>Yes</v>
      </c>
      <c r="G1175" s="32">
        <v>95.375722542999995</v>
      </c>
      <c r="H1175" s="27" t="str">
        <f>IF($B1175="N/A","N/A",IF(G1175&gt;100,"No",IF(G1175&lt;90,"No","Yes")))</f>
        <v>Yes</v>
      </c>
      <c r="I1175" s="28">
        <v>7.0199999999999999E-2</v>
      </c>
      <c r="J1175" s="28">
        <v>-0.13500000000000001</v>
      </c>
      <c r="K1175" s="29" t="s">
        <v>1193</v>
      </c>
      <c r="L1175" s="30" t="str">
        <f t="shared" si="316"/>
        <v>Yes</v>
      </c>
    </row>
    <row r="1176" spans="1:12">
      <c r="A1176" s="46" t="s">
        <v>442</v>
      </c>
      <c r="B1176" s="30" t="s">
        <v>105</v>
      </c>
      <c r="C1176" s="32">
        <v>95.202151248000007</v>
      </c>
      <c r="D1176" s="27" t="str">
        <f>IF($B1176="N/A","N/A",IF(C1176&gt;100,"No",IF(C1176&lt;85,"No","Yes")))</f>
        <v>Yes</v>
      </c>
      <c r="E1176" s="32">
        <v>94.763406939999996</v>
      </c>
      <c r="F1176" s="27" t="str">
        <f>IF($B1176="N/A","N/A",IF(E1176&gt;100,"No",IF(E1176&lt;85,"No","Yes")))</f>
        <v>Yes</v>
      </c>
      <c r="G1176" s="32">
        <v>95.126522961999996</v>
      </c>
      <c r="H1176" s="27" t="str">
        <f>IF($B1176="N/A","N/A",IF(G1176&gt;100,"No",IF(G1176&lt;85,"No","Yes")))</f>
        <v>Yes</v>
      </c>
      <c r="I1176" s="28">
        <v>-0.46100000000000002</v>
      </c>
      <c r="J1176" s="28">
        <v>0.38319999999999999</v>
      </c>
      <c r="K1176" s="29" t="s">
        <v>1193</v>
      </c>
      <c r="L1176" s="30" t="str">
        <f t="shared" si="316"/>
        <v>Yes</v>
      </c>
    </row>
    <row r="1177" spans="1:12">
      <c r="A1177" s="46" t="s">
        <v>443</v>
      </c>
      <c r="B1177" s="30" t="s">
        <v>106</v>
      </c>
      <c r="C1177" s="32">
        <v>90.497605598999996</v>
      </c>
      <c r="D1177" s="27" t="str">
        <f>IF($B1177="N/A","N/A",IF(C1177&gt;100,"No",IF(C1177&lt;80,"No","Yes")))</f>
        <v>Yes</v>
      </c>
      <c r="E1177" s="32">
        <v>90.771507467999996</v>
      </c>
      <c r="F1177" s="27" t="str">
        <f>IF($B1177="N/A","N/A",IF(E1177&gt;100,"No",IF(E1177&lt;80,"No","Yes")))</f>
        <v>Yes</v>
      </c>
      <c r="G1177" s="32">
        <v>91.390179654999997</v>
      </c>
      <c r="H1177" s="27" t="str">
        <f>IF($B1177="N/A","N/A",IF(G1177&gt;100,"No",IF(G1177&lt;80,"No","Yes")))</f>
        <v>Yes</v>
      </c>
      <c r="I1177" s="28">
        <v>0.30270000000000002</v>
      </c>
      <c r="J1177" s="28">
        <v>0.68159999999999998</v>
      </c>
      <c r="K1177" s="29" t="s">
        <v>1193</v>
      </c>
      <c r="L1177" s="30" t="str">
        <f t="shared" si="316"/>
        <v>Yes</v>
      </c>
    </row>
    <row r="1178" spans="1:12">
      <c r="A1178" s="46" t="s">
        <v>444</v>
      </c>
      <c r="B1178" s="30" t="s">
        <v>106</v>
      </c>
      <c r="C1178" s="32">
        <v>81.886792452999998</v>
      </c>
      <c r="D1178" s="27" t="str">
        <f>IF($B1178="N/A","N/A",IF(C1178&gt;100,"No",IF(C1178&lt;80,"No","Yes")))</f>
        <v>Yes</v>
      </c>
      <c r="E1178" s="32">
        <v>74.970965817999996</v>
      </c>
      <c r="F1178" s="27" t="str">
        <f>IF($B1178="N/A","N/A",IF(E1178&gt;100,"No",IF(E1178&lt;80,"No","Yes")))</f>
        <v>No</v>
      </c>
      <c r="G1178" s="32">
        <v>80.939893002999995</v>
      </c>
      <c r="H1178" s="27" t="str">
        <f>IF($B1178="N/A","N/A",IF(G1178&gt;100,"No",IF(G1178&lt;80,"No","Yes")))</f>
        <v>Yes</v>
      </c>
      <c r="I1178" s="28">
        <v>-8.4499999999999993</v>
      </c>
      <c r="J1178" s="28">
        <v>7.9619999999999997</v>
      </c>
      <c r="K1178" s="29" t="s">
        <v>1193</v>
      </c>
      <c r="L1178" s="30" t="str">
        <f t="shared" si="316"/>
        <v>Yes</v>
      </c>
    </row>
    <row r="1179" spans="1:12">
      <c r="A1179" s="51" t="s">
        <v>445</v>
      </c>
      <c r="B1179" s="25" t="s">
        <v>49</v>
      </c>
      <c r="C1179" s="26">
        <v>116775.87</v>
      </c>
      <c r="D1179" s="27" t="str">
        <f t="shared" ref="D1179:D1210" si="317">IF($B1179="N/A","N/A",IF(C1179&gt;10,"No",IF(C1179&lt;-10,"No","Yes")))</f>
        <v>N/A</v>
      </c>
      <c r="E1179" s="26">
        <v>127592.35</v>
      </c>
      <c r="F1179" s="27" t="str">
        <f t="shared" ref="F1179:F1210" si="318">IF($B1179="N/A","N/A",IF(E1179&gt;10,"No",IF(E1179&lt;-10,"No","Yes")))</f>
        <v>N/A</v>
      </c>
      <c r="G1179" s="26">
        <v>135100.32999999999</v>
      </c>
      <c r="H1179" s="27" t="str">
        <f t="shared" ref="H1179:H1210" si="319">IF($B1179="N/A","N/A",IF(G1179&gt;10,"No",IF(G1179&lt;-10,"No","Yes")))</f>
        <v>N/A</v>
      </c>
      <c r="I1179" s="28">
        <v>9.2629999999999999</v>
      </c>
      <c r="J1179" s="28">
        <v>5.8840000000000003</v>
      </c>
      <c r="K1179" s="29" t="s">
        <v>1193</v>
      </c>
      <c r="L1179" s="30" t="str">
        <f t="shared" si="316"/>
        <v>Yes</v>
      </c>
    </row>
    <row r="1180" spans="1:12">
      <c r="A1180" s="51" t="s">
        <v>523</v>
      </c>
      <c r="B1180" s="25" t="s">
        <v>49</v>
      </c>
      <c r="C1180" s="26">
        <v>9162</v>
      </c>
      <c r="D1180" s="27" t="str">
        <f t="shared" si="317"/>
        <v>N/A</v>
      </c>
      <c r="E1180" s="26">
        <v>9165</v>
      </c>
      <c r="F1180" s="27" t="str">
        <f t="shared" si="318"/>
        <v>N/A</v>
      </c>
      <c r="G1180" s="26">
        <v>10553</v>
      </c>
      <c r="H1180" s="27" t="str">
        <f t="shared" si="319"/>
        <v>N/A</v>
      </c>
      <c r="I1180" s="28">
        <v>3.27E-2</v>
      </c>
      <c r="J1180" s="28">
        <v>15.14</v>
      </c>
      <c r="K1180" s="29" t="s">
        <v>1193</v>
      </c>
      <c r="L1180" s="30" t="str">
        <f t="shared" si="316"/>
        <v>Yes</v>
      </c>
    </row>
    <row r="1181" spans="1:12">
      <c r="A1181" s="48" t="s">
        <v>702</v>
      </c>
      <c r="B1181" s="25" t="s">
        <v>49</v>
      </c>
      <c r="C1181" s="26">
        <v>1288</v>
      </c>
      <c r="D1181" s="27" t="str">
        <f t="shared" si="317"/>
        <v>N/A</v>
      </c>
      <c r="E1181" s="26">
        <v>1233</v>
      </c>
      <c r="F1181" s="27" t="str">
        <f t="shared" si="318"/>
        <v>N/A</v>
      </c>
      <c r="G1181" s="26">
        <v>2510</v>
      </c>
      <c r="H1181" s="27" t="str">
        <f t="shared" si="319"/>
        <v>N/A</v>
      </c>
      <c r="I1181" s="28">
        <v>-4.2699999999999996</v>
      </c>
      <c r="J1181" s="28">
        <v>103.6</v>
      </c>
      <c r="K1181" s="29" t="s">
        <v>1193</v>
      </c>
      <c r="L1181" s="30" t="str">
        <f t="shared" si="316"/>
        <v>No</v>
      </c>
    </row>
    <row r="1182" spans="1:12">
      <c r="A1182" s="48" t="s">
        <v>703</v>
      </c>
      <c r="B1182" s="25" t="s">
        <v>49</v>
      </c>
      <c r="C1182" s="26">
        <v>3310</v>
      </c>
      <c r="D1182" s="27" t="str">
        <f t="shared" si="317"/>
        <v>N/A</v>
      </c>
      <c r="E1182" s="26">
        <v>3333</v>
      </c>
      <c r="F1182" s="27" t="str">
        <f t="shared" si="318"/>
        <v>N/A</v>
      </c>
      <c r="G1182" s="26">
        <v>3414</v>
      </c>
      <c r="H1182" s="27" t="str">
        <f t="shared" si="319"/>
        <v>N/A</v>
      </c>
      <c r="I1182" s="28">
        <v>0.69489999999999996</v>
      </c>
      <c r="J1182" s="28">
        <v>2.4300000000000002</v>
      </c>
      <c r="K1182" s="29" t="s">
        <v>1193</v>
      </c>
      <c r="L1182" s="30" t="str">
        <f t="shared" si="316"/>
        <v>Yes</v>
      </c>
    </row>
    <row r="1183" spans="1:12">
      <c r="A1183" s="48" t="s">
        <v>704</v>
      </c>
      <c r="B1183" s="25" t="s">
        <v>49</v>
      </c>
      <c r="C1183" s="26">
        <v>62</v>
      </c>
      <c r="D1183" s="27" t="str">
        <f t="shared" si="317"/>
        <v>N/A</v>
      </c>
      <c r="E1183" s="26">
        <v>66</v>
      </c>
      <c r="F1183" s="27" t="str">
        <f t="shared" si="318"/>
        <v>N/A</v>
      </c>
      <c r="G1183" s="26">
        <v>83</v>
      </c>
      <c r="H1183" s="27" t="str">
        <f t="shared" si="319"/>
        <v>N/A</v>
      </c>
      <c r="I1183" s="28">
        <v>6.452</v>
      </c>
      <c r="J1183" s="28">
        <v>25.76</v>
      </c>
      <c r="K1183" s="29" t="s">
        <v>1193</v>
      </c>
      <c r="L1183" s="30" t="str">
        <f t="shared" si="316"/>
        <v>Yes</v>
      </c>
    </row>
    <row r="1184" spans="1:12">
      <c r="A1184" s="48" t="s">
        <v>705</v>
      </c>
      <c r="B1184" s="25" t="s">
        <v>49</v>
      </c>
      <c r="C1184" s="26">
        <v>3955</v>
      </c>
      <c r="D1184" s="27" t="str">
        <f t="shared" si="317"/>
        <v>N/A</v>
      </c>
      <c r="E1184" s="26">
        <v>3976</v>
      </c>
      <c r="F1184" s="27" t="str">
        <f t="shared" si="318"/>
        <v>N/A</v>
      </c>
      <c r="G1184" s="26">
        <v>3901</v>
      </c>
      <c r="H1184" s="27" t="str">
        <f t="shared" si="319"/>
        <v>N/A</v>
      </c>
      <c r="I1184" s="28">
        <v>0.53100000000000003</v>
      </c>
      <c r="J1184" s="28">
        <v>-1.89</v>
      </c>
      <c r="K1184" s="29" t="s">
        <v>1193</v>
      </c>
      <c r="L1184" s="30" t="str">
        <f t="shared" si="316"/>
        <v>Yes</v>
      </c>
    </row>
    <row r="1185" spans="1:12">
      <c r="A1185" s="48" t="s">
        <v>706</v>
      </c>
      <c r="B1185" s="25" t="s">
        <v>49</v>
      </c>
      <c r="C1185" s="26">
        <v>547</v>
      </c>
      <c r="D1185" s="27" t="str">
        <f t="shared" si="317"/>
        <v>N/A</v>
      </c>
      <c r="E1185" s="26">
        <v>557</v>
      </c>
      <c r="F1185" s="27" t="str">
        <f t="shared" si="318"/>
        <v>N/A</v>
      </c>
      <c r="G1185" s="26">
        <v>645</v>
      </c>
      <c r="H1185" s="27" t="str">
        <f t="shared" si="319"/>
        <v>N/A</v>
      </c>
      <c r="I1185" s="28">
        <v>1.8280000000000001</v>
      </c>
      <c r="J1185" s="28">
        <v>15.8</v>
      </c>
      <c r="K1185" s="29" t="s">
        <v>1193</v>
      </c>
      <c r="L1185" s="30" t="str">
        <f t="shared" si="316"/>
        <v>Yes</v>
      </c>
    </row>
    <row r="1186" spans="1:12">
      <c r="A1186" s="51" t="s">
        <v>526</v>
      </c>
      <c r="B1186" s="25" t="s">
        <v>49</v>
      </c>
      <c r="C1186" s="26">
        <v>21197</v>
      </c>
      <c r="D1186" s="27" t="str">
        <f t="shared" si="317"/>
        <v>N/A</v>
      </c>
      <c r="E1186" s="26">
        <v>22190</v>
      </c>
      <c r="F1186" s="27" t="str">
        <f t="shared" si="318"/>
        <v>N/A</v>
      </c>
      <c r="G1186" s="26">
        <v>21340</v>
      </c>
      <c r="H1186" s="27" t="str">
        <f t="shared" si="319"/>
        <v>N/A</v>
      </c>
      <c r="I1186" s="28">
        <v>4.6849999999999996</v>
      </c>
      <c r="J1186" s="28">
        <v>-3.83</v>
      </c>
      <c r="K1186" s="29" t="s">
        <v>1193</v>
      </c>
      <c r="L1186" s="30" t="str">
        <f t="shared" si="316"/>
        <v>Yes</v>
      </c>
    </row>
    <row r="1187" spans="1:12">
      <c r="A1187" s="48" t="s">
        <v>707</v>
      </c>
      <c r="B1187" s="25" t="s">
        <v>49</v>
      </c>
      <c r="C1187" s="26">
        <v>14021</v>
      </c>
      <c r="D1187" s="27" t="str">
        <f t="shared" si="317"/>
        <v>N/A</v>
      </c>
      <c r="E1187" s="26">
        <v>14564</v>
      </c>
      <c r="F1187" s="27" t="str">
        <f t="shared" si="318"/>
        <v>N/A</v>
      </c>
      <c r="G1187" s="26">
        <v>13682</v>
      </c>
      <c r="H1187" s="27" t="str">
        <f t="shared" si="319"/>
        <v>N/A</v>
      </c>
      <c r="I1187" s="28">
        <v>3.8730000000000002</v>
      </c>
      <c r="J1187" s="28">
        <v>-6.06</v>
      </c>
      <c r="K1187" s="29" t="s">
        <v>1193</v>
      </c>
      <c r="L1187" s="30" t="str">
        <f t="shared" si="316"/>
        <v>Yes</v>
      </c>
    </row>
    <row r="1188" spans="1:12">
      <c r="A1188" s="48" t="s">
        <v>708</v>
      </c>
      <c r="B1188" s="25" t="s">
        <v>49</v>
      </c>
      <c r="C1188" s="26">
        <v>4174</v>
      </c>
      <c r="D1188" s="27" t="str">
        <f t="shared" si="317"/>
        <v>N/A</v>
      </c>
      <c r="E1188" s="26">
        <v>4482</v>
      </c>
      <c r="F1188" s="27" t="str">
        <f t="shared" si="318"/>
        <v>N/A</v>
      </c>
      <c r="G1188" s="26">
        <v>4495</v>
      </c>
      <c r="H1188" s="27" t="str">
        <f t="shared" si="319"/>
        <v>N/A</v>
      </c>
      <c r="I1188" s="28">
        <v>7.3789999999999996</v>
      </c>
      <c r="J1188" s="28">
        <v>0.28999999999999998</v>
      </c>
      <c r="K1188" s="29" t="s">
        <v>1193</v>
      </c>
      <c r="L1188" s="30" t="str">
        <f t="shared" si="316"/>
        <v>Yes</v>
      </c>
    </row>
    <row r="1189" spans="1:12">
      <c r="A1189" s="48" t="s">
        <v>791</v>
      </c>
      <c r="B1189" s="25" t="s">
        <v>49</v>
      </c>
      <c r="C1189" s="26">
        <v>257</v>
      </c>
      <c r="D1189" s="27" t="str">
        <f t="shared" si="317"/>
        <v>N/A</v>
      </c>
      <c r="E1189" s="26">
        <v>273</v>
      </c>
      <c r="F1189" s="27" t="str">
        <f t="shared" si="318"/>
        <v>N/A</v>
      </c>
      <c r="G1189" s="26">
        <v>259</v>
      </c>
      <c r="H1189" s="27" t="str">
        <f t="shared" si="319"/>
        <v>N/A</v>
      </c>
      <c r="I1189" s="28">
        <v>6.226</v>
      </c>
      <c r="J1189" s="28">
        <v>-5.13</v>
      </c>
      <c r="K1189" s="29" t="s">
        <v>1193</v>
      </c>
      <c r="L1189" s="30" t="str">
        <f t="shared" si="316"/>
        <v>Yes</v>
      </c>
    </row>
    <row r="1190" spans="1:12">
      <c r="A1190" s="48" t="s">
        <v>723</v>
      </c>
      <c r="B1190" s="25" t="s">
        <v>49</v>
      </c>
      <c r="C1190" s="26">
        <v>2292</v>
      </c>
      <c r="D1190" s="27" t="str">
        <f t="shared" si="317"/>
        <v>N/A</v>
      </c>
      <c r="E1190" s="26">
        <v>2456</v>
      </c>
      <c r="F1190" s="27" t="str">
        <f t="shared" si="318"/>
        <v>N/A</v>
      </c>
      <c r="G1190" s="26">
        <v>2462</v>
      </c>
      <c r="H1190" s="27" t="str">
        <f t="shared" si="319"/>
        <v>N/A</v>
      </c>
      <c r="I1190" s="28">
        <v>7.1550000000000002</v>
      </c>
      <c r="J1190" s="28">
        <v>0.24429999999999999</v>
      </c>
      <c r="K1190" s="29" t="s">
        <v>1193</v>
      </c>
      <c r="L1190" s="30" t="str">
        <f t="shared" si="316"/>
        <v>Yes</v>
      </c>
    </row>
    <row r="1191" spans="1:12">
      <c r="A1191" s="48" t="s">
        <v>709</v>
      </c>
      <c r="B1191" s="25" t="s">
        <v>49</v>
      </c>
      <c r="C1191" s="26">
        <v>453</v>
      </c>
      <c r="D1191" s="27" t="str">
        <f t="shared" si="317"/>
        <v>N/A</v>
      </c>
      <c r="E1191" s="26">
        <v>415</v>
      </c>
      <c r="F1191" s="27" t="str">
        <f t="shared" si="318"/>
        <v>N/A</v>
      </c>
      <c r="G1191" s="26">
        <v>442</v>
      </c>
      <c r="H1191" s="27" t="str">
        <f t="shared" si="319"/>
        <v>N/A</v>
      </c>
      <c r="I1191" s="28">
        <v>-8.39</v>
      </c>
      <c r="J1191" s="28">
        <v>6.5060000000000002</v>
      </c>
      <c r="K1191" s="29" t="s">
        <v>1193</v>
      </c>
      <c r="L1191" s="30" t="str">
        <f t="shared" si="316"/>
        <v>Yes</v>
      </c>
    </row>
    <row r="1192" spans="1:12">
      <c r="A1192" s="51" t="s">
        <v>529</v>
      </c>
      <c r="B1192" s="25" t="s">
        <v>49</v>
      </c>
      <c r="C1192" s="26">
        <v>65152</v>
      </c>
      <c r="D1192" s="27" t="str">
        <f t="shared" si="317"/>
        <v>N/A</v>
      </c>
      <c r="E1192" s="26">
        <v>65547</v>
      </c>
      <c r="F1192" s="27" t="str">
        <f t="shared" si="318"/>
        <v>N/A</v>
      </c>
      <c r="G1192" s="26">
        <v>67574</v>
      </c>
      <c r="H1192" s="27" t="str">
        <f t="shared" si="319"/>
        <v>N/A</v>
      </c>
      <c r="I1192" s="28">
        <v>0.60629999999999995</v>
      </c>
      <c r="J1192" s="28">
        <v>3.0920000000000001</v>
      </c>
      <c r="K1192" s="29" t="s">
        <v>1193</v>
      </c>
      <c r="L1192" s="30" t="str">
        <f t="shared" si="316"/>
        <v>Yes</v>
      </c>
    </row>
    <row r="1193" spans="1:12">
      <c r="A1193" s="48" t="s">
        <v>710</v>
      </c>
      <c r="B1193" s="25" t="s">
        <v>49</v>
      </c>
      <c r="C1193" s="26">
        <v>8606</v>
      </c>
      <c r="D1193" s="27" t="str">
        <f t="shared" si="317"/>
        <v>N/A</v>
      </c>
      <c r="E1193" s="26">
        <v>9227</v>
      </c>
      <c r="F1193" s="27" t="str">
        <f t="shared" si="318"/>
        <v>N/A</v>
      </c>
      <c r="G1193" s="26">
        <v>10232</v>
      </c>
      <c r="H1193" s="27" t="str">
        <f t="shared" si="319"/>
        <v>N/A</v>
      </c>
      <c r="I1193" s="28">
        <v>7.2160000000000002</v>
      </c>
      <c r="J1193" s="28">
        <v>10.89</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2557</v>
      </c>
      <c r="D1195" s="27" t="str">
        <f t="shared" si="317"/>
        <v>N/A</v>
      </c>
      <c r="E1195" s="26">
        <v>2504</v>
      </c>
      <c r="F1195" s="27" t="str">
        <f t="shared" si="318"/>
        <v>N/A</v>
      </c>
      <c r="G1195" s="26">
        <v>2692</v>
      </c>
      <c r="H1195" s="27" t="str">
        <f t="shared" si="319"/>
        <v>N/A</v>
      </c>
      <c r="I1195" s="28">
        <v>-2.0699999999999998</v>
      </c>
      <c r="J1195" s="28">
        <v>7.508</v>
      </c>
      <c r="K1195" s="29" t="s">
        <v>1193</v>
      </c>
      <c r="L1195" s="30" t="str">
        <f t="shared" si="316"/>
        <v>Yes</v>
      </c>
    </row>
    <row r="1196" spans="1:12">
      <c r="A1196" s="48" t="s">
        <v>713</v>
      </c>
      <c r="B1196" s="25" t="s">
        <v>49</v>
      </c>
      <c r="C1196" s="26">
        <v>45101</v>
      </c>
      <c r="D1196" s="27" t="str">
        <f t="shared" si="317"/>
        <v>N/A</v>
      </c>
      <c r="E1196" s="26">
        <v>44813</v>
      </c>
      <c r="F1196" s="27" t="str">
        <f t="shared" si="318"/>
        <v>N/A</v>
      </c>
      <c r="G1196" s="26">
        <v>46374</v>
      </c>
      <c r="H1196" s="27" t="str">
        <f t="shared" si="319"/>
        <v>N/A</v>
      </c>
      <c r="I1196" s="28">
        <v>-0.63900000000000001</v>
      </c>
      <c r="J1196" s="28">
        <v>3.4830000000000001</v>
      </c>
      <c r="K1196" s="29" t="s">
        <v>1193</v>
      </c>
      <c r="L1196" s="30" t="str">
        <f t="shared" si="316"/>
        <v>Yes</v>
      </c>
    </row>
    <row r="1197" spans="1:12">
      <c r="A1197" s="48" t="s">
        <v>714</v>
      </c>
      <c r="B1197" s="25" t="s">
        <v>49</v>
      </c>
      <c r="C1197" s="26">
        <v>4487</v>
      </c>
      <c r="D1197" s="27" t="str">
        <f t="shared" si="317"/>
        <v>N/A</v>
      </c>
      <c r="E1197" s="26">
        <v>4510</v>
      </c>
      <c r="F1197" s="27" t="str">
        <f t="shared" si="318"/>
        <v>N/A</v>
      </c>
      <c r="G1197" s="26">
        <v>4096</v>
      </c>
      <c r="H1197" s="27" t="str">
        <f t="shared" si="319"/>
        <v>N/A</v>
      </c>
      <c r="I1197" s="28">
        <v>0.51259999999999994</v>
      </c>
      <c r="J1197" s="28">
        <v>-9.18</v>
      </c>
      <c r="K1197" s="29" t="s">
        <v>1193</v>
      </c>
      <c r="L1197" s="30" t="str">
        <f t="shared" si="316"/>
        <v>Yes</v>
      </c>
    </row>
    <row r="1198" spans="1:12">
      <c r="A1198" s="48" t="s">
        <v>715</v>
      </c>
      <c r="B1198" s="25" t="s">
        <v>49</v>
      </c>
      <c r="C1198" s="26">
        <v>2661</v>
      </c>
      <c r="D1198" s="27" t="str">
        <f t="shared" si="317"/>
        <v>N/A</v>
      </c>
      <c r="E1198" s="26">
        <v>2678</v>
      </c>
      <c r="F1198" s="27" t="str">
        <f t="shared" si="318"/>
        <v>N/A</v>
      </c>
      <c r="G1198" s="26">
        <v>2483</v>
      </c>
      <c r="H1198" s="27" t="str">
        <f t="shared" si="319"/>
        <v>N/A</v>
      </c>
      <c r="I1198" s="28">
        <v>0.63890000000000002</v>
      </c>
      <c r="J1198" s="28">
        <v>-7.28</v>
      </c>
      <c r="K1198" s="29" t="s">
        <v>1193</v>
      </c>
      <c r="L1198" s="30" t="str">
        <f t="shared" si="316"/>
        <v>Yes</v>
      </c>
    </row>
    <row r="1199" spans="1:12">
      <c r="A1199" s="48" t="s">
        <v>716</v>
      </c>
      <c r="B1199" s="25" t="s">
        <v>49</v>
      </c>
      <c r="C1199" s="26">
        <v>1740</v>
      </c>
      <c r="D1199" s="27" t="str">
        <f t="shared" si="317"/>
        <v>N/A</v>
      </c>
      <c r="E1199" s="26">
        <v>1815</v>
      </c>
      <c r="F1199" s="27" t="str">
        <f t="shared" si="318"/>
        <v>N/A</v>
      </c>
      <c r="G1199" s="26">
        <v>1697</v>
      </c>
      <c r="H1199" s="27" t="str">
        <f t="shared" si="319"/>
        <v>N/A</v>
      </c>
      <c r="I1199" s="28">
        <v>4.3099999999999996</v>
      </c>
      <c r="J1199" s="28">
        <v>-6.5</v>
      </c>
      <c r="K1199" s="29" t="s">
        <v>1193</v>
      </c>
      <c r="L1199" s="30" t="str">
        <f t="shared" si="316"/>
        <v>Yes</v>
      </c>
    </row>
    <row r="1200" spans="1:12">
      <c r="A1200" s="51" t="s">
        <v>531</v>
      </c>
      <c r="B1200" s="25" t="s">
        <v>49</v>
      </c>
      <c r="C1200" s="26">
        <v>52735</v>
      </c>
      <c r="D1200" s="27" t="str">
        <f t="shared" si="317"/>
        <v>N/A</v>
      </c>
      <c r="E1200" s="26">
        <v>63718</v>
      </c>
      <c r="F1200" s="27" t="str">
        <f t="shared" si="318"/>
        <v>N/A</v>
      </c>
      <c r="G1200" s="26">
        <v>66731</v>
      </c>
      <c r="H1200" s="27" t="str">
        <f t="shared" si="319"/>
        <v>N/A</v>
      </c>
      <c r="I1200" s="28">
        <v>20.83</v>
      </c>
      <c r="J1200" s="28">
        <v>4.7290000000000001</v>
      </c>
      <c r="K1200" s="29" t="s">
        <v>1193</v>
      </c>
      <c r="L1200" s="30" t="str">
        <f t="shared" si="316"/>
        <v>Yes</v>
      </c>
    </row>
    <row r="1201" spans="1:12">
      <c r="A1201" s="48" t="s">
        <v>717</v>
      </c>
      <c r="B1201" s="25" t="s">
        <v>49</v>
      </c>
      <c r="C1201" s="26">
        <v>3982</v>
      </c>
      <c r="D1201" s="27" t="str">
        <f t="shared" si="317"/>
        <v>N/A</v>
      </c>
      <c r="E1201" s="26">
        <v>4455</v>
      </c>
      <c r="F1201" s="27" t="str">
        <f t="shared" si="318"/>
        <v>N/A</v>
      </c>
      <c r="G1201" s="26">
        <v>5146</v>
      </c>
      <c r="H1201" s="27" t="str">
        <f t="shared" si="319"/>
        <v>N/A</v>
      </c>
      <c r="I1201" s="28">
        <v>11.88</v>
      </c>
      <c r="J1201" s="28">
        <v>15.51</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5950</v>
      </c>
      <c r="D1203" s="27" t="str">
        <f t="shared" si="317"/>
        <v>N/A</v>
      </c>
      <c r="E1203" s="26">
        <v>6079</v>
      </c>
      <c r="F1203" s="27" t="str">
        <f t="shared" si="318"/>
        <v>N/A</v>
      </c>
      <c r="G1203" s="26">
        <v>6548</v>
      </c>
      <c r="H1203" s="27" t="str">
        <f t="shared" si="319"/>
        <v>N/A</v>
      </c>
      <c r="I1203" s="28">
        <v>2.1680000000000001</v>
      </c>
      <c r="J1203" s="28">
        <v>7.7149999999999999</v>
      </c>
      <c r="K1203" s="29" t="s">
        <v>1193</v>
      </c>
      <c r="L1203" s="30" t="str">
        <f t="shared" si="316"/>
        <v>Yes</v>
      </c>
    </row>
    <row r="1204" spans="1:12">
      <c r="A1204" s="48" t="s">
        <v>720</v>
      </c>
      <c r="B1204" s="25" t="s">
        <v>49</v>
      </c>
      <c r="C1204" s="26">
        <v>2641</v>
      </c>
      <c r="D1204" s="27" t="str">
        <f t="shared" si="317"/>
        <v>N/A</v>
      </c>
      <c r="E1204" s="26">
        <v>2470</v>
      </c>
      <c r="F1204" s="27" t="str">
        <f t="shared" si="318"/>
        <v>N/A</v>
      </c>
      <c r="G1204" s="26">
        <v>2442</v>
      </c>
      <c r="H1204" s="27" t="str">
        <f t="shared" si="319"/>
        <v>N/A</v>
      </c>
      <c r="I1204" s="28">
        <v>-6.47</v>
      </c>
      <c r="J1204" s="28">
        <v>-1.1299999999999999</v>
      </c>
      <c r="K1204" s="29" t="s">
        <v>1193</v>
      </c>
      <c r="L1204" s="30" t="str">
        <f t="shared" si="316"/>
        <v>Yes</v>
      </c>
    </row>
    <row r="1205" spans="1:12">
      <c r="A1205" s="48" t="s">
        <v>721</v>
      </c>
      <c r="B1205" s="25" t="s">
        <v>49</v>
      </c>
      <c r="C1205" s="26">
        <v>3540</v>
      </c>
      <c r="D1205" s="27" t="str">
        <f t="shared" si="317"/>
        <v>N/A</v>
      </c>
      <c r="E1205" s="26">
        <v>3381</v>
      </c>
      <c r="F1205" s="27" t="str">
        <f t="shared" si="318"/>
        <v>N/A</v>
      </c>
      <c r="G1205" s="26">
        <v>3134</v>
      </c>
      <c r="H1205" s="27" t="str">
        <f t="shared" si="319"/>
        <v>N/A</v>
      </c>
      <c r="I1205" s="28">
        <v>-4.49</v>
      </c>
      <c r="J1205" s="28">
        <v>-7.31</v>
      </c>
      <c r="K1205" s="29" t="s">
        <v>1193</v>
      </c>
      <c r="L1205" s="30" t="str">
        <f t="shared" si="316"/>
        <v>Yes</v>
      </c>
    </row>
    <row r="1206" spans="1:12">
      <c r="A1206" s="48" t="s">
        <v>722</v>
      </c>
      <c r="B1206" s="25" t="s">
        <v>49</v>
      </c>
      <c r="C1206" s="26">
        <v>36622</v>
      </c>
      <c r="D1206" s="27" t="str">
        <f t="shared" si="317"/>
        <v>N/A</v>
      </c>
      <c r="E1206" s="26">
        <v>47333</v>
      </c>
      <c r="F1206" s="27" t="str">
        <f t="shared" si="318"/>
        <v>N/A</v>
      </c>
      <c r="G1206" s="26">
        <v>49461</v>
      </c>
      <c r="H1206" s="27" t="str">
        <f t="shared" si="319"/>
        <v>N/A</v>
      </c>
      <c r="I1206" s="28">
        <v>29.25</v>
      </c>
      <c r="J1206" s="28">
        <v>4.4960000000000004</v>
      </c>
      <c r="K1206" s="29" t="s">
        <v>1193</v>
      </c>
      <c r="L1206" s="30" t="str">
        <f t="shared" si="316"/>
        <v>Yes</v>
      </c>
    </row>
    <row r="1207" spans="1:12">
      <c r="A1207" s="46" t="s">
        <v>354</v>
      </c>
      <c r="B1207" s="25" t="s">
        <v>49</v>
      </c>
      <c r="C1207" s="31">
        <v>823775557</v>
      </c>
      <c r="D1207" s="27" t="str">
        <f t="shared" si="317"/>
        <v>N/A</v>
      </c>
      <c r="E1207" s="31">
        <v>902091047</v>
      </c>
      <c r="F1207" s="27" t="str">
        <f t="shared" si="318"/>
        <v>N/A</v>
      </c>
      <c r="G1207" s="31">
        <v>967957855</v>
      </c>
      <c r="H1207" s="27" t="str">
        <f t="shared" si="319"/>
        <v>N/A</v>
      </c>
      <c r="I1207" s="28">
        <v>9.5069999999999997</v>
      </c>
      <c r="J1207" s="28">
        <v>7.3019999999999996</v>
      </c>
      <c r="K1207" s="29" t="s">
        <v>1193</v>
      </c>
      <c r="L1207" s="30" t="str">
        <f t="shared" si="316"/>
        <v>Yes</v>
      </c>
    </row>
    <row r="1208" spans="1:12">
      <c r="A1208" s="46" t="s">
        <v>446</v>
      </c>
      <c r="B1208" s="25" t="s">
        <v>49</v>
      </c>
      <c r="C1208" s="31">
        <v>5556.8147336000002</v>
      </c>
      <c r="D1208" s="27" t="str">
        <f t="shared" si="317"/>
        <v>N/A</v>
      </c>
      <c r="E1208" s="31">
        <v>5616.3058584999999</v>
      </c>
      <c r="F1208" s="27" t="str">
        <f t="shared" si="318"/>
        <v>N/A</v>
      </c>
      <c r="G1208" s="31">
        <v>5824.1245682999997</v>
      </c>
      <c r="H1208" s="27" t="str">
        <f t="shared" si="319"/>
        <v>N/A</v>
      </c>
      <c r="I1208" s="28">
        <v>1.071</v>
      </c>
      <c r="J1208" s="28">
        <v>3.7</v>
      </c>
      <c r="K1208" s="29" t="s">
        <v>1193</v>
      </c>
      <c r="L1208" s="30" t="str">
        <f t="shared" si="316"/>
        <v>Yes</v>
      </c>
    </row>
    <row r="1209" spans="1:12" ht="12.75" customHeight="1">
      <c r="A1209" s="46" t="s">
        <v>447</v>
      </c>
      <c r="B1209" s="25" t="s">
        <v>49</v>
      </c>
      <c r="C1209" s="31">
        <v>6285.1005355999996</v>
      </c>
      <c r="D1209" s="27" t="str">
        <f t="shared" si="317"/>
        <v>N/A</v>
      </c>
      <c r="E1209" s="31">
        <v>6582.2519463999997</v>
      </c>
      <c r="F1209" s="27" t="str">
        <f t="shared" si="318"/>
        <v>N/A</v>
      </c>
      <c r="G1209" s="31">
        <v>6623.8142993000001</v>
      </c>
      <c r="H1209" s="27" t="str">
        <f t="shared" si="319"/>
        <v>N/A</v>
      </c>
      <c r="I1209" s="28">
        <v>4.7279999999999998</v>
      </c>
      <c r="J1209" s="28">
        <v>0.63139999999999996</v>
      </c>
      <c r="K1209" s="29" t="s">
        <v>1193</v>
      </c>
      <c r="L1209" s="30" t="str">
        <f t="shared" si="316"/>
        <v>Yes</v>
      </c>
    </row>
    <row r="1210" spans="1:12">
      <c r="A1210" s="54" t="s">
        <v>533</v>
      </c>
      <c r="B1210" s="25" t="s">
        <v>49</v>
      </c>
      <c r="C1210" s="31">
        <v>4841185</v>
      </c>
      <c r="D1210" s="27" t="str">
        <f t="shared" si="317"/>
        <v>N/A</v>
      </c>
      <c r="E1210" s="31">
        <v>5106030</v>
      </c>
      <c r="F1210" s="27" t="str">
        <f t="shared" si="318"/>
        <v>N/A</v>
      </c>
      <c r="G1210" s="31">
        <v>5561395</v>
      </c>
      <c r="H1210" s="27" t="str">
        <f t="shared" si="319"/>
        <v>N/A</v>
      </c>
      <c r="I1210" s="28">
        <v>5.4710000000000001</v>
      </c>
      <c r="J1210" s="28">
        <v>8.9179999999999993</v>
      </c>
      <c r="K1210" s="29" t="s">
        <v>1193</v>
      </c>
      <c r="L1210" s="30" t="str">
        <f t="shared" si="316"/>
        <v>Yes</v>
      </c>
    </row>
    <row r="1211" spans="1:12" ht="12.75" customHeight="1">
      <c r="A1211" s="55" t="s">
        <v>850</v>
      </c>
      <c r="B1211" s="36" t="s">
        <v>121</v>
      </c>
      <c r="C1211" s="34">
        <v>0</v>
      </c>
      <c r="D1211" s="27" t="str">
        <f>IF($B1211="N/A","N/A",IF(C1211&gt;0,"No",IF(C1211&lt;0,"No","Yes")))</f>
        <v>Yes</v>
      </c>
      <c r="E1211" s="34">
        <v>0</v>
      </c>
      <c r="F1211" s="27" t="str">
        <f>IF($B1211="N/A","N/A",IF(E1211&gt;0,"No",IF(E1211&lt;0,"No","Yes")))</f>
        <v>Yes</v>
      </c>
      <c r="G1211" s="34">
        <v>0</v>
      </c>
      <c r="H1211" s="27" t="str">
        <f>IF($B1211="N/A","N/A",IF(G1211&gt;0,"No",IF(G1211&lt;0,"No","Yes")))</f>
        <v>Yes</v>
      </c>
      <c r="I1211" s="28" t="s">
        <v>1207</v>
      </c>
      <c r="J1211" s="28" t="s">
        <v>1207</v>
      </c>
      <c r="K1211" s="29" t="s">
        <v>1193</v>
      </c>
      <c r="L1211" s="30" t="str">
        <f t="shared" si="316"/>
        <v>N/A</v>
      </c>
    </row>
    <row r="1212" spans="1:12">
      <c r="A1212" s="55" t="s">
        <v>836</v>
      </c>
      <c r="B1212" s="25" t="s">
        <v>49</v>
      </c>
      <c r="C1212" s="31">
        <v>0</v>
      </c>
      <c r="D1212" s="27" t="str">
        <f t="shared" ref="D1212:D1213" si="320">IF($B1212="N/A","N/A",IF(C1212&gt;10,"No",IF(C1212&lt;-10,"No","Yes")))</f>
        <v>N/A</v>
      </c>
      <c r="E1212" s="31">
        <v>0</v>
      </c>
      <c r="F1212" s="27" t="str">
        <f t="shared" ref="F1212:F1213" si="321">IF($B1212="N/A","N/A",IF(E1212&gt;10,"No",IF(E1212&lt;-10,"No","Yes")))</f>
        <v>N/A</v>
      </c>
      <c r="G1212" s="31">
        <v>0</v>
      </c>
      <c r="H1212" s="27" t="str">
        <f t="shared" ref="H1212:H1213" si="322">IF($B1212="N/A","N/A",IF(G1212&gt;10,"No",IF(G1212&lt;-10,"No","Yes")))</f>
        <v>N/A</v>
      </c>
      <c r="I1212" s="28" t="s">
        <v>1207</v>
      </c>
      <c r="J1212" s="28" t="s">
        <v>1207</v>
      </c>
      <c r="K1212" s="29" t="s">
        <v>1193</v>
      </c>
      <c r="L1212" s="30" t="str">
        <f t="shared" si="316"/>
        <v>N/A</v>
      </c>
    </row>
    <row r="1213" spans="1:12">
      <c r="A1213" s="55" t="s">
        <v>951</v>
      </c>
      <c r="B1213" s="25" t="s">
        <v>49</v>
      </c>
      <c r="C1213" s="31" t="s">
        <v>49</v>
      </c>
      <c r="D1213" s="27" t="str">
        <f t="shared" si="320"/>
        <v>N/A</v>
      </c>
      <c r="E1213" s="31" t="s">
        <v>1207</v>
      </c>
      <c r="F1213" s="27" t="str">
        <f t="shared" si="321"/>
        <v>N/A</v>
      </c>
      <c r="G1213" s="31" t="s">
        <v>1207</v>
      </c>
      <c r="H1213" s="27" t="str">
        <f t="shared" si="322"/>
        <v>N/A</v>
      </c>
      <c r="I1213" s="28" t="s">
        <v>49</v>
      </c>
      <c r="J1213" s="28" t="s">
        <v>1207</v>
      </c>
      <c r="K1213" s="29" t="s">
        <v>1193</v>
      </c>
      <c r="L1213" s="30" t="str">
        <f>IF(J1213="Div by 0", "N/A", IF(OR(J1213="N/A",K1213="N/A"),"N/A", IF(J1213&gt;VALUE(MID(K1213,1,2)), "No", IF(J1213&lt;-1*VALUE(MID(K1213,1,2)), "No", "Yes"))))</f>
        <v>N/A</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17668.554027999999</v>
      </c>
      <c r="D1215" s="27" t="str">
        <f t="shared" ref="D1215:D1241" si="323">IF($B1215="N/A","N/A",IF(C1215&gt;10,"No",IF(C1215&lt;-10,"No","Yes")))</f>
        <v>N/A</v>
      </c>
      <c r="E1215" s="31">
        <v>18818.571304000001</v>
      </c>
      <c r="F1215" s="27" t="str">
        <f t="shared" ref="F1215:F1241" si="324">IF($B1215="N/A","N/A",IF(E1215&gt;10,"No",IF(E1215&lt;-10,"No","Yes")))</f>
        <v>N/A</v>
      </c>
      <c r="G1215" s="31">
        <v>17562.708139999999</v>
      </c>
      <c r="H1215" s="27" t="str">
        <f t="shared" ref="H1215:H1241" si="325">IF($B1215="N/A","N/A",IF(G1215&gt;10,"No",IF(G1215&lt;-10,"No","Yes")))</f>
        <v>N/A</v>
      </c>
      <c r="I1215" s="28">
        <v>6.5090000000000003</v>
      </c>
      <c r="J1215" s="28">
        <v>-6.67</v>
      </c>
      <c r="K1215" s="29" t="s">
        <v>1193</v>
      </c>
      <c r="L1215" s="30" t="str">
        <f t="shared" ref="L1215:L1241" si="326">IF(J1215="Div by 0", "N/A", IF(K1215="N/A","N/A", IF(J1215&gt;VALUE(MID(K1215,1,2)), "No", IF(J1215&lt;-1*VALUE(MID(K1215,1,2)), "No", "Yes"))))</f>
        <v>Yes</v>
      </c>
    </row>
    <row r="1216" spans="1:12">
      <c r="A1216" s="48" t="s">
        <v>702</v>
      </c>
      <c r="B1216" s="25" t="s">
        <v>49</v>
      </c>
      <c r="C1216" s="31">
        <v>8569.8486025000002</v>
      </c>
      <c r="D1216" s="27" t="str">
        <f t="shared" si="323"/>
        <v>N/A</v>
      </c>
      <c r="E1216" s="31">
        <v>8604.2449311</v>
      </c>
      <c r="F1216" s="27" t="str">
        <f t="shared" si="324"/>
        <v>N/A</v>
      </c>
      <c r="G1216" s="31">
        <v>9903.4390437999991</v>
      </c>
      <c r="H1216" s="27" t="str">
        <f t="shared" si="325"/>
        <v>N/A</v>
      </c>
      <c r="I1216" s="28">
        <v>0.40139999999999998</v>
      </c>
      <c r="J1216" s="28">
        <v>15.1</v>
      </c>
      <c r="K1216" s="29" t="s">
        <v>1193</v>
      </c>
      <c r="L1216" s="30" t="str">
        <f t="shared" si="326"/>
        <v>Yes</v>
      </c>
    </row>
    <row r="1217" spans="1:12">
      <c r="A1217" s="48" t="s">
        <v>703</v>
      </c>
      <c r="B1217" s="25" t="s">
        <v>49</v>
      </c>
      <c r="C1217" s="31">
        <v>3246.5676736999999</v>
      </c>
      <c r="D1217" s="27" t="str">
        <f t="shared" si="323"/>
        <v>N/A</v>
      </c>
      <c r="E1217" s="31">
        <v>3340.4656466000001</v>
      </c>
      <c r="F1217" s="27" t="str">
        <f t="shared" si="324"/>
        <v>N/A</v>
      </c>
      <c r="G1217" s="31">
        <v>3593.4138840000001</v>
      </c>
      <c r="H1217" s="27" t="str">
        <f t="shared" si="325"/>
        <v>N/A</v>
      </c>
      <c r="I1217" s="28">
        <v>2.8919999999999999</v>
      </c>
      <c r="J1217" s="28">
        <v>7.5720000000000001</v>
      </c>
      <c r="K1217" s="29" t="s">
        <v>1193</v>
      </c>
      <c r="L1217" s="30" t="str">
        <f t="shared" si="326"/>
        <v>Yes</v>
      </c>
    </row>
    <row r="1218" spans="1:12">
      <c r="A1218" s="48" t="s">
        <v>704</v>
      </c>
      <c r="B1218" s="25" t="s">
        <v>49</v>
      </c>
      <c r="C1218" s="31">
        <v>1740.3548387000001</v>
      </c>
      <c r="D1218" s="27" t="str">
        <f t="shared" si="323"/>
        <v>N/A</v>
      </c>
      <c r="E1218" s="31">
        <v>1909.7272727</v>
      </c>
      <c r="F1218" s="27" t="str">
        <f t="shared" si="324"/>
        <v>N/A</v>
      </c>
      <c r="G1218" s="31">
        <v>1162.9156627</v>
      </c>
      <c r="H1218" s="27" t="str">
        <f t="shared" si="325"/>
        <v>N/A</v>
      </c>
      <c r="I1218" s="28">
        <v>9.7319999999999993</v>
      </c>
      <c r="J1218" s="28">
        <v>-39.1</v>
      </c>
      <c r="K1218" s="29" t="s">
        <v>1193</v>
      </c>
      <c r="L1218" s="30" t="str">
        <f t="shared" si="326"/>
        <v>No</v>
      </c>
    </row>
    <row r="1219" spans="1:12">
      <c r="A1219" s="48" t="s">
        <v>705</v>
      </c>
      <c r="B1219" s="25" t="s">
        <v>49</v>
      </c>
      <c r="C1219" s="31">
        <v>35066.931226000001</v>
      </c>
      <c r="D1219" s="27" t="str">
        <f t="shared" si="323"/>
        <v>N/A</v>
      </c>
      <c r="E1219" s="31">
        <v>37476.354878999999</v>
      </c>
      <c r="F1219" s="27" t="str">
        <f t="shared" si="324"/>
        <v>N/A</v>
      </c>
      <c r="G1219" s="31">
        <v>37448.995129000003</v>
      </c>
      <c r="H1219" s="27" t="str">
        <f t="shared" si="325"/>
        <v>N/A</v>
      </c>
      <c r="I1219" s="28">
        <v>6.8710000000000004</v>
      </c>
      <c r="J1219" s="28">
        <v>-7.2999999999999995E-2</v>
      </c>
      <c r="K1219" s="29" t="s">
        <v>1193</v>
      </c>
      <c r="L1219" s="30" t="str">
        <f t="shared" si="326"/>
        <v>Yes</v>
      </c>
    </row>
    <row r="1220" spans="1:12">
      <c r="A1220" s="48" t="s">
        <v>706</v>
      </c>
      <c r="B1220" s="25" t="s">
        <v>49</v>
      </c>
      <c r="C1220" s="31">
        <v>2372.1627057000001</v>
      </c>
      <c r="D1220" s="27" t="str">
        <f t="shared" si="323"/>
        <v>N/A</v>
      </c>
      <c r="E1220" s="31">
        <v>2867.8114900999999</v>
      </c>
      <c r="F1220" s="27" t="str">
        <f t="shared" si="324"/>
        <v>N/A</v>
      </c>
      <c r="G1220" s="31">
        <v>3145.2093023000002</v>
      </c>
      <c r="H1220" s="27" t="str">
        <f t="shared" si="325"/>
        <v>N/A</v>
      </c>
      <c r="I1220" s="28">
        <v>20.89</v>
      </c>
      <c r="J1220" s="28">
        <v>9.673</v>
      </c>
      <c r="K1220" s="29" t="s">
        <v>1193</v>
      </c>
      <c r="L1220" s="30" t="str">
        <f t="shared" si="326"/>
        <v>Yes</v>
      </c>
    </row>
    <row r="1221" spans="1:12">
      <c r="A1221" s="46" t="s">
        <v>527</v>
      </c>
      <c r="B1221" s="25" t="s">
        <v>49</v>
      </c>
      <c r="C1221" s="31">
        <v>15299.422371000001</v>
      </c>
      <c r="D1221" s="27" t="str">
        <f t="shared" si="323"/>
        <v>N/A</v>
      </c>
      <c r="E1221" s="31">
        <v>15947.200045</v>
      </c>
      <c r="F1221" s="27" t="str">
        <f t="shared" si="324"/>
        <v>N/A</v>
      </c>
      <c r="G1221" s="31">
        <v>16561.202202</v>
      </c>
      <c r="H1221" s="27" t="str">
        <f t="shared" si="325"/>
        <v>N/A</v>
      </c>
      <c r="I1221" s="28">
        <v>4.234</v>
      </c>
      <c r="J1221" s="28">
        <v>3.85</v>
      </c>
      <c r="K1221" s="29" t="s">
        <v>1193</v>
      </c>
      <c r="L1221" s="30" t="str">
        <f t="shared" si="326"/>
        <v>Yes</v>
      </c>
    </row>
    <row r="1222" spans="1:12">
      <c r="A1222" s="48" t="s">
        <v>707</v>
      </c>
      <c r="B1222" s="25" t="s">
        <v>49</v>
      </c>
      <c r="C1222" s="31">
        <v>16101.441053</v>
      </c>
      <c r="D1222" s="27" t="str">
        <f t="shared" si="323"/>
        <v>N/A</v>
      </c>
      <c r="E1222" s="31">
        <v>16977.097980999999</v>
      </c>
      <c r="F1222" s="27" t="str">
        <f t="shared" si="324"/>
        <v>N/A</v>
      </c>
      <c r="G1222" s="31">
        <v>17758.913681999999</v>
      </c>
      <c r="H1222" s="27" t="str">
        <f t="shared" si="325"/>
        <v>N/A</v>
      </c>
      <c r="I1222" s="28">
        <v>5.4379999999999997</v>
      </c>
      <c r="J1222" s="28">
        <v>4.6050000000000004</v>
      </c>
      <c r="K1222" s="29" t="s">
        <v>1193</v>
      </c>
      <c r="L1222" s="30" t="str">
        <f t="shared" si="326"/>
        <v>Yes</v>
      </c>
    </row>
    <row r="1223" spans="1:12">
      <c r="A1223" s="48" t="s">
        <v>708</v>
      </c>
      <c r="B1223" s="25" t="s">
        <v>49</v>
      </c>
      <c r="C1223" s="31">
        <v>5712.0440823999998</v>
      </c>
      <c r="D1223" s="27" t="str">
        <f t="shared" si="323"/>
        <v>N/A</v>
      </c>
      <c r="E1223" s="31">
        <v>5215.5153948999996</v>
      </c>
      <c r="F1223" s="27" t="str">
        <f t="shared" si="324"/>
        <v>N/A</v>
      </c>
      <c r="G1223" s="31">
        <v>5410.8805339</v>
      </c>
      <c r="H1223" s="27" t="str">
        <f t="shared" si="325"/>
        <v>N/A</v>
      </c>
      <c r="I1223" s="28">
        <v>-8.69</v>
      </c>
      <c r="J1223" s="28">
        <v>3.746</v>
      </c>
      <c r="K1223" s="29" t="s">
        <v>1193</v>
      </c>
      <c r="L1223" s="30" t="str">
        <f t="shared" si="326"/>
        <v>Yes</v>
      </c>
    </row>
    <row r="1224" spans="1:12">
      <c r="A1224" s="48" t="s">
        <v>791</v>
      </c>
      <c r="B1224" s="25" t="s">
        <v>49</v>
      </c>
      <c r="C1224" s="31">
        <v>4474.0155642</v>
      </c>
      <c r="D1224" s="27" t="str">
        <f t="shared" si="323"/>
        <v>N/A</v>
      </c>
      <c r="E1224" s="31">
        <v>4892.0805860999999</v>
      </c>
      <c r="F1224" s="27" t="str">
        <f t="shared" si="324"/>
        <v>N/A</v>
      </c>
      <c r="G1224" s="31">
        <v>4091.1274131</v>
      </c>
      <c r="H1224" s="27" t="str">
        <f t="shared" si="325"/>
        <v>N/A</v>
      </c>
      <c r="I1224" s="28">
        <v>9.3439999999999994</v>
      </c>
      <c r="J1224" s="28">
        <v>-16.399999999999999</v>
      </c>
      <c r="K1224" s="29" t="s">
        <v>1193</v>
      </c>
      <c r="L1224" s="30" t="str">
        <f t="shared" si="326"/>
        <v>Yes</v>
      </c>
    </row>
    <row r="1225" spans="1:12">
      <c r="A1225" s="48" t="s">
        <v>723</v>
      </c>
      <c r="B1225" s="25" t="s">
        <v>49</v>
      </c>
      <c r="C1225" s="31">
        <v>31286.663613000001</v>
      </c>
      <c r="D1225" s="27" t="str">
        <f t="shared" si="323"/>
        <v>N/A</v>
      </c>
      <c r="E1225" s="31">
        <v>32849.253664000003</v>
      </c>
      <c r="F1225" s="27" t="str">
        <f t="shared" si="324"/>
        <v>N/A</v>
      </c>
      <c r="G1225" s="31">
        <v>33920.881396999997</v>
      </c>
      <c r="H1225" s="27" t="str">
        <f t="shared" si="325"/>
        <v>N/A</v>
      </c>
      <c r="I1225" s="28">
        <v>4.9939999999999998</v>
      </c>
      <c r="J1225" s="28">
        <v>3.262</v>
      </c>
      <c r="K1225" s="29" t="s">
        <v>1193</v>
      </c>
      <c r="L1225" s="30" t="str">
        <f t="shared" si="326"/>
        <v>Yes</v>
      </c>
    </row>
    <row r="1226" spans="1:12">
      <c r="A1226" s="48" t="s">
        <v>709</v>
      </c>
      <c r="B1226" s="25" t="s">
        <v>49</v>
      </c>
      <c r="C1226" s="31">
        <v>4067.6026489999999</v>
      </c>
      <c r="D1226" s="27" t="str">
        <f t="shared" si="323"/>
        <v>N/A</v>
      </c>
      <c r="E1226" s="31">
        <v>2951.0096386</v>
      </c>
      <c r="F1226" s="27" t="str">
        <f t="shared" si="324"/>
        <v>N/A</v>
      </c>
      <c r="G1226" s="31">
        <v>3492.9366516</v>
      </c>
      <c r="H1226" s="27" t="str">
        <f t="shared" si="325"/>
        <v>N/A</v>
      </c>
      <c r="I1226" s="28">
        <v>-27.5</v>
      </c>
      <c r="J1226" s="28">
        <v>18.36</v>
      </c>
      <c r="K1226" s="29" t="s">
        <v>1193</v>
      </c>
      <c r="L1226" s="30" t="str">
        <f t="shared" si="326"/>
        <v>Yes</v>
      </c>
    </row>
    <row r="1227" spans="1:12">
      <c r="A1227" s="46" t="s">
        <v>530</v>
      </c>
      <c r="B1227" s="25" t="s">
        <v>49</v>
      </c>
      <c r="C1227" s="31">
        <v>2778.2705519000001</v>
      </c>
      <c r="D1227" s="27" t="str">
        <f t="shared" si="323"/>
        <v>N/A</v>
      </c>
      <c r="E1227" s="31">
        <v>2927.3662104999999</v>
      </c>
      <c r="F1227" s="27" t="str">
        <f t="shared" si="324"/>
        <v>N/A</v>
      </c>
      <c r="G1227" s="31">
        <v>3109.4393405999999</v>
      </c>
      <c r="H1227" s="27" t="str">
        <f t="shared" si="325"/>
        <v>N/A</v>
      </c>
      <c r="I1227" s="28">
        <v>5.3659999999999997</v>
      </c>
      <c r="J1227" s="28">
        <v>6.22</v>
      </c>
      <c r="K1227" s="29" t="s">
        <v>1193</v>
      </c>
      <c r="L1227" s="30" t="str">
        <f t="shared" si="326"/>
        <v>Yes</v>
      </c>
    </row>
    <row r="1228" spans="1:12">
      <c r="A1228" s="48" t="s">
        <v>710</v>
      </c>
      <c r="B1228" s="25" t="s">
        <v>49</v>
      </c>
      <c r="C1228" s="31">
        <v>3540.2616779</v>
      </c>
      <c r="D1228" s="27" t="str">
        <f t="shared" si="323"/>
        <v>N/A</v>
      </c>
      <c r="E1228" s="31">
        <v>3599.4370868000001</v>
      </c>
      <c r="F1228" s="27" t="str">
        <f t="shared" si="324"/>
        <v>N/A</v>
      </c>
      <c r="G1228" s="31">
        <v>4044.9285574999999</v>
      </c>
      <c r="H1228" s="27" t="str">
        <f t="shared" si="325"/>
        <v>N/A</v>
      </c>
      <c r="I1228" s="28">
        <v>1.671</v>
      </c>
      <c r="J1228" s="28">
        <v>12.38</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v>3733.2874462</v>
      </c>
      <c r="D1230" s="27" t="str">
        <f t="shared" si="323"/>
        <v>N/A</v>
      </c>
      <c r="E1230" s="31">
        <v>4265.6801118000003</v>
      </c>
      <c r="F1230" s="27" t="str">
        <f t="shared" si="324"/>
        <v>N/A</v>
      </c>
      <c r="G1230" s="31">
        <v>4774.9182763999997</v>
      </c>
      <c r="H1230" s="27" t="str">
        <f t="shared" si="325"/>
        <v>N/A</v>
      </c>
      <c r="I1230" s="28">
        <v>14.26</v>
      </c>
      <c r="J1230" s="28">
        <v>11.94</v>
      </c>
      <c r="K1230" s="29" t="s">
        <v>1193</v>
      </c>
      <c r="L1230" s="30" t="str">
        <f t="shared" si="326"/>
        <v>Yes</v>
      </c>
    </row>
    <row r="1231" spans="1:12">
      <c r="A1231" s="48" t="s">
        <v>713</v>
      </c>
      <c r="B1231" s="25" t="s">
        <v>49</v>
      </c>
      <c r="C1231" s="31">
        <v>1774.2199728999999</v>
      </c>
      <c r="D1231" s="27" t="str">
        <f t="shared" si="323"/>
        <v>N/A</v>
      </c>
      <c r="E1231" s="31">
        <v>1865.75882</v>
      </c>
      <c r="F1231" s="27" t="str">
        <f t="shared" si="324"/>
        <v>N/A</v>
      </c>
      <c r="G1231" s="31">
        <v>2065.4739939999999</v>
      </c>
      <c r="H1231" s="27" t="str">
        <f t="shared" si="325"/>
        <v>N/A</v>
      </c>
      <c r="I1231" s="28">
        <v>5.1589999999999998</v>
      </c>
      <c r="J1231" s="28">
        <v>10.7</v>
      </c>
      <c r="K1231" s="29" t="s">
        <v>1193</v>
      </c>
      <c r="L1231" s="30" t="str">
        <f t="shared" si="326"/>
        <v>Yes</v>
      </c>
    </row>
    <row r="1232" spans="1:12">
      <c r="A1232" s="48" t="s">
        <v>714</v>
      </c>
      <c r="B1232" s="25" t="s">
        <v>49</v>
      </c>
      <c r="C1232" s="31">
        <v>2348.7372409</v>
      </c>
      <c r="D1232" s="27" t="str">
        <f t="shared" si="323"/>
        <v>N/A</v>
      </c>
      <c r="E1232" s="31">
        <v>2499.5374723</v>
      </c>
      <c r="F1232" s="27" t="str">
        <f t="shared" si="324"/>
        <v>N/A</v>
      </c>
      <c r="G1232" s="31">
        <v>2648.9553222999998</v>
      </c>
      <c r="H1232" s="27" t="str">
        <f t="shared" si="325"/>
        <v>N/A</v>
      </c>
      <c r="I1232" s="28">
        <v>6.42</v>
      </c>
      <c r="J1232" s="28">
        <v>5.9779999999999998</v>
      </c>
      <c r="K1232" s="29" t="s">
        <v>1193</v>
      </c>
      <c r="L1232" s="30" t="str">
        <f t="shared" si="326"/>
        <v>Yes</v>
      </c>
    </row>
    <row r="1233" spans="1:12">
      <c r="A1233" s="48" t="s">
        <v>715</v>
      </c>
      <c r="B1233" s="25" t="s">
        <v>49</v>
      </c>
      <c r="C1233" s="31">
        <v>18141.223600000001</v>
      </c>
      <c r="D1233" s="27" t="str">
        <f t="shared" si="323"/>
        <v>N/A</v>
      </c>
      <c r="E1233" s="31">
        <v>18995.261762999999</v>
      </c>
      <c r="F1233" s="27" t="str">
        <f t="shared" si="324"/>
        <v>N/A</v>
      </c>
      <c r="G1233" s="31">
        <v>19006.473621000001</v>
      </c>
      <c r="H1233" s="27" t="str">
        <f t="shared" si="325"/>
        <v>N/A</v>
      </c>
      <c r="I1233" s="28">
        <v>4.7080000000000002</v>
      </c>
      <c r="J1233" s="28">
        <v>5.8999999999999997E-2</v>
      </c>
      <c r="K1233" s="29" t="s">
        <v>1193</v>
      </c>
      <c r="L1233" s="30" t="str">
        <f t="shared" si="326"/>
        <v>Yes</v>
      </c>
    </row>
    <row r="1234" spans="1:12">
      <c r="A1234" s="48" t="s">
        <v>716</v>
      </c>
      <c r="B1234" s="25" t="s">
        <v>49</v>
      </c>
      <c r="C1234" s="31">
        <v>1244.0804598</v>
      </c>
      <c r="D1234" s="27" t="str">
        <f t="shared" si="323"/>
        <v>N/A</v>
      </c>
      <c r="E1234" s="31">
        <v>1231.0352617000001</v>
      </c>
      <c r="F1234" s="27" t="str">
        <f t="shared" si="324"/>
        <v>N/A</v>
      </c>
      <c r="G1234" s="31">
        <v>1206.8232174</v>
      </c>
      <c r="H1234" s="27" t="str">
        <f t="shared" si="325"/>
        <v>N/A</v>
      </c>
      <c r="I1234" s="28">
        <v>-1.05</v>
      </c>
      <c r="J1234" s="28">
        <v>-1.97</v>
      </c>
      <c r="K1234" s="29" t="s">
        <v>1193</v>
      </c>
      <c r="L1234" s="30" t="str">
        <f t="shared" si="326"/>
        <v>Yes</v>
      </c>
    </row>
    <row r="1235" spans="1:12">
      <c r="A1235" s="46" t="s">
        <v>532</v>
      </c>
      <c r="B1235" s="25" t="s">
        <v>49</v>
      </c>
      <c r="C1235" s="31">
        <v>2969.2713757000001</v>
      </c>
      <c r="D1235" s="27" t="str">
        <f t="shared" si="323"/>
        <v>N/A</v>
      </c>
      <c r="E1235" s="31">
        <v>2885.6900562000001</v>
      </c>
      <c r="F1235" s="27" t="str">
        <f t="shared" si="324"/>
        <v>N/A</v>
      </c>
      <c r="G1235" s="31">
        <v>3283.1111028</v>
      </c>
      <c r="H1235" s="27" t="str">
        <f t="shared" si="325"/>
        <v>N/A</v>
      </c>
      <c r="I1235" s="28">
        <v>-2.81</v>
      </c>
      <c r="J1235" s="28">
        <v>13.77</v>
      </c>
      <c r="K1235" s="29" t="s">
        <v>1193</v>
      </c>
      <c r="L1235" s="30" t="str">
        <f t="shared" si="326"/>
        <v>Yes</v>
      </c>
    </row>
    <row r="1236" spans="1:12">
      <c r="A1236" s="48" t="s">
        <v>717</v>
      </c>
      <c r="B1236" s="25" t="s">
        <v>49</v>
      </c>
      <c r="C1236" s="31">
        <v>5096.5778503000001</v>
      </c>
      <c r="D1236" s="27" t="str">
        <f t="shared" si="323"/>
        <v>N/A</v>
      </c>
      <c r="E1236" s="31">
        <v>5557.4765432000004</v>
      </c>
      <c r="F1236" s="27" t="str">
        <f t="shared" si="324"/>
        <v>N/A</v>
      </c>
      <c r="G1236" s="31">
        <v>6082.6360279999999</v>
      </c>
      <c r="H1236" s="27" t="str">
        <f t="shared" si="325"/>
        <v>N/A</v>
      </c>
      <c r="I1236" s="28">
        <v>9.0429999999999993</v>
      </c>
      <c r="J1236" s="28">
        <v>9.4499999999999993</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v>2926.3258824</v>
      </c>
      <c r="D1238" s="27" t="str">
        <f t="shared" si="323"/>
        <v>N/A</v>
      </c>
      <c r="E1238" s="31">
        <v>3241.2413225999999</v>
      </c>
      <c r="F1238" s="27" t="str">
        <f t="shared" si="324"/>
        <v>N/A</v>
      </c>
      <c r="G1238" s="31">
        <v>3459.7510689999999</v>
      </c>
      <c r="H1238" s="27" t="str">
        <f t="shared" si="325"/>
        <v>N/A</v>
      </c>
      <c r="I1238" s="28">
        <v>10.76</v>
      </c>
      <c r="J1238" s="28">
        <v>6.742</v>
      </c>
      <c r="K1238" s="29" t="s">
        <v>1193</v>
      </c>
      <c r="L1238" s="30" t="str">
        <f t="shared" si="326"/>
        <v>Yes</v>
      </c>
    </row>
    <row r="1239" spans="1:12">
      <c r="A1239" s="48" t="s">
        <v>720</v>
      </c>
      <c r="B1239" s="25" t="s">
        <v>49</v>
      </c>
      <c r="C1239" s="31">
        <v>3203.4960242000002</v>
      </c>
      <c r="D1239" s="27" t="str">
        <f t="shared" si="323"/>
        <v>N/A</v>
      </c>
      <c r="E1239" s="31">
        <v>3819.0631579000001</v>
      </c>
      <c r="F1239" s="27" t="str">
        <f t="shared" si="324"/>
        <v>N/A</v>
      </c>
      <c r="G1239" s="31">
        <v>4423.3300572999997</v>
      </c>
      <c r="H1239" s="27" t="str">
        <f t="shared" si="325"/>
        <v>N/A</v>
      </c>
      <c r="I1239" s="28">
        <v>19.22</v>
      </c>
      <c r="J1239" s="28">
        <v>15.82</v>
      </c>
      <c r="K1239" s="29" t="s">
        <v>1193</v>
      </c>
      <c r="L1239" s="30" t="str">
        <f t="shared" si="326"/>
        <v>Yes</v>
      </c>
    </row>
    <row r="1240" spans="1:12">
      <c r="A1240" s="48" t="s">
        <v>721</v>
      </c>
      <c r="B1240" s="25" t="s">
        <v>49</v>
      </c>
      <c r="C1240" s="31">
        <v>2957.2005650000001</v>
      </c>
      <c r="D1240" s="27" t="str">
        <f t="shared" si="323"/>
        <v>N/A</v>
      </c>
      <c r="E1240" s="31">
        <v>3497.3794735000001</v>
      </c>
      <c r="F1240" s="27" t="str">
        <f t="shared" si="324"/>
        <v>N/A</v>
      </c>
      <c r="G1240" s="31">
        <v>3454.3883215999999</v>
      </c>
      <c r="H1240" s="27" t="str">
        <f t="shared" si="325"/>
        <v>N/A</v>
      </c>
      <c r="I1240" s="28">
        <v>18.27</v>
      </c>
      <c r="J1240" s="28">
        <v>-1.23</v>
      </c>
      <c r="K1240" s="29" t="s">
        <v>1193</v>
      </c>
      <c r="L1240" s="30" t="str">
        <f t="shared" si="326"/>
        <v>Yes</v>
      </c>
    </row>
    <row r="1241" spans="1:12">
      <c r="A1241" s="48" t="s">
        <v>722</v>
      </c>
      <c r="B1241" s="25" t="s">
        <v>49</v>
      </c>
      <c r="C1241" s="31">
        <v>2729.2171644999999</v>
      </c>
      <c r="D1241" s="27" t="str">
        <f t="shared" si="323"/>
        <v>N/A</v>
      </c>
      <c r="E1241" s="31">
        <v>2496.1572053</v>
      </c>
      <c r="F1241" s="27" t="str">
        <f t="shared" si="324"/>
        <v>N/A</v>
      </c>
      <c r="G1241" s="31">
        <v>2901.3114777000001</v>
      </c>
      <c r="H1241" s="27" t="str">
        <f t="shared" si="325"/>
        <v>N/A</v>
      </c>
      <c r="I1241" s="28">
        <v>-8.5399999999999991</v>
      </c>
      <c r="J1241" s="28">
        <v>16.23</v>
      </c>
      <c r="K1241" s="29" t="s">
        <v>1193</v>
      </c>
      <c r="L1241" s="30" t="str">
        <f t="shared" si="326"/>
        <v>Yes</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56390815</v>
      </c>
      <c r="D1243" s="27" t="str">
        <f t="shared" ref="D1243:D1312" si="327">IF($B1243="N/A","N/A",IF(C1243&gt;10,"No",IF(C1243&lt;-10,"No","Yes")))</f>
        <v>N/A</v>
      </c>
      <c r="E1243" s="31">
        <v>76141138</v>
      </c>
      <c r="F1243" s="27" t="str">
        <f t="shared" ref="F1243:F1312" si="328">IF($B1243="N/A","N/A",IF(E1243&gt;10,"No",IF(E1243&lt;-10,"No","Yes")))</f>
        <v>N/A</v>
      </c>
      <c r="G1243" s="31">
        <v>91949808</v>
      </c>
      <c r="H1243" s="27" t="str">
        <f t="shared" ref="H1243:H1312" si="329">IF($B1243="N/A","N/A",IF(G1243&gt;10,"No",IF(G1243&lt;-10,"No","Yes")))</f>
        <v>N/A</v>
      </c>
      <c r="I1243" s="28">
        <v>35.020000000000003</v>
      </c>
      <c r="J1243" s="28">
        <v>20.76</v>
      </c>
      <c r="K1243" s="29" t="s">
        <v>1193</v>
      </c>
      <c r="L1243" s="30" t="str">
        <f t="shared" ref="L1243:L1274" si="330">IF(J1243="Div by 0", "N/A", IF(K1243="N/A","N/A", IF(J1243&gt;VALUE(MID(K1243,1,2)), "No", IF(J1243&lt;-1*VALUE(MID(K1243,1,2)), "No", "Yes"))))</f>
        <v>Yes</v>
      </c>
    </row>
    <row r="1244" spans="1:12">
      <c r="A1244" s="46" t="s">
        <v>94</v>
      </c>
      <c r="B1244" s="25" t="s">
        <v>49</v>
      </c>
      <c r="C1244" s="26">
        <v>10902</v>
      </c>
      <c r="D1244" s="27" t="str">
        <f t="shared" si="327"/>
        <v>N/A</v>
      </c>
      <c r="E1244" s="26">
        <v>11761</v>
      </c>
      <c r="F1244" s="27" t="str">
        <f t="shared" si="328"/>
        <v>N/A</v>
      </c>
      <c r="G1244" s="26">
        <v>12058</v>
      </c>
      <c r="H1244" s="27" t="str">
        <f t="shared" si="329"/>
        <v>N/A</v>
      </c>
      <c r="I1244" s="28">
        <v>7.8789999999999996</v>
      </c>
      <c r="J1244" s="28">
        <v>2.5249999999999999</v>
      </c>
      <c r="K1244" s="29" t="s">
        <v>1193</v>
      </c>
      <c r="L1244" s="30" t="str">
        <f t="shared" si="330"/>
        <v>Yes</v>
      </c>
    </row>
    <row r="1245" spans="1:12">
      <c r="A1245" s="46" t="s">
        <v>360</v>
      </c>
      <c r="B1245" s="25" t="s">
        <v>49</v>
      </c>
      <c r="C1245" s="31">
        <v>5172.5201797999998</v>
      </c>
      <c r="D1245" s="27" t="str">
        <f t="shared" si="327"/>
        <v>N/A</v>
      </c>
      <c r="E1245" s="31">
        <v>6474.0360514000004</v>
      </c>
      <c r="F1245" s="27" t="str">
        <f t="shared" si="328"/>
        <v>N/A</v>
      </c>
      <c r="G1245" s="31">
        <v>7625.6268037999998</v>
      </c>
      <c r="H1245" s="27" t="str">
        <f t="shared" si="329"/>
        <v>N/A</v>
      </c>
      <c r="I1245" s="28">
        <v>25.16</v>
      </c>
      <c r="J1245" s="28">
        <v>17.79</v>
      </c>
      <c r="K1245" s="29" t="s">
        <v>1193</v>
      </c>
      <c r="L1245" s="30" t="str">
        <f t="shared" si="330"/>
        <v>Yes</v>
      </c>
    </row>
    <row r="1246" spans="1:12">
      <c r="A1246" s="46" t="s">
        <v>361</v>
      </c>
      <c r="B1246" s="25" t="s">
        <v>49</v>
      </c>
      <c r="C1246" s="26">
        <v>7.6630893414000001</v>
      </c>
      <c r="D1246" s="27" t="str">
        <f t="shared" si="327"/>
        <v>N/A</v>
      </c>
      <c r="E1246" s="26">
        <v>5.7592041493000004</v>
      </c>
      <c r="F1246" s="27" t="str">
        <f t="shared" si="328"/>
        <v>N/A</v>
      </c>
      <c r="G1246" s="26">
        <v>14.382069995</v>
      </c>
      <c r="H1246" s="27" t="str">
        <f t="shared" si="329"/>
        <v>N/A</v>
      </c>
      <c r="I1246" s="28">
        <v>-24.8</v>
      </c>
      <c r="J1246" s="28">
        <v>149.69999999999999</v>
      </c>
      <c r="K1246" s="29" t="s">
        <v>1193</v>
      </c>
      <c r="L1246" s="30" t="str">
        <f t="shared" si="330"/>
        <v>No</v>
      </c>
    </row>
    <row r="1247" spans="1:12">
      <c r="A1247" s="46" t="s">
        <v>362</v>
      </c>
      <c r="B1247" s="25" t="s">
        <v>49</v>
      </c>
      <c r="C1247" s="31">
        <v>196701</v>
      </c>
      <c r="D1247" s="27" t="str">
        <f t="shared" si="327"/>
        <v>N/A</v>
      </c>
      <c r="E1247" s="31">
        <v>152534</v>
      </c>
      <c r="F1247" s="27" t="str">
        <f t="shared" si="328"/>
        <v>N/A</v>
      </c>
      <c r="G1247" s="31">
        <v>230416</v>
      </c>
      <c r="H1247" s="27" t="str">
        <f t="shared" si="329"/>
        <v>N/A</v>
      </c>
      <c r="I1247" s="28">
        <v>-22.5</v>
      </c>
      <c r="J1247" s="28">
        <v>51.06</v>
      </c>
      <c r="K1247" s="29" t="s">
        <v>1193</v>
      </c>
      <c r="L1247" s="30" t="str">
        <f t="shared" si="330"/>
        <v>No</v>
      </c>
    </row>
    <row r="1248" spans="1:12">
      <c r="A1248" s="46" t="s">
        <v>95</v>
      </c>
      <c r="B1248" s="25" t="s">
        <v>49</v>
      </c>
      <c r="C1248" s="26">
        <v>178</v>
      </c>
      <c r="D1248" s="27" t="str">
        <f t="shared" si="327"/>
        <v>N/A</v>
      </c>
      <c r="E1248" s="26">
        <v>159</v>
      </c>
      <c r="F1248" s="27" t="str">
        <f t="shared" si="328"/>
        <v>N/A</v>
      </c>
      <c r="G1248" s="26">
        <v>211</v>
      </c>
      <c r="H1248" s="27" t="str">
        <f t="shared" si="329"/>
        <v>N/A</v>
      </c>
      <c r="I1248" s="28">
        <v>-10.7</v>
      </c>
      <c r="J1248" s="28">
        <v>32.700000000000003</v>
      </c>
      <c r="K1248" s="29" t="s">
        <v>1193</v>
      </c>
      <c r="L1248" s="30" t="str">
        <f t="shared" si="330"/>
        <v>No</v>
      </c>
    </row>
    <row r="1249" spans="1:12">
      <c r="A1249" s="46" t="s">
        <v>363</v>
      </c>
      <c r="B1249" s="25" t="s">
        <v>49</v>
      </c>
      <c r="C1249" s="31">
        <v>1105.0617978</v>
      </c>
      <c r="D1249" s="27" t="str">
        <f t="shared" si="327"/>
        <v>N/A</v>
      </c>
      <c r="E1249" s="31">
        <v>959.33333332999996</v>
      </c>
      <c r="F1249" s="27" t="str">
        <f t="shared" si="328"/>
        <v>N/A</v>
      </c>
      <c r="G1249" s="31">
        <v>1092.0189573</v>
      </c>
      <c r="H1249" s="27" t="str">
        <f t="shared" si="329"/>
        <v>N/A</v>
      </c>
      <c r="I1249" s="28">
        <v>-13.2</v>
      </c>
      <c r="J1249" s="28">
        <v>13.83</v>
      </c>
      <c r="K1249" s="29" t="s">
        <v>1193</v>
      </c>
      <c r="L1249" s="30" t="str">
        <f t="shared" si="330"/>
        <v>Yes</v>
      </c>
    </row>
    <row r="1250" spans="1:12">
      <c r="A1250" s="46" t="s">
        <v>364</v>
      </c>
      <c r="B1250" s="25" t="s">
        <v>49</v>
      </c>
      <c r="C1250" s="31">
        <v>0</v>
      </c>
      <c r="D1250" s="27" t="str">
        <f t="shared" si="327"/>
        <v>N/A</v>
      </c>
      <c r="E1250" s="31">
        <v>0</v>
      </c>
      <c r="F1250" s="27" t="str">
        <f t="shared" si="328"/>
        <v>N/A</v>
      </c>
      <c r="G1250" s="31">
        <v>0</v>
      </c>
      <c r="H1250" s="27" t="str">
        <f t="shared" si="329"/>
        <v>N/A</v>
      </c>
      <c r="I1250" s="28" t="s">
        <v>1207</v>
      </c>
      <c r="J1250" s="28" t="s">
        <v>1207</v>
      </c>
      <c r="K1250" s="29" t="s">
        <v>1193</v>
      </c>
      <c r="L1250" s="30" t="str">
        <f t="shared" si="330"/>
        <v>N/A</v>
      </c>
    </row>
    <row r="1251" spans="1:12">
      <c r="A1251" s="46" t="s">
        <v>365</v>
      </c>
      <c r="B1251" s="25" t="s">
        <v>49</v>
      </c>
      <c r="C1251" s="26">
        <v>0</v>
      </c>
      <c r="D1251" s="27" t="str">
        <f t="shared" si="327"/>
        <v>N/A</v>
      </c>
      <c r="E1251" s="26">
        <v>0</v>
      </c>
      <c r="F1251" s="27" t="str">
        <f t="shared" si="328"/>
        <v>N/A</v>
      </c>
      <c r="G1251" s="26">
        <v>0</v>
      </c>
      <c r="H1251" s="27" t="str">
        <f t="shared" si="329"/>
        <v>N/A</v>
      </c>
      <c r="I1251" s="28" t="s">
        <v>1207</v>
      </c>
      <c r="J1251" s="28" t="s">
        <v>1207</v>
      </c>
      <c r="K1251" s="29" t="s">
        <v>1193</v>
      </c>
      <c r="L1251" s="30" t="str">
        <f t="shared" si="330"/>
        <v>N/A</v>
      </c>
    </row>
    <row r="1252" spans="1:12">
      <c r="A1252" s="46" t="s">
        <v>739</v>
      </c>
      <c r="B1252" s="25" t="s">
        <v>49</v>
      </c>
      <c r="C1252" s="31" t="s">
        <v>1207</v>
      </c>
      <c r="D1252" s="27" t="str">
        <f t="shared" si="327"/>
        <v>N/A</v>
      </c>
      <c r="E1252" s="31" t="s">
        <v>1207</v>
      </c>
      <c r="F1252" s="27" t="str">
        <f t="shared" si="328"/>
        <v>N/A</v>
      </c>
      <c r="G1252" s="31" t="s">
        <v>1207</v>
      </c>
      <c r="H1252" s="27" t="str">
        <f t="shared" si="329"/>
        <v>N/A</v>
      </c>
      <c r="I1252" s="28" t="s">
        <v>1207</v>
      </c>
      <c r="J1252" s="28" t="s">
        <v>1207</v>
      </c>
      <c r="K1252" s="29" t="s">
        <v>1193</v>
      </c>
      <c r="L1252" s="30" t="str">
        <f t="shared" si="330"/>
        <v>N/A</v>
      </c>
    </row>
    <row r="1253" spans="1:12">
      <c r="A1253" s="46" t="s">
        <v>366</v>
      </c>
      <c r="B1253" s="25" t="s">
        <v>49</v>
      </c>
      <c r="C1253" s="31">
        <v>1113646</v>
      </c>
      <c r="D1253" s="27" t="str">
        <f t="shared" si="327"/>
        <v>N/A</v>
      </c>
      <c r="E1253" s="31">
        <v>1206705</v>
      </c>
      <c r="F1253" s="27" t="str">
        <f t="shared" si="328"/>
        <v>N/A</v>
      </c>
      <c r="G1253" s="31">
        <v>1208580</v>
      </c>
      <c r="H1253" s="27" t="str">
        <f t="shared" si="329"/>
        <v>N/A</v>
      </c>
      <c r="I1253" s="28">
        <v>8.3559999999999999</v>
      </c>
      <c r="J1253" s="28">
        <v>0.15540000000000001</v>
      </c>
      <c r="K1253" s="29" t="s">
        <v>1193</v>
      </c>
      <c r="L1253" s="30" t="str">
        <f t="shared" si="330"/>
        <v>Yes</v>
      </c>
    </row>
    <row r="1254" spans="1:12">
      <c r="A1254" s="46" t="s">
        <v>96</v>
      </c>
      <c r="B1254" s="25" t="s">
        <v>49</v>
      </c>
      <c r="C1254" s="26">
        <v>11</v>
      </c>
      <c r="D1254" s="27" t="str">
        <f t="shared" si="327"/>
        <v>N/A</v>
      </c>
      <c r="E1254" s="26">
        <v>11</v>
      </c>
      <c r="F1254" s="27" t="str">
        <f t="shared" si="328"/>
        <v>N/A</v>
      </c>
      <c r="G1254" s="26">
        <v>11</v>
      </c>
      <c r="H1254" s="27" t="str">
        <f t="shared" si="329"/>
        <v>N/A</v>
      </c>
      <c r="I1254" s="28">
        <v>-14.3</v>
      </c>
      <c r="J1254" s="28">
        <v>0</v>
      </c>
      <c r="K1254" s="29" t="s">
        <v>1193</v>
      </c>
      <c r="L1254" s="30" t="str">
        <f t="shared" si="330"/>
        <v>Yes</v>
      </c>
    </row>
    <row r="1255" spans="1:12">
      <c r="A1255" s="46" t="s">
        <v>367</v>
      </c>
      <c r="B1255" s="25" t="s">
        <v>49</v>
      </c>
      <c r="C1255" s="31">
        <v>159092.28571</v>
      </c>
      <c r="D1255" s="27" t="str">
        <f t="shared" si="327"/>
        <v>N/A</v>
      </c>
      <c r="E1255" s="31">
        <v>201117.5</v>
      </c>
      <c r="F1255" s="27" t="str">
        <f t="shared" si="328"/>
        <v>N/A</v>
      </c>
      <c r="G1255" s="31">
        <v>201430</v>
      </c>
      <c r="H1255" s="27" t="str">
        <f t="shared" si="329"/>
        <v>N/A</v>
      </c>
      <c r="I1255" s="28">
        <v>26.42</v>
      </c>
      <c r="J1255" s="28">
        <v>0.15540000000000001</v>
      </c>
      <c r="K1255" s="29" t="s">
        <v>1193</v>
      </c>
      <c r="L1255" s="30" t="str">
        <f t="shared" si="330"/>
        <v>Yes</v>
      </c>
    </row>
    <row r="1256" spans="1:12">
      <c r="A1256" s="46" t="s">
        <v>368</v>
      </c>
      <c r="B1256" s="25" t="s">
        <v>49</v>
      </c>
      <c r="C1256" s="31">
        <v>110869232</v>
      </c>
      <c r="D1256" s="27" t="str">
        <f t="shared" si="327"/>
        <v>N/A</v>
      </c>
      <c r="E1256" s="31">
        <v>117012269</v>
      </c>
      <c r="F1256" s="27" t="str">
        <f t="shared" si="328"/>
        <v>N/A</v>
      </c>
      <c r="G1256" s="31">
        <v>115251680</v>
      </c>
      <c r="H1256" s="27" t="str">
        <f t="shared" si="329"/>
        <v>N/A</v>
      </c>
      <c r="I1256" s="28">
        <v>5.5410000000000004</v>
      </c>
      <c r="J1256" s="28">
        <v>-1.5</v>
      </c>
      <c r="K1256" s="29" t="s">
        <v>1193</v>
      </c>
      <c r="L1256" s="30" t="str">
        <f t="shared" si="330"/>
        <v>Yes</v>
      </c>
    </row>
    <row r="1257" spans="1:12">
      <c r="A1257" s="93" t="s">
        <v>369</v>
      </c>
      <c r="B1257" s="26" t="s">
        <v>49</v>
      </c>
      <c r="C1257" s="26">
        <v>3425</v>
      </c>
      <c r="D1257" s="27" t="str">
        <f t="shared" si="327"/>
        <v>N/A</v>
      </c>
      <c r="E1257" s="26">
        <v>3423</v>
      </c>
      <c r="F1257" s="27" t="str">
        <f t="shared" si="328"/>
        <v>N/A</v>
      </c>
      <c r="G1257" s="26">
        <v>3479</v>
      </c>
      <c r="H1257" s="27" t="str">
        <f t="shared" si="329"/>
        <v>N/A</v>
      </c>
      <c r="I1257" s="28">
        <v>-5.8000000000000003E-2</v>
      </c>
      <c r="J1257" s="28">
        <v>1.6359999999999999</v>
      </c>
      <c r="K1257" s="37" t="s">
        <v>1193</v>
      </c>
      <c r="L1257" s="30" t="str">
        <f t="shared" si="330"/>
        <v>Yes</v>
      </c>
    </row>
    <row r="1258" spans="1:12">
      <c r="A1258" s="46" t="s">
        <v>370</v>
      </c>
      <c r="B1258" s="25" t="s">
        <v>49</v>
      </c>
      <c r="C1258" s="31">
        <v>32370.578686000001</v>
      </c>
      <c r="D1258" s="27" t="str">
        <f t="shared" si="327"/>
        <v>N/A</v>
      </c>
      <c r="E1258" s="31">
        <v>34184.127666</v>
      </c>
      <c r="F1258" s="27" t="str">
        <f t="shared" si="328"/>
        <v>N/A</v>
      </c>
      <c r="G1258" s="31">
        <v>33127.818338999998</v>
      </c>
      <c r="H1258" s="27" t="str">
        <f t="shared" si="329"/>
        <v>N/A</v>
      </c>
      <c r="I1258" s="28">
        <v>5.6020000000000003</v>
      </c>
      <c r="J1258" s="28">
        <v>-3.09</v>
      </c>
      <c r="K1258" s="29" t="s">
        <v>1193</v>
      </c>
      <c r="L1258" s="30" t="str">
        <f t="shared" si="330"/>
        <v>Yes</v>
      </c>
    </row>
    <row r="1259" spans="1:12">
      <c r="A1259" s="46" t="s">
        <v>371</v>
      </c>
      <c r="B1259" s="25" t="s">
        <v>49</v>
      </c>
      <c r="C1259" s="31">
        <v>49201464</v>
      </c>
      <c r="D1259" s="27" t="str">
        <f t="shared" si="327"/>
        <v>N/A</v>
      </c>
      <c r="E1259" s="31">
        <v>53986660</v>
      </c>
      <c r="F1259" s="27" t="str">
        <f t="shared" si="328"/>
        <v>N/A</v>
      </c>
      <c r="G1259" s="31">
        <v>58617310</v>
      </c>
      <c r="H1259" s="27" t="str">
        <f t="shared" si="329"/>
        <v>N/A</v>
      </c>
      <c r="I1259" s="28">
        <v>9.7260000000000009</v>
      </c>
      <c r="J1259" s="28">
        <v>8.577</v>
      </c>
      <c r="K1259" s="29" t="s">
        <v>1193</v>
      </c>
      <c r="L1259" s="30" t="str">
        <f t="shared" si="330"/>
        <v>Yes</v>
      </c>
    </row>
    <row r="1260" spans="1:12">
      <c r="A1260" s="46" t="s">
        <v>97</v>
      </c>
      <c r="B1260" s="25" t="s">
        <v>49</v>
      </c>
      <c r="C1260" s="26">
        <v>105732</v>
      </c>
      <c r="D1260" s="27" t="str">
        <f t="shared" si="327"/>
        <v>N/A</v>
      </c>
      <c r="E1260" s="26">
        <v>111104</v>
      </c>
      <c r="F1260" s="27" t="str">
        <f t="shared" si="328"/>
        <v>N/A</v>
      </c>
      <c r="G1260" s="26">
        <v>119363</v>
      </c>
      <c r="H1260" s="27" t="str">
        <f t="shared" si="329"/>
        <v>N/A</v>
      </c>
      <c r="I1260" s="28">
        <v>5.0810000000000004</v>
      </c>
      <c r="J1260" s="28">
        <v>7.4340000000000002</v>
      </c>
      <c r="K1260" s="29" t="s">
        <v>1193</v>
      </c>
      <c r="L1260" s="30" t="str">
        <f t="shared" si="330"/>
        <v>Yes</v>
      </c>
    </row>
    <row r="1261" spans="1:12">
      <c r="A1261" s="46" t="s">
        <v>372</v>
      </c>
      <c r="B1261" s="25" t="s">
        <v>49</v>
      </c>
      <c r="C1261" s="31">
        <v>465.34127795000001</v>
      </c>
      <c r="D1261" s="27" t="str">
        <f t="shared" si="327"/>
        <v>N/A</v>
      </c>
      <c r="E1261" s="31">
        <v>485.91103830999998</v>
      </c>
      <c r="F1261" s="27" t="str">
        <f t="shared" si="328"/>
        <v>N/A</v>
      </c>
      <c r="G1261" s="31">
        <v>491.08442315000002</v>
      </c>
      <c r="H1261" s="27" t="str">
        <f t="shared" si="329"/>
        <v>N/A</v>
      </c>
      <c r="I1261" s="28">
        <v>4.42</v>
      </c>
      <c r="J1261" s="28">
        <v>1.0649999999999999</v>
      </c>
      <c r="K1261" s="29" t="s">
        <v>1193</v>
      </c>
      <c r="L1261" s="30" t="str">
        <f t="shared" si="330"/>
        <v>Yes</v>
      </c>
    </row>
    <row r="1262" spans="1:12">
      <c r="A1262" s="46" t="s">
        <v>373</v>
      </c>
      <c r="B1262" s="25" t="s">
        <v>49</v>
      </c>
      <c r="C1262" s="31">
        <v>13106502</v>
      </c>
      <c r="D1262" s="27" t="str">
        <f t="shared" si="327"/>
        <v>N/A</v>
      </c>
      <c r="E1262" s="31">
        <v>15317885</v>
      </c>
      <c r="F1262" s="27" t="str">
        <f t="shared" si="328"/>
        <v>N/A</v>
      </c>
      <c r="G1262" s="31">
        <v>17837674</v>
      </c>
      <c r="H1262" s="27" t="str">
        <f t="shared" si="329"/>
        <v>N/A</v>
      </c>
      <c r="I1262" s="28">
        <v>16.87</v>
      </c>
      <c r="J1262" s="28">
        <v>16.45</v>
      </c>
      <c r="K1262" s="29" t="s">
        <v>1193</v>
      </c>
      <c r="L1262" s="30" t="str">
        <f t="shared" si="330"/>
        <v>Yes</v>
      </c>
    </row>
    <row r="1263" spans="1:12">
      <c r="A1263" s="46" t="s">
        <v>98</v>
      </c>
      <c r="B1263" s="25" t="s">
        <v>49</v>
      </c>
      <c r="C1263" s="26">
        <v>46311</v>
      </c>
      <c r="D1263" s="27" t="str">
        <f t="shared" si="327"/>
        <v>N/A</v>
      </c>
      <c r="E1263" s="26">
        <v>47994</v>
      </c>
      <c r="F1263" s="27" t="str">
        <f t="shared" si="328"/>
        <v>N/A</v>
      </c>
      <c r="G1263" s="26">
        <v>52007</v>
      </c>
      <c r="H1263" s="27" t="str">
        <f t="shared" si="329"/>
        <v>N/A</v>
      </c>
      <c r="I1263" s="28">
        <v>3.6339999999999999</v>
      </c>
      <c r="J1263" s="28">
        <v>8.3610000000000007</v>
      </c>
      <c r="K1263" s="29" t="s">
        <v>1193</v>
      </c>
      <c r="L1263" s="30" t="str">
        <f t="shared" si="330"/>
        <v>Yes</v>
      </c>
    </row>
    <row r="1264" spans="1:12">
      <c r="A1264" s="46" t="s">
        <v>374</v>
      </c>
      <c r="B1264" s="25" t="s">
        <v>49</v>
      </c>
      <c r="C1264" s="31">
        <v>283.01055904999998</v>
      </c>
      <c r="D1264" s="27" t="str">
        <f t="shared" si="327"/>
        <v>N/A</v>
      </c>
      <c r="E1264" s="31">
        <v>319.16249948000001</v>
      </c>
      <c r="F1264" s="27" t="str">
        <f t="shared" si="328"/>
        <v>N/A</v>
      </c>
      <c r="G1264" s="31">
        <v>342.98602111000002</v>
      </c>
      <c r="H1264" s="27" t="str">
        <f t="shared" si="329"/>
        <v>N/A</v>
      </c>
      <c r="I1264" s="28">
        <v>12.77</v>
      </c>
      <c r="J1264" s="28">
        <v>7.4640000000000004</v>
      </c>
      <c r="K1264" s="29" t="s">
        <v>1193</v>
      </c>
      <c r="L1264" s="30" t="str">
        <f t="shared" si="330"/>
        <v>Yes</v>
      </c>
    </row>
    <row r="1265" spans="1:12">
      <c r="A1265" s="46" t="s">
        <v>375</v>
      </c>
      <c r="B1265" s="25" t="s">
        <v>49</v>
      </c>
      <c r="C1265" s="31">
        <v>4517348</v>
      </c>
      <c r="D1265" s="27" t="str">
        <f t="shared" si="327"/>
        <v>N/A</v>
      </c>
      <c r="E1265" s="31">
        <v>5140320</v>
      </c>
      <c r="F1265" s="27" t="str">
        <f t="shared" si="328"/>
        <v>N/A</v>
      </c>
      <c r="G1265" s="31">
        <v>5140037</v>
      </c>
      <c r="H1265" s="27" t="str">
        <f t="shared" si="329"/>
        <v>N/A</v>
      </c>
      <c r="I1265" s="28">
        <v>13.79</v>
      </c>
      <c r="J1265" s="28">
        <v>-6.0000000000000001E-3</v>
      </c>
      <c r="K1265" s="29" t="s">
        <v>1193</v>
      </c>
      <c r="L1265" s="30" t="str">
        <f t="shared" si="330"/>
        <v>Yes</v>
      </c>
    </row>
    <row r="1266" spans="1:12">
      <c r="A1266" s="46" t="s">
        <v>99</v>
      </c>
      <c r="B1266" s="25" t="s">
        <v>49</v>
      </c>
      <c r="C1266" s="26">
        <v>13724</v>
      </c>
      <c r="D1266" s="27" t="str">
        <f t="shared" si="327"/>
        <v>N/A</v>
      </c>
      <c r="E1266" s="26">
        <v>17224</v>
      </c>
      <c r="F1266" s="27" t="str">
        <f t="shared" si="328"/>
        <v>N/A</v>
      </c>
      <c r="G1266" s="26">
        <v>18207</v>
      </c>
      <c r="H1266" s="27" t="str">
        <f t="shared" si="329"/>
        <v>N/A</v>
      </c>
      <c r="I1266" s="28">
        <v>25.5</v>
      </c>
      <c r="J1266" s="28">
        <v>5.7069999999999999</v>
      </c>
      <c r="K1266" s="29" t="s">
        <v>1193</v>
      </c>
      <c r="L1266" s="30" t="str">
        <f t="shared" si="330"/>
        <v>Yes</v>
      </c>
    </row>
    <row r="1267" spans="1:12">
      <c r="A1267" s="46" t="s">
        <v>376</v>
      </c>
      <c r="B1267" s="25" t="s">
        <v>49</v>
      </c>
      <c r="C1267" s="31">
        <v>329.15680559999998</v>
      </c>
      <c r="D1267" s="27" t="str">
        <f t="shared" si="327"/>
        <v>N/A</v>
      </c>
      <c r="E1267" s="31">
        <v>298.43938689999999</v>
      </c>
      <c r="F1267" s="27" t="str">
        <f t="shared" si="328"/>
        <v>N/A</v>
      </c>
      <c r="G1267" s="31">
        <v>282.31103422000001</v>
      </c>
      <c r="H1267" s="27" t="str">
        <f t="shared" si="329"/>
        <v>N/A</v>
      </c>
      <c r="I1267" s="28">
        <v>-9.33</v>
      </c>
      <c r="J1267" s="28">
        <v>-5.4</v>
      </c>
      <c r="K1267" s="29" t="s">
        <v>1193</v>
      </c>
      <c r="L1267" s="30" t="str">
        <f t="shared" si="330"/>
        <v>Yes</v>
      </c>
    </row>
    <row r="1268" spans="1:12">
      <c r="A1268" s="46" t="s">
        <v>377</v>
      </c>
      <c r="B1268" s="25" t="s">
        <v>49</v>
      </c>
      <c r="C1268" s="31">
        <v>54533444</v>
      </c>
      <c r="D1268" s="27" t="str">
        <f t="shared" si="327"/>
        <v>N/A</v>
      </c>
      <c r="E1268" s="31">
        <v>44076888</v>
      </c>
      <c r="F1268" s="27" t="str">
        <f t="shared" si="328"/>
        <v>N/A</v>
      </c>
      <c r="G1268" s="31">
        <v>48530241</v>
      </c>
      <c r="H1268" s="27" t="str">
        <f t="shared" si="329"/>
        <v>N/A</v>
      </c>
      <c r="I1268" s="28">
        <v>-19.2</v>
      </c>
      <c r="J1268" s="28">
        <v>10.1</v>
      </c>
      <c r="K1268" s="29" t="s">
        <v>1193</v>
      </c>
      <c r="L1268" s="30" t="str">
        <f t="shared" si="330"/>
        <v>Yes</v>
      </c>
    </row>
    <row r="1269" spans="1:12">
      <c r="A1269" s="46" t="s">
        <v>378</v>
      </c>
      <c r="B1269" s="25" t="s">
        <v>49</v>
      </c>
      <c r="C1269" s="26">
        <v>55587</v>
      </c>
      <c r="D1269" s="27" t="str">
        <f t="shared" si="327"/>
        <v>N/A</v>
      </c>
      <c r="E1269" s="26">
        <v>58110</v>
      </c>
      <c r="F1269" s="27" t="str">
        <f t="shared" si="328"/>
        <v>N/A</v>
      </c>
      <c r="G1269" s="26">
        <v>62979</v>
      </c>
      <c r="H1269" s="27" t="str">
        <f t="shared" si="329"/>
        <v>N/A</v>
      </c>
      <c r="I1269" s="28">
        <v>4.5389999999999997</v>
      </c>
      <c r="J1269" s="28">
        <v>8.3789999999999996</v>
      </c>
      <c r="K1269" s="29" t="s">
        <v>1193</v>
      </c>
      <c r="L1269" s="30" t="str">
        <f t="shared" si="330"/>
        <v>Yes</v>
      </c>
    </row>
    <row r="1270" spans="1:12">
      <c r="A1270" s="46" t="s">
        <v>379</v>
      </c>
      <c r="B1270" s="25" t="s">
        <v>49</v>
      </c>
      <c r="C1270" s="31">
        <v>981.04671956000004</v>
      </c>
      <c r="D1270" s="27" t="str">
        <f t="shared" si="327"/>
        <v>N/A</v>
      </c>
      <c r="E1270" s="31">
        <v>758.50779555999998</v>
      </c>
      <c r="F1270" s="27" t="str">
        <f t="shared" si="328"/>
        <v>N/A</v>
      </c>
      <c r="G1270" s="31">
        <v>770.57814510000003</v>
      </c>
      <c r="H1270" s="27" t="str">
        <f t="shared" si="329"/>
        <v>N/A</v>
      </c>
      <c r="I1270" s="28">
        <v>-22.7</v>
      </c>
      <c r="J1270" s="28">
        <v>1.591</v>
      </c>
      <c r="K1270" s="29" t="s">
        <v>1193</v>
      </c>
      <c r="L1270" s="30" t="str">
        <f t="shared" si="330"/>
        <v>Yes</v>
      </c>
    </row>
    <row r="1271" spans="1:12">
      <c r="A1271" s="46" t="s">
        <v>380</v>
      </c>
      <c r="B1271" s="25" t="s">
        <v>49</v>
      </c>
      <c r="C1271" s="31">
        <v>13941821</v>
      </c>
      <c r="D1271" s="27" t="str">
        <f t="shared" si="327"/>
        <v>N/A</v>
      </c>
      <c r="E1271" s="31">
        <v>16753348</v>
      </c>
      <c r="F1271" s="27" t="str">
        <f t="shared" si="328"/>
        <v>N/A</v>
      </c>
      <c r="G1271" s="31">
        <v>18817630</v>
      </c>
      <c r="H1271" s="27" t="str">
        <f t="shared" si="329"/>
        <v>N/A</v>
      </c>
      <c r="I1271" s="28">
        <v>20.170000000000002</v>
      </c>
      <c r="J1271" s="28">
        <v>12.32</v>
      </c>
      <c r="K1271" s="29" t="s">
        <v>1193</v>
      </c>
      <c r="L1271" s="30" t="str">
        <f t="shared" si="330"/>
        <v>Yes</v>
      </c>
    </row>
    <row r="1272" spans="1:12">
      <c r="A1272" s="46" t="s">
        <v>100</v>
      </c>
      <c r="B1272" s="25" t="s">
        <v>49</v>
      </c>
      <c r="C1272" s="26">
        <v>33579</v>
      </c>
      <c r="D1272" s="27" t="str">
        <f t="shared" si="327"/>
        <v>N/A</v>
      </c>
      <c r="E1272" s="26">
        <v>36542</v>
      </c>
      <c r="F1272" s="27" t="str">
        <f t="shared" si="328"/>
        <v>N/A</v>
      </c>
      <c r="G1272" s="26">
        <v>40353</v>
      </c>
      <c r="H1272" s="27" t="str">
        <f t="shared" si="329"/>
        <v>N/A</v>
      </c>
      <c r="I1272" s="28">
        <v>8.8239999999999998</v>
      </c>
      <c r="J1272" s="28">
        <v>10.43</v>
      </c>
      <c r="K1272" s="29" t="s">
        <v>1193</v>
      </c>
      <c r="L1272" s="30" t="str">
        <f t="shared" si="330"/>
        <v>Yes</v>
      </c>
    </row>
    <row r="1273" spans="1:12">
      <c r="A1273" s="46" t="s">
        <v>381</v>
      </c>
      <c r="B1273" s="25" t="s">
        <v>49</v>
      </c>
      <c r="C1273" s="31">
        <v>415.19464546</v>
      </c>
      <c r="D1273" s="27" t="str">
        <f t="shared" si="327"/>
        <v>N/A</v>
      </c>
      <c r="E1273" s="31">
        <v>458.46828306999998</v>
      </c>
      <c r="F1273" s="27" t="str">
        <f t="shared" si="328"/>
        <v>N/A</v>
      </c>
      <c r="G1273" s="31">
        <v>466.32542810000001</v>
      </c>
      <c r="H1273" s="27" t="str">
        <f t="shared" si="329"/>
        <v>N/A</v>
      </c>
      <c r="I1273" s="28">
        <v>10.42</v>
      </c>
      <c r="J1273" s="28">
        <v>1.714</v>
      </c>
      <c r="K1273" s="29" t="s">
        <v>1193</v>
      </c>
      <c r="L1273" s="30" t="str">
        <f t="shared" si="330"/>
        <v>Yes</v>
      </c>
    </row>
    <row r="1274" spans="1:12">
      <c r="A1274" s="46" t="s">
        <v>382</v>
      </c>
      <c r="B1274" s="25" t="s">
        <v>49</v>
      </c>
      <c r="C1274" s="31">
        <v>7047550</v>
      </c>
      <c r="D1274" s="27" t="str">
        <f t="shared" si="327"/>
        <v>N/A</v>
      </c>
      <c r="E1274" s="31">
        <v>8010020</v>
      </c>
      <c r="F1274" s="27" t="str">
        <f t="shared" si="328"/>
        <v>N/A</v>
      </c>
      <c r="G1274" s="31">
        <v>7228933</v>
      </c>
      <c r="H1274" s="27" t="str">
        <f t="shared" si="329"/>
        <v>N/A</v>
      </c>
      <c r="I1274" s="28">
        <v>13.66</v>
      </c>
      <c r="J1274" s="28">
        <v>-9.75</v>
      </c>
      <c r="K1274" s="29" t="s">
        <v>1193</v>
      </c>
      <c r="L1274" s="30" t="str">
        <f t="shared" si="330"/>
        <v>Yes</v>
      </c>
    </row>
    <row r="1275" spans="1:12">
      <c r="A1275" s="46" t="s">
        <v>383</v>
      </c>
      <c r="B1275" s="25" t="s">
        <v>49</v>
      </c>
      <c r="C1275" s="26">
        <v>3506</v>
      </c>
      <c r="D1275" s="27" t="str">
        <f t="shared" si="327"/>
        <v>N/A</v>
      </c>
      <c r="E1275" s="26">
        <v>3486</v>
      </c>
      <c r="F1275" s="27" t="str">
        <f t="shared" si="328"/>
        <v>N/A</v>
      </c>
      <c r="G1275" s="26">
        <v>3648</v>
      </c>
      <c r="H1275" s="27" t="str">
        <f t="shared" si="329"/>
        <v>N/A</v>
      </c>
      <c r="I1275" s="28">
        <v>-0.56999999999999995</v>
      </c>
      <c r="J1275" s="28">
        <v>4.6470000000000002</v>
      </c>
      <c r="K1275" s="29" t="s">
        <v>1193</v>
      </c>
      <c r="L1275" s="30" t="str">
        <f t="shared" ref="L1275:L1312" si="331">IF(J1275="Div by 0", "N/A", IF(K1275="N/A","N/A", IF(J1275&gt;VALUE(MID(K1275,1,2)), "No", IF(J1275&lt;-1*VALUE(MID(K1275,1,2)), "No", "Yes"))))</f>
        <v>Yes</v>
      </c>
    </row>
    <row r="1276" spans="1:12">
      <c r="A1276" s="46" t="s">
        <v>384</v>
      </c>
      <c r="B1276" s="25" t="s">
        <v>49</v>
      </c>
      <c r="C1276" s="31">
        <v>2010.1397603999999</v>
      </c>
      <c r="D1276" s="27" t="str">
        <f t="shared" si="327"/>
        <v>N/A</v>
      </c>
      <c r="E1276" s="31">
        <v>2297.7682156999999</v>
      </c>
      <c r="F1276" s="27" t="str">
        <f t="shared" si="328"/>
        <v>N/A</v>
      </c>
      <c r="G1276" s="31">
        <v>1981.6154057000001</v>
      </c>
      <c r="H1276" s="27" t="str">
        <f t="shared" si="329"/>
        <v>N/A</v>
      </c>
      <c r="I1276" s="28">
        <v>14.31</v>
      </c>
      <c r="J1276" s="28">
        <v>-13.8</v>
      </c>
      <c r="K1276" s="29" t="s">
        <v>1193</v>
      </c>
      <c r="L1276" s="30" t="str">
        <f t="shared" si="331"/>
        <v>Yes</v>
      </c>
    </row>
    <row r="1277" spans="1:12">
      <c r="A1277" s="46" t="s">
        <v>385</v>
      </c>
      <c r="B1277" s="25" t="s">
        <v>49</v>
      </c>
      <c r="C1277" s="31">
        <v>32242341</v>
      </c>
      <c r="D1277" s="27" t="str">
        <f t="shared" si="327"/>
        <v>N/A</v>
      </c>
      <c r="E1277" s="31">
        <v>37809921</v>
      </c>
      <c r="F1277" s="27" t="str">
        <f t="shared" si="328"/>
        <v>N/A</v>
      </c>
      <c r="G1277" s="31">
        <v>45101054</v>
      </c>
      <c r="H1277" s="27" t="str">
        <f t="shared" si="329"/>
        <v>N/A</v>
      </c>
      <c r="I1277" s="28">
        <v>17.27</v>
      </c>
      <c r="J1277" s="28">
        <v>19.28</v>
      </c>
      <c r="K1277" s="29" t="s">
        <v>1193</v>
      </c>
      <c r="L1277" s="30" t="str">
        <f t="shared" si="331"/>
        <v>Yes</v>
      </c>
    </row>
    <row r="1278" spans="1:12">
      <c r="A1278" s="46" t="s">
        <v>101</v>
      </c>
      <c r="B1278" s="25" t="s">
        <v>49</v>
      </c>
      <c r="C1278" s="26">
        <v>83269</v>
      </c>
      <c r="D1278" s="27" t="str">
        <f t="shared" si="327"/>
        <v>N/A</v>
      </c>
      <c r="E1278" s="26">
        <v>87858</v>
      </c>
      <c r="F1278" s="27" t="str">
        <f t="shared" si="328"/>
        <v>N/A</v>
      </c>
      <c r="G1278" s="26">
        <v>95448</v>
      </c>
      <c r="H1278" s="27" t="str">
        <f t="shared" si="329"/>
        <v>N/A</v>
      </c>
      <c r="I1278" s="28">
        <v>5.5110000000000001</v>
      </c>
      <c r="J1278" s="28">
        <v>8.6389999999999993</v>
      </c>
      <c r="K1278" s="29" t="s">
        <v>1193</v>
      </c>
      <c r="L1278" s="30" t="str">
        <f t="shared" si="331"/>
        <v>Yes</v>
      </c>
    </row>
    <row r="1279" spans="1:12">
      <c r="A1279" s="46" t="s">
        <v>386</v>
      </c>
      <c r="B1279" s="25" t="s">
        <v>49</v>
      </c>
      <c r="C1279" s="31">
        <v>387.20701581999998</v>
      </c>
      <c r="D1279" s="27" t="str">
        <f t="shared" si="327"/>
        <v>N/A</v>
      </c>
      <c r="E1279" s="31">
        <v>430.35262583000002</v>
      </c>
      <c r="F1279" s="27" t="str">
        <f t="shared" si="328"/>
        <v>N/A</v>
      </c>
      <c r="G1279" s="31">
        <v>472.51963373000001</v>
      </c>
      <c r="H1279" s="27" t="str">
        <f t="shared" si="329"/>
        <v>N/A</v>
      </c>
      <c r="I1279" s="28">
        <v>11.14</v>
      </c>
      <c r="J1279" s="28">
        <v>9.798</v>
      </c>
      <c r="K1279" s="29" t="s">
        <v>1193</v>
      </c>
      <c r="L1279" s="30" t="str">
        <f t="shared" si="331"/>
        <v>Yes</v>
      </c>
    </row>
    <row r="1280" spans="1:12">
      <c r="A1280" s="46" t="s">
        <v>387</v>
      </c>
      <c r="B1280" s="25" t="s">
        <v>49</v>
      </c>
      <c r="C1280" s="31">
        <v>99774028</v>
      </c>
      <c r="D1280" s="27" t="str">
        <f t="shared" si="327"/>
        <v>N/A</v>
      </c>
      <c r="E1280" s="31">
        <v>108416592</v>
      </c>
      <c r="F1280" s="27" t="str">
        <f t="shared" si="328"/>
        <v>N/A</v>
      </c>
      <c r="G1280" s="31">
        <v>121975069</v>
      </c>
      <c r="H1280" s="27" t="str">
        <f t="shared" si="329"/>
        <v>N/A</v>
      </c>
      <c r="I1280" s="28">
        <v>8.6620000000000008</v>
      </c>
      <c r="J1280" s="28">
        <v>12.51</v>
      </c>
      <c r="K1280" s="29" t="s">
        <v>1193</v>
      </c>
      <c r="L1280" s="30" t="str">
        <f t="shared" si="331"/>
        <v>Yes</v>
      </c>
    </row>
    <row r="1281" spans="1:12">
      <c r="A1281" s="46" t="s">
        <v>102</v>
      </c>
      <c r="B1281" s="25" t="s">
        <v>49</v>
      </c>
      <c r="C1281" s="26">
        <v>99745</v>
      </c>
      <c r="D1281" s="27" t="str">
        <f t="shared" si="327"/>
        <v>N/A</v>
      </c>
      <c r="E1281" s="26">
        <v>103262</v>
      </c>
      <c r="F1281" s="27" t="str">
        <f t="shared" si="328"/>
        <v>N/A</v>
      </c>
      <c r="G1281" s="26">
        <v>110592</v>
      </c>
      <c r="H1281" s="27" t="str">
        <f t="shared" si="329"/>
        <v>N/A</v>
      </c>
      <c r="I1281" s="28">
        <v>3.5259999999999998</v>
      </c>
      <c r="J1281" s="28">
        <v>7.0979999999999999</v>
      </c>
      <c r="K1281" s="29" t="s">
        <v>1193</v>
      </c>
      <c r="L1281" s="30" t="str">
        <f t="shared" si="331"/>
        <v>Yes</v>
      </c>
    </row>
    <row r="1282" spans="1:12">
      <c r="A1282" s="46" t="s">
        <v>388</v>
      </c>
      <c r="B1282" s="25" t="s">
        <v>49</v>
      </c>
      <c r="C1282" s="31">
        <v>1000.2910221</v>
      </c>
      <c r="D1282" s="27" t="str">
        <f t="shared" si="327"/>
        <v>N/A</v>
      </c>
      <c r="E1282" s="31">
        <v>1049.9176076000001</v>
      </c>
      <c r="F1282" s="27" t="str">
        <f t="shared" si="328"/>
        <v>N/A</v>
      </c>
      <c r="G1282" s="31">
        <v>1102.9285030000001</v>
      </c>
      <c r="H1282" s="27" t="str">
        <f t="shared" si="329"/>
        <v>N/A</v>
      </c>
      <c r="I1282" s="28">
        <v>4.9610000000000003</v>
      </c>
      <c r="J1282" s="28">
        <v>5.0490000000000004</v>
      </c>
      <c r="K1282" s="29" t="s">
        <v>1193</v>
      </c>
      <c r="L1282" s="30" t="str">
        <f t="shared" si="331"/>
        <v>Yes</v>
      </c>
    </row>
    <row r="1283" spans="1:12">
      <c r="A1283" s="46" t="s">
        <v>389</v>
      </c>
      <c r="B1283" s="25" t="s">
        <v>49</v>
      </c>
      <c r="C1283" s="31">
        <v>116659461</v>
      </c>
      <c r="D1283" s="27" t="str">
        <f t="shared" si="327"/>
        <v>N/A</v>
      </c>
      <c r="E1283" s="31">
        <v>130124566</v>
      </c>
      <c r="F1283" s="27" t="str">
        <f t="shared" si="328"/>
        <v>N/A</v>
      </c>
      <c r="G1283" s="31">
        <v>130422439</v>
      </c>
      <c r="H1283" s="27" t="str">
        <f t="shared" si="329"/>
        <v>N/A</v>
      </c>
      <c r="I1283" s="28">
        <v>11.54</v>
      </c>
      <c r="J1283" s="28">
        <v>0.22889999999999999</v>
      </c>
      <c r="K1283" s="29" t="s">
        <v>1193</v>
      </c>
      <c r="L1283" s="30" t="str">
        <f t="shared" si="331"/>
        <v>Yes</v>
      </c>
    </row>
    <row r="1284" spans="1:12">
      <c r="A1284" s="93" t="s">
        <v>625</v>
      </c>
      <c r="B1284" s="26" t="s">
        <v>49</v>
      </c>
      <c r="C1284" s="26">
        <v>21850</v>
      </c>
      <c r="D1284" s="27" t="str">
        <f t="shared" si="327"/>
        <v>N/A</v>
      </c>
      <c r="E1284" s="26">
        <v>22568</v>
      </c>
      <c r="F1284" s="27" t="str">
        <f t="shared" si="328"/>
        <v>N/A</v>
      </c>
      <c r="G1284" s="26">
        <v>22803</v>
      </c>
      <c r="H1284" s="27" t="str">
        <f t="shared" si="329"/>
        <v>N/A</v>
      </c>
      <c r="I1284" s="28">
        <v>3.286</v>
      </c>
      <c r="J1284" s="28">
        <v>1.0409999999999999</v>
      </c>
      <c r="K1284" s="37" t="s">
        <v>1193</v>
      </c>
      <c r="L1284" s="30" t="str">
        <f t="shared" si="331"/>
        <v>Yes</v>
      </c>
    </row>
    <row r="1285" spans="1:12">
      <c r="A1285" s="46" t="s">
        <v>390</v>
      </c>
      <c r="B1285" s="25" t="s">
        <v>49</v>
      </c>
      <c r="C1285" s="31">
        <v>5339.1057665999997</v>
      </c>
      <c r="D1285" s="27" t="str">
        <f t="shared" si="327"/>
        <v>N/A</v>
      </c>
      <c r="E1285" s="31">
        <v>5765.8882487999999</v>
      </c>
      <c r="F1285" s="27" t="str">
        <f t="shared" si="328"/>
        <v>N/A</v>
      </c>
      <c r="G1285" s="31">
        <v>5719.5298425999999</v>
      </c>
      <c r="H1285" s="27" t="str">
        <f t="shared" si="329"/>
        <v>N/A</v>
      </c>
      <c r="I1285" s="28">
        <v>7.9939999999999998</v>
      </c>
      <c r="J1285" s="28">
        <v>-0.80400000000000005</v>
      </c>
      <c r="K1285" s="29" t="s">
        <v>1193</v>
      </c>
      <c r="L1285" s="30" t="str">
        <f t="shared" si="331"/>
        <v>Yes</v>
      </c>
    </row>
    <row r="1286" spans="1:12">
      <c r="A1286" s="46" t="s">
        <v>391</v>
      </c>
      <c r="B1286" s="25" t="s">
        <v>49</v>
      </c>
      <c r="C1286" s="31">
        <v>10562581</v>
      </c>
      <c r="D1286" s="27" t="str">
        <f t="shared" si="327"/>
        <v>N/A</v>
      </c>
      <c r="E1286" s="31">
        <v>12492172</v>
      </c>
      <c r="F1286" s="27" t="str">
        <f t="shared" si="328"/>
        <v>N/A</v>
      </c>
      <c r="G1286" s="31">
        <v>12560825</v>
      </c>
      <c r="H1286" s="27" t="str">
        <f t="shared" si="329"/>
        <v>N/A</v>
      </c>
      <c r="I1286" s="28">
        <v>18.27</v>
      </c>
      <c r="J1286" s="28">
        <v>0.54959999999999998</v>
      </c>
      <c r="K1286" s="29" t="s">
        <v>1193</v>
      </c>
      <c r="L1286" s="30" t="str">
        <f t="shared" si="331"/>
        <v>Yes</v>
      </c>
    </row>
    <row r="1287" spans="1:12">
      <c r="A1287" s="46" t="s">
        <v>38</v>
      </c>
      <c r="B1287" s="25" t="s">
        <v>49</v>
      </c>
      <c r="C1287" s="26">
        <v>16504</v>
      </c>
      <c r="D1287" s="27" t="str">
        <f t="shared" si="327"/>
        <v>N/A</v>
      </c>
      <c r="E1287" s="26">
        <v>17362</v>
      </c>
      <c r="F1287" s="27" t="str">
        <f t="shared" si="328"/>
        <v>N/A</v>
      </c>
      <c r="G1287" s="26">
        <v>18055</v>
      </c>
      <c r="H1287" s="27" t="str">
        <f t="shared" si="329"/>
        <v>N/A</v>
      </c>
      <c r="I1287" s="28">
        <v>5.1989999999999998</v>
      </c>
      <c r="J1287" s="28">
        <v>3.9910000000000001</v>
      </c>
      <c r="K1287" s="29" t="s">
        <v>1193</v>
      </c>
      <c r="L1287" s="30" t="str">
        <f t="shared" si="331"/>
        <v>Yes</v>
      </c>
    </row>
    <row r="1288" spans="1:12">
      <c r="A1288" s="46" t="s">
        <v>392</v>
      </c>
      <c r="B1288" s="25" t="s">
        <v>49</v>
      </c>
      <c r="C1288" s="31">
        <v>640.00127241999996</v>
      </c>
      <c r="D1288" s="27" t="str">
        <f t="shared" si="327"/>
        <v>N/A</v>
      </c>
      <c r="E1288" s="31">
        <v>719.51226816999997</v>
      </c>
      <c r="F1288" s="27" t="str">
        <f t="shared" si="328"/>
        <v>N/A</v>
      </c>
      <c r="G1288" s="31">
        <v>695.69786763000002</v>
      </c>
      <c r="H1288" s="27" t="str">
        <f t="shared" si="329"/>
        <v>N/A</v>
      </c>
      <c r="I1288" s="28">
        <v>12.42</v>
      </c>
      <c r="J1288" s="28">
        <v>-3.31</v>
      </c>
      <c r="K1288" s="29" t="s">
        <v>1193</v>
      </c>
      <c r="L1288" s="30" t="str">
        <f t="shared" si="331"/>
        <v>Yes</v>
      </c>
    </row>
    <row r="1289" spans="1:12" ht="12.75" customHeight="1">
      <c r="A1289" s="46" t="s">
        <v>393</v>
      </c>
      <c r="B1289" s="25" t="s">
        <v>49</v>
      </c>
      <c r="C1289" s="31">
        <v>17014389</v>
      </c>
      <c r="D1289" s="27" t="str">
        <f t="shared" si="327"/>
        <v>N/A</v>
      </c>
      <c r="E1289" s="31">
        <v>18029956</v>
      </c>
      <c r="F1289" s="27" t="str">
        <f t="shared" si="328"/>
        <v>N/A</v>
      </c>
      <c r="G1289" s="31">
        <v>20275806</v>
      </c>
      <c r="H1289" s="27" t="str">
        <f t="shared" si="329"/>
        <v>N/A</v>
      </c>
      <c r="I1289" s="28">
        <v>5.9690000000000003</v>
      </c>
      <c r="J1289" s="28">
        <v>12.46</v>
      </c>
      <c r="K1289" s="29" t="s">
        <v>1193</v>
      </c>
      <c r="L1289" s="30" t="str">
        <f t="shared" si="331"/>
        <v>Yes</v>
      </c>
    </row>
    <row r="1290" spans="1:12">
      <c r="A1290" s="46" t="s">
        <v>394</v>
      </c>
      <c r="B1290" s="25" t="s">
        <v>49</v>
      </c>
      <c r="C1290" s="26">
        <v>1899</v>
      </c>
      <c r="D1290" s="27" t="str">
        <f t="shared" si="327"/>
        <v>N/A</v>
      </c>
      <c r="E1290" s="26">
        <v>2130</v>
      </c>
      <c r="F1290" s="27" t="str">
        <f t="shared" si="328"/>
        <v>N/A</v>
      </c>
      <c r="G1290" s="26">
        <v>2413</v>
      </c>
      <c r="H1290" s="27" t="str">
        <f t="shared" si="329"/>
        <v>N/A</v>
      </c>
      <c r="I1290" s="28">
        <v>12.16</v>
      </c>
      <c r="J1290" s="28">
        <v>13.29</v>
      </c>
      <c r="K1290" s="29" t="s">
        <v>1193</v>
      </c>
      <c r="L1290" s="30" t="str">
        <f t="shared" si="331"/>
        <v>Yes</v>
      </c>
    </row>
    <row r="1291" spans="1:12">
      <c r="A1291" s="46" t="s">
        <v>395</v>
      </c>
      <c r="B1291" s="25" t="s">
        <v>49</v>
      </c>
      <c r="C1291" s="31">
        <v>8959.6571879999992</v>
      </c>
      <c r="D1291" s="27" t="str">
        <f t="shared" si="327"/>
        <v>N/A</v>
      </c>
      <c r="E1291" s="31">
        <v>8464.7680751000007</v>
      </c>
      <c r="F1291" s="27" t="str">
        <f t="shared" si="328"/>
        <v>N/A</v>
      </c>
      <c r="G1291" s="31">
        <v>8402.7376709</v>
      </c>
      <c r="H1291" s="27" t="str">
        <f t="shared" si="329"/>
        <v>N/A</v>
      </c>
      <c r="I1291" s="28">
        <v>-5.52</v>
      </c>
      <c r="J1291" s="28">
        <v>-0.73299999999999998</v>
      </c>
      <c r="K1291" s="29" t="s">
        <v>1193</v>
      </c>
      <c r="L1291" s="30" t="str">
        <f t="shared" si="331"/>
        <v>Yes</v>
      </c>
    </row>
    <row r="1292" spans="1:12" ht="12.75" customHeight="1">
      <c r="A1292" s="46" t="s">
        <v>396</v>
      </c>
      <c r="B1292" s="25" t="s">
        <v>49</v>
      </c>
      <c r="C1292" s="31">
        <v>7074843</v>
      </c>
      <c r="D1292" s="27" t="str">
        <f t="shared" si="327"/>
        <v>N/A</v>
      </c>
      <c r="E1292" s="31">
        <v>7729999</v>
      </c>
      <c r="F1292" s="27" t="str">
        <f t="shared" si="328"/>
        <v>N/A</v>
      </c>
      <c r="G1292" s="31">
        <v>8094254</v>
      </c>
      <c r="H1292" s="27" t="str">
        <f t="shared" si="329"/>
        <v>N/A</v>
      </c>
      <c r="I1292" s="28">
        <v>9.26</v>
      </c>
      <c r="J1292" s="28">
        <v>4.7119999999999997</v>
      </c>
      <c r="K1292" s="29" t="s">
        <v>1193</v>
      </c>
      <c r="L1292" s="30" t="str">
        <f t="shared" si="331"/>
        <v>Yes</v>
      </c>
    </row>
    <row r="1293" spans="1:12">
      <c r="A1293" s="46" t="s">
        <v>397</v>
      </c>
      <c r="B1293" s="25" t="s">
        <v>49</v>
      </c>
      <c r="C1293" s="26">
        <v>6311</v>
      </c>
      <c r="D1293" s="27" t="str">
        <f t="shared" si="327"/>
        <v>N/A</v>
      </c>
      <c r="E1293" s="26">
        <v>6509</v>
      </c>
      <c r="F1293" s="27" t="str">
        <f t="shared" si="328"/>
        <v>N/A</v>
      </c>
      <c r="G1293" s="26">
        <v>6814</v>
      </c>
      <c r="H1293" s="27" t="str">
        <f t="shared" si="329"/>
        <v>N/A</v>
      </c>
      <c r="I1293" s="28">
        <v>3.137</v>
      </c>
      <c r="J1293" s="28">
        <v>4.6859999999999999</v>
      </c>
      <c r="K1293" s="29" t="s">
        <v>1193</v>
      </c>
      <c r="L1293" s="30" t="str">
        <f t="shared" si="331"/>
        <v>Yes</v>
      </c>
    </row>
    <row r="1294" spans="1:12">
      <c r="A1294" s="46" t="s">
        <v>398</v>
      </c>
      <c r="B1294" s="25" t="s">
        <v>49</v>
      </c>
      <c r="C1294" s="31">
        <v>1121.0335921000001</v>
      </c>
      <c r="D1294" s="27" t="str">
        <f t="shared" si="327"/>
        <v>N/A</v>
      </c>
      <c r="E1294" s="31">
        <v>1187.5862652000001</v>
      </c>
      <c r="F1294" s="27" t="str">
        <f t="shared" si="328"/>
        <v>N/A</v>
      </c>
      <c r="G1294" s="31">
        <v>1187.8858233000001</v>
      </c>
      <c r="H1294" s="27" t="str">
        <f t="shared" si="329"/>
        <v>N/A</v>
      </c>
      <c r="I1294" s="28">
        <v>5.9370000000000003</v>
      </c>
      <c r="J1294" s="28">
        <v>2.52E-2</v>
      </c>
      <c r="K1294" s="29" t="s">
        <v>1193</v>
      </c>
      <c r="L1294" s="30" t="str">
        <f t="shared" si="331"/>
        <v>Yes</v>
      </c>
    </row>
    <row r="1295" spans="1:12">
      <c r="A1295" s="46" t="s">
        <v>399</v>
      </c>
      <c r="B1295" s="25" t="s">
        <v>49</v>
      </c>
      <c r="C1295" s="31">
        <v>18736</v>
      </c>
      <c r="D1295" s="27" t="str">
        <f t="shared" si="327"/>
        <v>N/A</v>
      </c>
      <c r="E1295" s="31">
        <v>23364</v>
      </c>
      <c r="F1295" s="27" t="str">
        <f t="shared" si="328"/>
        <v>N/A</v>
      </c>
      <c r="G1295" s="31">
        <v>9639</v>
      </c>
      <c r="H1295" s="27" t="str">
        <f t="shared" si="329"/>
        <v>N/A</v>
      </c>
      <c r="I1295" s="28">
        <v>24.7</v>
      </c>
      <c r="J1295" s="28">
        <v>-58.7</v>
      </c>
      <c r="K1295" s="29" t="s">
        <v>1193</v>
      </c>
      <c r="L1295" s="30" t="str">
        <f t="shared" si="331"/>
        <v>No</v>
      </c>
    </row>
    <row r="1296" spans="1:12">
      <c r="A1296" s="46" t="s">
        <v>400</v>
      </c>
      <c r="B1296" s="25" t="s">
        <v>49</v>
      </c>
      <c r="C1296" s="26">
        <v>11</v>
      </c>
      <c r="D1296" s="27" t="str">
        <f t="shared" si="327"/>
        <v>N/A</v>
      </c>
      <c r="E1296" s="26">
        <v>16</v>
      </c>
      <c r="F1296" s="27" t="str">
        <f t="shared" si="328"/>
        <v>N/A</v>
      </c>
      <c r="G1296" s="26">
        <v>11</v>
      </c>
      <c r="H1296" s="27" t="str">
        <f t="shared" si="329"/>
        <v>N/A</v>
      </c>
      <c r="I1296" s="28">
        <v>77.78</v>
      </c>
      <c r="J1296" s="28">
        <v>-43.8</v>
      </c>
      <c r="K1296" s="29" t="s">
        <v>1193</v>
      </c>
      <c r="L1296" s="30" t="str">
        <f t="shared" si="331"/>
        <v>No</v>
      </c>
    </row>
    <row r="1297" spans="1:12">
      <c r="A1297" s="46" t="s">
        <v>401</v>
      </c>
      <c r="B1297" s="25" t="s">
        <v>49</v>
      </c>
      <c r="C1297" s="31">
        <v>2081.7777778</v>
      </c>
      <c r="D1297" s="27" t="str">
        <f t="shared" si="327"/>
        <v>N/A</v>
      </c>
      <c r="E1297" s="31">
        <v>1460.25</v>
      </c>
      <c r="F1297" s="27" t="str">
        <f t="shared" si="328"/>
        <v>N/A</v>
      </c>
      <c r="G1297" s="31">
        <v>1071</v>
      </c>
      <c r="H1297" s="27" t="str">
        <f t="shared" si="329"/>
        <v>N/A</v>
      </c>
      <c r="I1297" s="28">
        <v>-29.9</v>
      </c>
      <c r="J1297" s="28">
        <v>-26.7</v>
      </c>
      <c r="K1297" s="29" t="s">
        <v>1193</v>
      </c>
      <c r="L1297" s="30" t="str">
        <f t="shared" si="331"/>
        <v>Yes</v>
      </c>
    </row>
    <row r="1298" spans="1:12" ht="12.75" customHeight="1">
      <c r="A1298" s="46" t="s">
        <v>402</v>
      </c>
      <c r="B1298" s="25" t="s">
        <v>49</v>
      </c>
      <c r="C1298" s="31">
        <v>1343259</v>
      </c>
      <c r="D1298" s="27" t="str">
        <f t="shared" si="327"/>
        <v>N/A</v>
      </c>
      <c r="E1298" s="31">
        <v>1745174</v>
      </c>
      <c r="F1298" s="27" t="str">
        <f t="shared" si="328"/>
        <v>N/A</v>
      </c>
      <c r="G1298" s="31">
        <v>2238675</v>
      </c>
      <c r="H1298" s="27" t="str">
        <f t="shared" si="329"/>
        <v>N/A</v>
      </c>
      <c r="I1298" s="28">
        <v>29.92</v>
      </c>
      <c r="J1298" s="28">
        <v>28.28</v>
      </c>
      <c r="K1298" s="29" t="s">
        <v>1193</v>
      </c>
      <c r="L1298" s="30" t="str">
        <f t="shared" si="331"/>
        <v>Yes</v>
      </c>
    </row>
    <row r="1299" spans="1:12">
      <c r="A1299" s="46" t="s">
        <v>626</v>
      </c>
      <c r="B1299" s="25" t="s">
        <v>49</v>
      </c>
      <c r="C1299" s="26">
        <v>4063</v>
      </c>
      <c r="D1299" s="27" t="str">
        <f t="shared" si="327"/>
        <v>N/A</v>
      </c>
      <c r="E1299" s="26">
        <v>4216</v>
      </c>
      <c r="F1299" s="27" t="str">
        <f t="shared" si="328"/>
        <v>N/A</v>
      </c>
      <c r="G1299" s="26">
        <v>4905</v>
      </c>
      <c r="H1299" s="27" t="str">
        <f t="shared" si="329"/>
        <v>N/A</v>
      </c>
      <c r="I1299" s="28">
        <v>3.766</v>
      </c>
      <c r="J1299" s="28">
        <v>16.34</v>
      </c>
      <c r="K1299" s="29" t="s">
        <v>1193</v>
      </c>
      <c r="L1299" s="30" t="str">
        <f t="shared" si="331"/>
        <v>Yes</v>
      </c>
    </row>
    <row r="1300" spans="1:12">
      <c r="A1300" s="46" t="s">
        <v>403</v>
      </c>
      <c r="B1300" s="25" t="s">
        <v>49</v>
      </c>
      <c r="C1300" s="31">
        <v>330.60767905</v>
      </c>
      <c r="D1300" s="27" t="str">
        <f t="shared" si="327"/>
        <v>N/A</v>
      </c>
      <c r="E1300" s="31">
        <v>413.94070209</v>
      </c>
      <c r="F1300" s="27" t="str">
        <f t="shared" si="328"/>
        <v>N/A</v>
      </c>
      <c r="G1300" s="31">
        <v>456.40672783000002</v>
      </c>
      <c r="H1300" s="27" t="str">
        <f t="shared" si="329"/>
        <v>N/A</v>
      </c>
      <c r="I1300" s="28">
        <v>25.21</v>
      </c>
      <c r="J1300" s="28">
        <v>10.26</v>
      </c>
      <c r="K1300" s="29" t="s">
        <v>1193</v>
      </c>
      <c r="L1300" s="30" t="str">
        <f t="shared" si="331"/>
        <v>Yes</v>
      </c>
    </row>
    <row r="1301" spans="1:12">
      <c r="A1301" s="46" t="s">
        <v>404</v>
      </c>
      <c r="B1301" s="25" t="s">
        <v>49</v>
      </c>
      <c r="C1301" s="31">
        <v>1133555</v>
      </c>
      <c r="D1301" s="27" t="str">
        <f t="shared" si="327"/>
        <v>N/A</v>
      </c>
      <c r="E1301" s="31">
        <v>1397136</v>
      </c>
      <c r="F1301" s="27" t="str">
        <f t="shared" si="328"/>
        <v>N/A</v>
      </c>
      <c r="G1301" s="31">
        <v>1969492</v>
      </c>
      <c r="H1301" s="27" t="str">
        <f t="shared" si="329"/>
        <v>N/A</v>
      </c>
      <c r="I1301" s="28">
        <v>23.25</v>
      </c>
      <c r="J1301" s="28">
        <v>40.97</v>
      </c>
      <c r="K1301" s="29" t="s">
        <v>1193</v>
      </c>
      <c r="L1301" s="30" t="str">
        <f t="shared" si="331"/>
        <v>No</v>
      </c>
    </row>
    <row r="1302" spans="1:12">
      <c r="A1302" s="46" t="s">
        <v>135</v>
      </c>
      <c r="B1302" s="25" t="s">
        <v>49</v>
      </c>
      <c r="C1302" s="26">
        <v>123</v>
      </c>
      <c r="D1302" s="27" t="str">
        <f t="shared" si="327"/>
        <v>N/A</v>
      </c>
      <c r="E1302" s="26">
        <v>158</v>
      </c>
      <c r="F1302" s="27" t="str">
        <f t="shared" si="328"/>
        <v>N/A</v>
      </c>
      <c r="G1302" s="26">
        <v>186</v>
      </c>
      <c r="H1302" s="27" t="str">
        <f t="shared" si="329"/>
        <v>N/A</v>
      </c>
      <c r="I1302" s="28">
        <v>28.46</v>
      </c>
      <c r="J1302" s="28">
        <v>17.72</v>
      </c>
      <c r="K1302" s="29" t="s">
        <v>1193</v>
      </c>
      <c r="L1302" s="30" t="str">
        <f t="shared" si="331"/>
        <v>Yes</v>
      </c>
    </row>
    <row r="1303" spans="1:12">
      <c r="A1303" s="46" t="s">
        <v>405</v>
      </c>
      <c r="B1303" s="25" t="s">
        <v>49</v>
      </c>
      <c r="C1303" s="31">
        <v>9215.8943089000004</v>
      </c>
      <c r="D1303" s="27" t="str">
        <f t="shared" si="327"/>
        <v>N/A</v>
      </c>
      <c r="E1303" s="31">
        <v>8842.6329114</v>
      </c>
      <c r="F1303" s="27" t="str">
        <f t="shared" si="328"/>
        <v>N/A</v>
      </c>
      <c r="G1303" s="31">
        <v>10588.666667</v>
      </c>
      <c r="H1303" s="27" t="str">
        <f t="shared" si="329"/>
        <v>N/A</v>
      </c>
      <c r="I1303" s="28">
        <v>-4.05</v>
      </c>
      <c r="J1303" s="28">
        <v>19.75</v>
      </c>
      <c r="K1303" s="29" t="s">
        <v>1193</v>
      </c>
      <c r="L1303" s="30" t="str">
        <f t="shared" si="331"/>
        <v>Yes</v>
      </c>
    </row>
    <row r="1304" spans="1:12">
      <c r="A1304" s="46" t="s">
        <v>952</v>
      </c>
      <c r="B1304" s="25" t="s">
        <v>49</v>
      </c>
      <c r="C1304" s="31" t="s">
        <v>49</v>
      </c>
      <c r="D1304" s="27" t="str">
        <f t="shared" si="327"/>
        <v>N/A</v>
      </c>
      <c r="E1304" s="31">
        <v>329302</v>
      </c>
      <c r="F1304" s="27" t="str">
        <f t="shared" si="328"/>
        <v>N/A</v>
      </c>
      <c r="G1304" s="31">
        <v>383818</v>
      </c>
      <c r="H1304" s="27" t="str">
        <f t="shared" si="329"/>
        <v>N/A</v>
      </c>
      <c r="I1304" s="28" t="s">
        <v>49</v>
      </c>
      <c r="J1304" s="28">
        <v>16.559999999999999</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2356</v>
      </c>
      <c r="F1305" s="27" t="str">
        <f t="shared" si="328"/>
        <v>N/A</v>
      </c>
      <c r="G1305" s="26">
        <v>2697</v>
      </c>
      <c r="H1305" s="27" t="str">
        <f t="shared" si="329"/>
        <v>N/A</v>
      </c>
      <c r="I1305" s="28" t="s">
        <v>49</v>
      </c>
      <c r="J1305" s="28">
        <v>14.47</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139.77164686</v>
      </c>
      <c r="F1306" s="27" t="str">
        <f t="shared" si="328"/>
        <v>N/A</v>
      </c>
      <c r="G1306" s="31">
        <v>142.31294030000001</v>
      </c>
      <c r="H1306" s="27" t="str">
        <f t="shared" si="329"/>
        <v>N/A</v>
      </c>
      <c r="I1306" s="28" t="s">
        <v>49</v>
      </c>
      <c r="J1306" s="28">
        <v>1.8180000000000001</v>
      </c>
      <c r="K1306" s="29" t="s">
        <v>1193</v>
      </c>
      <c r="L1306" s="30" t="str">
        <f t="shared" si="332"/>
        <v>Yes</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1207</v>
      </c>
      <c r="K1307" s="29" t="s">
        <v>1193</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1207</v>
      </c>
      <c r="K1308" s="29" t="s">
        <v>1193</v>
      </c>
      <c r="L1308" s="30" t="str">
        <f t="shared" si="332"/>
        <v>N/A</v>
      </c>
    </row>
    <row r="1309" spans="1:12">
      <c r="A1309" s="46" t="s">
        <v>957</v>
      </c>
      <c r="B1309" s="25" t="s">
        <v>49</v>
      </c>
      <c r="C1309" s="31" t="s">
        <v>49</v>
      </c>
      <c r="D1309" s="27" t="str">
        <f t="shared" si="327"/>
        <v>N/A</v>
      </c>
      <c r="E1309" s="31" t="s">
        <v>1207</v>
      </c>
      <c r="F1309" s="27" t="str">
        <f t="shared" si="328"/>
        <v>N/A</v>
      </c>
      <c r="G1309" s="31" t="s">
        <v>1207</v>
      </c>
      <c r="H1309" s="27" t="str">
        <f t="shared" si="329"/>
        <v>N/A</v>
      </c>
      <c r="I1309" s="28" t="s">
        <v>49</v>
      </c>
      <c r="J1309" s="28" t="s">
        <v>1207</v>
      </c>
      <c r="K1309" s="29" t="s">
        <v>1193</v>
      </c>
      <c r="L1309" s="30" t="str">
        <f t="shared" si="332"/>
        <v>N/A</v>
      </c>
    </row>
    <row r="1310" spans="1:12" ht="12.75" customHeight="1">
      <c r="A1310" s="46" t="s">
        <v>406</v>
      </c>
      <c r="B1310" s="25" t="s">
        <v>49</v>
      </c>
      <c r="C1310" s="31">
        <v>10129958</v>
      </c>
      <c r="D1310" s="27" t="str">
        <f t="shared" si="327"/>
        <v>N/A</v>
      </c>
      <c r="E1310" s="31">
        <v>11846761</v>
      </c>
      <c r="F1310" s="27" t="str">
        <f t="shared" si="328"/>
        <v>N/A</v>
      </c>
      <c r="G1310" s="31">
        <v>12541432</v>
      </c>
      <c r="H1310" s="27" t="str">
        <f t="shared" si="329"/>
        <v>N/A</v>
      </c>
      <c r="I1310" s="28">
        <v>16.95</v>
      </c>
      <c r="J1310" s="28">
        <v>5.8639999999999999</v>
      </c>
      <c r="K1310" s="29" t="s">
        <v>1193</v>
      </c>
      <c r="L1310" s="30" t="str">
        <f t="shared" si="331"/>
        <v>Yes</v>
      </c>
    </row>
    <row r="1311" spans="1:12">
      <c r="A1311" s="46" t="s">
        <v>407</v>
      </c>
      <c r="B1311" s="25" t="s">
        <v>49</v>
      </c>
      <c r="C1311" s="26">
        <v>22411</v>
      </c>
      <c r="D1311" s="27" t="str">
        <f t="shared" si="327"/>
        <v>N/A</v>
      </c>
      <c r="E1311" s="26">
        <v>23834</v>
      </c>
      <c r="F1311" s="27" t="str">
        <f t="shared" si="328"/>
        <v>N/A</v>
      </c>
      <c r="G1311" s="26">
        <v>24153</v>
      </c>
      <c r="H1311" s="27" t="str">
        <f t="shared" si="329"/>
        <v>N/A</v>
      </c>
      <c r="I1311" s="28">
        <v>6.35</v>
      </c>
      <c r="J1311" s="28">
        <v>1.3380000000000001</v>
      </c>
      <c r="K1311" s="29" t="s">
        <v>1193</v>
      </c>
      <c r="L1311" s="30" t="str">
        <f t="shared" si="331"/>
        <v>Yes</v>
      </c>
    </row>
    <row r="1312" spans="1:12">
      <c r="A1312" s="46" t="s">
        <v>408</v>
      </c>
      <c r="B1312" s="25" t="s">
        <v>49</v>
      </c>
      <c r="C1312" s="31">
        <v>452.00829950000002</v>
      </c>
      <c r="D1312" s="27" t="str">
        <f t="shared" si="327"/>
        <v>N/A</v>
      </c>
      <c r="E1312" s="31">
        <v>497.05299151999998</v>
      </c>
      <c r="F1312" s="27" t="str">
        <f t="shared" si="328"/>
        <v>N/A</v>
      </c>
      <c r="G1312" s="31">
        <v>519.24945141000001</v>
      </c>
      <c r="H1312" s="27" t="str">
        <f t="shared" si="329"/>
        <v>N/A</v>
      </c>
      <c r="I1312" s="28">
        <v>9.9649999999999999</v>
      </c>
      <c r="J1312" s="28">
        <v>4.4660000000000002</v>
      </c>
      <c r="K1312" s="29" t="s">
        <v>1193</v>
      </c>
      <c r="L1312" s="30" t="str">
        <f t="shared" si="331"/>
        <v>Yes</v>
      </c>
    </row>
    <row r="1313" spans="1:12">
      <c r="A1313" s="46" t="s">
        <v>409</v>
      </c>
      <c r="B1313" s="25" t="s">
        <v>49</v>
      </c>
      <c r="C1313" s="31">
        <v>2166432</v>
      </c>
      <c r="D1313" s="27" t="str">
        <f t="shared" ref="D1313:D1321" si="333">IF($B1313="N/A","N/A",IF(C1313&gt;10,"No",IF(C1313&lt;-10,"No","Yes")))</f>
        <v>N/A</v>
      </c>
      <c r="E1313" s="31">
        <v>2161828</v>
      </c>
      <c r="F1313" s="27" t="str">
        <f t="shared" ref="F1313:F1321" si="334">IF($B1313="N/A","N/A",IF(E1313&gt;10,"No",IF(E1313&lt;-10,"No","Yes")))</f>
        <v>N/A</v>
      </c>
      <c r="G1313" s="31">
        <v>2423012</v>
      </c>
      <c r="H1313" s="27" t="str">
        <f t="shared" ref="H1313:H1321" si="335">IF($B1313="N/A","N/A",IF(G1313&gt;10,"No",IF(G1313&lt;-10,"No","Yes")))</f>
        <v>N/A</v>
      </c>
      <c r="I1313" s="28">
        <v>-0.21299999999999999</v>
      </c>
      <c r="J1313" s="28">
        <v>12.08</v>
      </c>
      <c r="K1313" s="29" t="s">
        <v>1193</v>
      </c>
      <c r="L1313" s="30" t="str">
        <f t="shared" ref="L1313:L1321" si="336">IF(J1313="Div by 0", "N/A", IF(K1313="N/A","N/A", IF(J1313&gt;VALUE(MID(K1313,1,2)), "No", IF(J1313&lt;-1*VALUE(MID(K1313,1,2)), "No", "Yes"))))</f>
        <v>Yes</v>
      </c>
    </row>
    <row r="1314" spans="1:12">
      <c r="A1314" s="46" t="s">
        <v>136</v>
      </c>
      <c r="B1314" s="25" t="s">
        <v>49</v>
      </c>
      <c r="C1314" s="26">
        <v>75</v>
      </c>
      <c r="D1314" s="27" t="str">
        <f t="shared" si="333"/>
        <v>N/A</v>
      </c>
      <c r="E1314" s="26">
        <v>76</v>
      </c>
      <c r="F1314" s="27" t="str">
        <f t="shared" si="334"/>
        <v>N/A</v>
      </c>
      <c r="G1314" s="26">
        <v>79</v>
      </c>
      <c r="H1314" s="27" t="str">
        <f t="shared" si="335"/>
        <v>N/A</v>
      </c>
      <c r="I1314" s="28">
        <v>1.333</v>
      </c>
      <c r="J1314" s="28">
        <v>3.9470000000000001</v>
      </c>
      <c r="K1314" s="29" t="s">
        <v>1193</v>
      </c>
      <c r="L1314" s="30" t="str">
        <f t="shared" si="336"/>
        <v>Yes</v>
      </c>
    </row>
    <row r="1315" spans="1:12">
      <c r="A1315" s="46" t="s">
        <v>410</v>
      </c>
      <c r="B1315" s="25" t="s">
        <v>49</v>
      </c>
      <c r="C1315" s="31">
        <v>28885.759999999998</v>
      </c>
      <c r="D1315" s="27" t="str">
        <f t="shared" si="333"/>
        <v>N/A</v>
      </c>
      <c r="E1315" s="31">
        <v>28445.105263000001</v>
      </c>
      <c r="F1315" s="27" t="str">
        <f t="shared" si="334"/>
        <v>N/A</v>
      </c>
      <c r="G1315" s="31">
        <v>30671.037974999999</v>
      </c>
      <c r="H1315" s="27" t="str">
        <f t="shared" si="335"/>
        <v>N/A</v>
      </c>
      <c r="I1315" s="28">
        <v>-1.53</v>
      </c>
      <c r="J1315" s="28">
        <v>7.8250000000000002</v>
      </c>
      <c r="K1315" s="29" t="s">
        <v>1193</v>
      </c>
      <c r="L1315" s="30" t="str">
        <f t="shared" si="336"/>
        <v>Yes</v>
      </c>
    </row>
    <row r="1316" spans="1:12">
      <c r="A1316" s="46" t="s">
        <v>411</v>
      </c>
      <c r="B1316" s="25" t="s">
        <v>49</v>
      </c>
      <c r="C1316" s="31">
        <v>213307530</v>
      </c>
      <c r="D1316" s="27" t="str">
        <f t="shared" si="333"/>
        <v>N/A</v>
      </c>
      <c r="E1316" s="31">
        <v>230968302</v>
      </c>
      <c r="F1316" s="27" t="str">
        <f t="shared" si="334"/>
        <v>N/A</v>
      </c>
      <c r="G1316" s="31">
        <v>243591554</v>
      </c>
      <c r="H1316" s="27" t="str">
        <f t="shared" si="335"/>
        <v>N/A</v>
      </c>
      <c r="I1316" s="28">
        <v>8.2789999999999999</v>
      </c>
      <c r="J1316" s="28">
        <v>5.4649999999999999</v>
      </c>
      <c r="K1316" s="29" t="s">
        <v>1193</v>
      </c>
      <c r="L1316" s="30" t="str">
        <f t="shared" si="336"/>
        <v>Yes</v>
      </c>
    </row>
    <row r="1317" spans="1:12">
      <c r="A1317" s="46" t="s">
        <v>412</v>
      </c>
      <c r="B1317" s="25" t="s">
        <v>49</v>
      </c>
      <c r="C1317" s="26">
        <v>37025</v>
      </c>
      <c r="D1317" s="27" t="str">
        <f t="shared" si="333"/>
        <v>N/A</v>
      </c>
      <c r="E1317" s="26">
        <v>39173</v>
      </c>
      <c r="F1317" s="27" t="str">
        <f t="shared" si="334"/>
        <v>N/A</v>
      </c>
      <c r="G1317" s="26">
        <v>44345</v>
      </c>
      <c r="H1317" s="27" t="str">
        <f t="shared" si="335"/>
        <v>N/A</v>
      </c>
      <c r="I1317" s="28">
        <v>5.8010000000000002</v>
      </c>
      <c r="J1317" s="28">
        <v>13.2</v>
      </c>
      <c r="K1317" s="29" t="s">
        <v>1193</v>
      </c>
      <c r="L1317" s="30" t="str">
        <f t="shared" si="336"/>
        <v>Yes</v>
      </c>
    </row>
    <row r="1318" spans="1:12">
      <c r="A1318" s="46" t="s">
        <v>413</v>
      </c>
      <c r="B1318" s="25" t="s">
        <v>49</v>
      </c>
      <c r="C1318" s="31">
        <v>5761.1756920999997</v>
      </c>
      <c r="D1318" s="27" t="str">
        <f t="shared" si="333"/>
        <v>N/A</v>
      </c>
      <c r="E1318" s="31">
        <v>5896.1096163000002</v>
      </c>
      <c r="F1318" s="27" t="str">
        <f t="shared" si="334"/>
        <v>N/A</v>
      </c>
      <c r="G1318" s="31">
        <v>5493.100778</v>
      </c>
      <c r="H1318" s="27" t="str">
        <f t="shared" si="335"/>
        <v>N/A</v>
      </c>
      <c r="I1318" s="28">
        <v>2.3420000000000001</v>
      </c>
      <c r="J1318" s="28">
        <v>-6.84</v>
      </c>
      <c r="K1318" s="29" t="s">
        <v>1193</v>
      </c>
      <c r="L1318" s="30" t="str">
        <f t="shared" si="336"/>
        <v>Yes</v>
      </c>
    </row>
    <row r="1319" spans="1:12">
      <c r="A1319" s="46" t="s">
        <v>414</v>
      </c>
      <c r="B1319" s="25" t="s">
        <v>49</v>
      </c>
      <c r="C1319" s="31">
        <v>0</v>
      </c>
      <c r="D1319" s="27" t="str">
        <f t="shared" si="333"/>
        <v>N/A</v>
      </c>
      <c r="E1319" s="31">
        <v>0</v>
      </c>
      <c r="F1319" s="27" t="str">
        <f t="shared" si="334"/>
        <v>N/A</v>
      </c>
      <c r="G1319" s="31">
        <v>0</v>
      </c>
      <c r="H1319" s="27" t="str">
        <f t="shared" si="335"/>
        <v>N/A</v>
      </c>
      <c r="I1319" s="28" t="s">
        <v>1207</v>
      </c>
      <c r="J1319" s="28" t="s">
        <v>1207</v>
      </c>
      <c r="K1319" s="29" t="s">
        <v>1193</v>
      </c>
      <c r="L1319" s="30" t="str">
        <f t="shared" si="336"/>
        <v>N/A</v>
      </c>
    </row>
    <row r="1320" spans="1:12">
      <c r="A1320" s="46" t="s">
        <v>137</v>
      </c>
      <c r="B1320" s="25" t="s">
        <v>49</v>
      </c>
      <c r="C1320" s="26">
        <v>0</v>
      </c>
      <c r="D1320" s="27" t="str">
        <f t="shared" si="333"/>
        <v>N/A</v>
      </c>
      <c r="E1320" s="26">
        <v>0</v>
      </c>
      <c r="F1320" s="27" t="str">
        <f t="shared" si="334"/>
        <v>N/A</v>
      </c>
      <c r="G1320" s="26">
        <v>0</v>
      </c>
      <c r="H1320" s="27" t="str">
        <f t="shared" si="335"/>
        <v>N/A</v>
      </c>
      <c r="I1320" s="28" t="s">
        <v>1207</v>
      </c>
      <c r="J1320" s="28" t="s">
        <v>1207</v>
      </c>
      <c r="K1320" s="29" t="s">
        <v>1193</v>
      </c>
      <c r="L1320" s="30" t="str">
        <f t="shared" si="336"/>
        <v>N/A</v>
      </c>
    </row>
    <row r="1321" spans="1:12">
      <c r="A1321" s="46" t="s">
        <v>415</v>
      </c>
      <c r="B1321" s="25" t="s">
        <v>49</v>
      </c>
      <c r="C1321" s="31" t="s">
        <v>1207</v>
      </c>
      <c r="D1321" s="27" t="str">
        <f t="shared" si="333"/>
        <v>N/A</v>
      </c>
      <c r="E1321" s="31" t="s">
        <v>1207</v>
      </c>
      <c r="F1321" s="27" t="str">
        <f t="shared" si="334"/>
        <v>N/A</v>
      </c>
      <c r="G1321" s="31" t="s">
        <v>1207</v>
      </c>
      <c r="H1321" s="27" t="str">
        <f t="shared" si="335"/>
        <v>N/A</v>
      </c>
      <c r="I1321" s="28" t="s">
        <v>1207</v>
      </c>
      <c r="J1321" s="28" t="s">
        <v>1207</v>
      </c>
      <c r="K1321" s="29" t="s">
        <v>1193</v>
      </c>
      <c r="L1321" s="30" t="str">
        <f t="shared" si="336"/>
        <v>N/A</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380.3867558</v>
      </c>
      <c r="D1323" s="27" t="str">
        <f t="shared" ref="D1323:D1342" si="337">IF($B1323="N/A","N/A",IF(C1323&gt;10,"No",IF(C1323&lt;-10,"No","Yes")))</f>
        <v>N/A</v>
      </c>
      <c r="E1323" s="31">
        <v>474.04518739999997</v>
      </c>
      <c r="F1323" s="27" t="str">
        <f t="shared" ref="F1323:F1342" si="338">IF($B1323="N/A","N/A",IF(E1323&gt;10,"No",IF(E1323&lt;-10,"No","Yes")))</f>
        <v>N/A</v>
      </c>
      <c r="G1323" s="31">
        <v>553.25459994000005</v>
      </c>
      <c r="H1323" s="27" t="str">
        <f t="shared" ref="H1323:H1342" si="339">IF($B1323="N/A","N/A",IF(G1323&gt;10,"No",IF(G1323&lt;-10,"No","Yes")))</f>
        <v>N/A</v>
      </c>
      <c r="I1323" s="28">
        <v>24.62</v>
      </c>
      <c r="J1323" s="28">
        <v>16.71</v>
      </c>
      <c r="K1323" s="29" t="s">
        <v>1193</v>
      </c>
      <c r="L1323" s="30" t="str">
        <f t="shared" ref="L1323:L1342" si="340">IF(J1323="Div by 0", "N/A", IF(K1323="N/A","N/A", IF(J1323&gt;VALUE(MID(K1323,1,2)), "No", IF(J1323&lt;-1*VALUE(MID(K1323,1,2)), "No", "Yes"))))</f>
        <v>Yes</v>
      </c>
    </row>
    <row r="1324" spans="1:12">
      <c r="A1324" s="48" t="s">
        <v>524</v>
      </c>
      <c r="B1324" s="25" t="s">
        <v>49</v>
      </c>
      <c r="C1324" s="31">
        <v>271.15717092</v>
      </c>
      <c r="D1324" s="27" t="str">
        <f t="shared" si="337"/>
        <v>N/A</v>
      </c>
      <c r="E1324" s="31">
        <v>247.40752864000001</v>
      </c>
      <c r="F1324" s="27" t="str">
        <f t="shared" si="338"/>
        <v>N/A</v>
      </c>
      <c r="G1324" s="31">
        <v>371.25812565000001</v>
      </c>
      <c r="H1324" s="27" t="str">
        <f t="shared" si="339"/>
        <v>N/A</v>
      </c>
      <c r="I1324" s="28">
        <v>-8.76</v>
      </c>
      <c r="J1324" s="28">
        <v>50.06</v>
      </c>
      <c r="K1324" s="29" t="s">
        <v>1193</v>
      </c>
      <c r="L1324" s="30" t="str">
        <f t="shared" si="340"/>
        <v>No</v>
      </c>
    </row>
    <row r="1325" spans="1:12">
      <c r="A1325" s="48" t="s">
        <v>527</v>
      </c>
      <c r="B1325" s="25" t="s">
        <v>49</v>
      </c>
      <c r="C1325" s="31">
        <v>936.35165354000003</v>
      </c>
      <c r="D1325" s="27" t="str">
        <f t="shared" si="337"/>
        <v>N/A</v>
      </c>
      <c r="E1325" s="31">
        <v>1187.3243353</v>
      </c>
      <c r="F1325" s="27" t="str">
        <f t="shared" si="338"/>
        <v>N/A</v>
      </c>
      <c r="G1325" s="31">
        <v>1224.93388</v>
      </c>
      <c r="H1325" s="27" t="str">
        <f t="shared" si="339"/>
        <v>N/A</v>
      </c>
      <c r="I1325" s="28">
        <v>26.8</v>
      </c>
      <c r="J1325" s="28">
        <v>3.1680000000000001</v>
      </c>
      <c r="K1325" s="29" t="s">
        <v>1193</v>
      </c>
      <c r="L1325" s="30" t="str">
        <f t="shared" si="340"/>
        <v>Yes</v>
      </c>
    </row>
    <row r="1326" spans="1:12">
      <c r="A1326" s="48" t="s">
        <v>530</v>
      </c>
      <c r="B1326" s="25" t="s">
        <v>49</v>
      </c>
      <c r="C1326" s="31">
        <v>224.73534197000001</v>
      </c>
      <c r="D1326" s="27" t="str">
        <f t="shared" si="337"/>
        <v>N/A</v>
      </c>
      <c r="E1326" s="31">
        <v>254.56785207999999</v>
      </c>
      <c r="F1326" s="27" t="str">
        <f t="shared" si="338"/>
        <v>N/A</v>
      </c>
      <c r="G1326" s="31">
        <v>322.99044011000001</v>
      </c>
      <c r="H1326" s="27" t="str">
        <f t="shared" si="339"/>
        <v>N/A</v>
      </c>
      <c r="I1326" s="28">
        <v>13.27</v>
      </c>
      <c r="J1326" s="28">
        <v>26.88</v>
      </c>
      <c r="K1326" s="29" t="s">
        <v>1193</v>
      </c>
      <c r="L1326" s="30" t="str">
        <f t="shared" si="340"/>
        <v>Yes</v>
      </c>
    </row>
    <row r="1327" spans="1:12">
      <c r="A1327" s="48" t="s">
        <v>532</v>
      </c>
      <c r="B1327" s="25" t="s">
        <v>49</v>
      </c>
      <c r="C1327" s="31">
        <v>368.19323029999998</v>
      </c>
      <c r="D1327" s="27" t="str">
        <f t="shared" si="337"/>
        <v>N/A</v>
      </c>
      <c r="E1327" s="31">
        <v>484.01961769000002</v>
      </c>
      <c r="F1327" s="27" t="str">
        <f t="shared" si="338"/>
        <v>N/A</v>
      </c>
      <c r="G1327" s="31">
        <v>600.41174266999997</v>
      </c>
      <c r="H1327" s="27" t="str">
        <f t="shared" si="339"/>
        <v>N/A</v>
      </c>
      <c r="I1327" s="28">
        <v>31.46</v>
      </c>
      <c r="J1327" s="28">
        <v>24.05</v>
      </c>
      <c r="K1327" s="29" t="s">
        <v>1193</v>
      </c>
      <c r="L1327" s="30" t="str">
        <f t="shared" si="340"/>
        <v>Yes</v>
      </c>
    </row>
    <row r="1328" spans="1:12">
      <c r="A1328" s="46" t="s">
        <v>568</v>
      </c>
      <c r="B1328" s="25" t="s">
        <v>49</v>
      </c>
      <c r="C1328" s="31">
        <v>756.71234974000004</v>
      </c>
      <c r="D1328" s="27" t="str">
        <f t="shared" si="337"/>
        <v>N/A</v>
      </c>
      <c r="E1328" s="31">
        <v>736.96618105000005</v>
      </c>
      <c r="F1328" s="27" t="str">
        <f t="shared" si="338"/>
        <v>N/A</v>
      </c>
      <c r="G1328" s="31">
        <v>702.11841298000002</v>
      </c>
      <c r="H1328" s="27" t="str">
        <f t="shared" si="339"/>
        <v>N/A</v>
      </c>
      <c r="I1328" s="28">
        <v>-2.61</v>
      </c>
      <c r="J1328" s="28">
        <v>-4.7300000000000004</v>
      </c>
      <c r="K1328" s="29" t="s">
        <v>1193</v>
      </c>
      <c r="L1328" s="30" t="str">
        <f t="shared" si="340"/>
        <v>Yes</v>
      </c>
    </row>
    <row r="1329" spans="1:12">
      <c r="A1329" s="48" t="s">
        <v>524</v>
      </c>
      <c r="B1329" s="25" t="s">
        <v>49</v>
      </c>
      <c r="C1329" s="31">
        <v>10845.102707</v>
      </c>
      <c r="D1329" s="27" t="str">
        <f t="shared" si="337"/>
        <v>N/A</v>
      </c>
      <c r="E1329" s="31">
        <v>11379.296563</v>
      </c>
      <c r="F1329" s="27" t="str">
        <f t="shared" si="338"/>
        <v>N/A</v>
      </c>
      <c r="G1329" s="31">
        <v>9839.4275560999995</v>
      </c>
      <c r="H1329" s="27" t="str">
        <f t="shared" si="339"/>
        <v>N/A</v>
      </c>
      <c r="I1329" s="28">
        <v>4.9260000000000002</v>
      </c>
      <c r="J1329" s="28">
        <v>-13.5</v>
      </c>
      <c r="K1329" s="29" t="s">
        <v>1193</v>
      </c>
      <c r="L1329" s="30" t="str">
        <f t="shared" si="340"/>
        <v>Yes</v>
      </c>
    </row>
    <row r="1330" spans="1:12">
      <c r="A1330" s="48" t="s">
        <v>527</v>
      </c>
      <c r="B1330" s="25" t="s">
        <v>49</v>
      </c>
      <c r="C1330" s="31">
        <v>599.73307543999999</v>
      </c>
      <c r="D1330" s="27" t="str">
        <f t="shared" si="337"/>
        <v>N/A</v>
      </c>
      <c r="E1330" s="31">
        <v>620.17881928999998</v>
      </c>
      <c r="F1330" s="27" t="str">
        <f t="shared" si="338"/>
        <v>N/A</v>
      </c>
      <c r="G1330" s="31">
        <v>596.50646673000006</v>
      </c>
      <c r="H1330" s="27" t="str">
        <f t="shared" si="339"/>
        <v>N/A</v>
      </c>
      <c r="I1330" s="28">
        <v>3.4089999999999998</v>
      </c>
      <c r="J1330" s="28">
        <v>-3.82</v>
      </c>
      <c r="K1330" s="29" t="s">
        <v>1193</v>
      </c>
      <c r="L1330" s="30" t="str">
        <f t="shared" si="340"/>
        <v>Yes</v>
      </c>
    </row>
    <row r="1331" spans="1:12">
      <c r="A1331" s="48" t="s">
        <v>530</v>
      </c>
      <c r="B1331" s="25" t="s">
        <v>49</v>
      </c>
      <c r="C1331" s="31">
        <v>0.9144001719</v>
      </c>
      <c r="D1331" s="27" t="str">
        <f t="shared" si="337"/>
        <v>N/A</v>
      </c>
      <c r="E1331" s="31">
        <v>2.9479457489000001</v>
      </c>
      <c r="F1331" s="27" t="str">
        <f t="shared" si="338"/>
        <v>N/A</v>
      </c>
      <c r="G1331" s="31">
        <v>3.4628703300000001E-2</v>
      </c>
      <c r="H1331" s="27" t="str">
        <f t="shared" si="339"/>
        <v>N/A</v>
      </c>
      <c r="I1331" s="28">
        <v>222.4</v>
      </c>
      <c r="J1331" s="28">
        <v>-98.8</v>
      </c>
      <c r="K1331" s="29" t="s">
        <v>1193</v>
      </c>
      <c r="L1331" s="30" t="str">
        <f t="shared" si="340"/>
        <v>No</v>
      </c>
    </row>
    <row r="1332" spans="1:12">
      <c r="A1332" s="48" t="s">
        <v>532</v>
      </c>
      <c r="B1332" s="25" t="s">
        <v>49</v>
      </c>
      <c r="C1332" s="31">
        <v>0.84632596950000005</v>
      </c>
      <c r="D1332" s="27" t="str">
        <f t="shared" si="337"/>
        <v>N/A</v>
      </c>
      <c r="E1332" s="31">
        <v>1.9658181362</v>
      </c>
      <c r="F1332" s="27" t="str">
        <f t="shared" si="338"/>
        <v>N/A</v>
      </c>
      <c r="G1332" s="31">
        <v>1.8493503768999999</v>
      </c>
      <c r="H1332" s="27" t="str">
        <f t="shared" si="339"/>
        <v>N/A</v>
      </c>
      <c r="I1332" s="28">
        <v>132.30000000000001</v>
      </c>
      <c r="J1332" s="28">
        <v>-5.92</v>
      </c>
      <c r="K1332" s="29" t="s">
        <v>1193</v>
      </c>
      <c r="L1332" s="30" t="str">
        <f t="shared" si="340"/>
        <v>Yes</v>
      </c>
    </row>
    <row r="1333" spans="1:12">
      <c r="A1333" s="46" t="s">
        <v>221</v>
      </c>
      <c r="B1333" s="25" t="s">
        <v>49</v>
      </c>
      <c r="C1333" s="31">
        <v>673.03015258000005</v>
      </c>
      <c r="D1333" s="27" t="str">
        <f t="shared" si="337"/>
        <v>N/A</v>
      </c>
      <c r="E1333" s="31">
        <v>674.98812103</v>
      </c>
      <c r="F1333" s="27" t="str">
        <f t="shared" si="338"/>
        <v>N/A</v>
      </c>
      <c r="G1333" s="31">
        <v>733.91418067999996</v>
      </c>
      <c r="H1333" s="27" t="str">
        <f t="shared" si="339"/>
        <v>N/A</v>
      </c>
      <c r="I1333" s="28">
        <v>0.29089999999999999</v>
      </c>
      <c r="J1333" s="28">
        <v>8.73</v>
      </c>
      <c r="K1333" s="29" t="s">
        <v>1193</v>
      </c>
      <c r="L1333" s="30" t="str">
        <f t="shared" si="340"/>
        <v>Yes</v>
      </c>
    </row>
    <row r="1334" spans="1:12">
      <c r="A1334" s="48" t="s">
        <v>524</v>
      </c>
      <c r="B1334" s="25" t="s">
        <v>49</v>
      </c>
      <c r="C1334" s="31">
        <v>191.12497271000001</v>
      </c>
      <c r="D1334" s="27" t="str">
        <f t="shared" si="337"/>
        <v>N/A</v>
      </c>
      <c r="E1334" s="31">
        <v>168.58985269999999</v>
      </c>
      <c r="F1334" s="27" t="str">
        <f t="shared" si="338"/>
        <v>N/A</v>
      </c>
      <c r="G1334" s="31">
        <v>192.89017340999999</v>
      </c>
      <c r="H1334" s="27" t="str">
        <f t="shared" si="339"/>
        <v>N/A</v>
      </c>
      <c r="I1334" s="28">
        <v>-11.8</v>
      </c>
      <c r="J1334" s="28">
        <v>14.41</v>
      </c>
      <c r="K1334" s="29" t="s">
        <v>1193</v>
      </c>
      <c r="L1334" s="30" t="str">
        <f t="shared" si="340"/>
        <v>Yes</v>
      </c>
    </row>
    <row r="1335" spans="1:12">
      <c r="A1335" s="48" t="s">
        <v>527</v>
      </c>
      <c r="B1335" s="25" t="s">
        <v>49</v>
      </c>
      <c r="C1335" s="31">
        <v>1746.3649573</v>
      </c>
      <c r="D1335" s="27" t="str">
        <f t="shared" si="337"/>
        <v>N/A</v>
      </c>
      <c r="E1335" s="31">
        <v>1750.3592609</v>
      </c>
      <c r="F1335" s="27" t="str">
        <f t="shared" si="338"/>
        <v>N/A</v>
      </c>
      <c r="G1335" s="31">
        <v>1883.8683693</v>
      </c>
      <c r="H1335" s="27" t="str">
        <f t="shared" si="339"/>
        <v>N/A</v>
      </c>
      <c r="I1335" s="28">
        <v>0.22869999999999999</v>
      </c>
      <c r="J1335" s="28">
        <v>7.6280000000000001</v>
      </c>
      <c r="K1335" s="29" t="s">
        <v>1193</v>
      </c>
      <c r="L1335" s="30" t="str">
        <f t="shared" si="340"/>
        <v>Yes</v>
      </c>
    </row>
    <row r="1336" spans="1:12">
      <c r="A1336" s="48" t="s">
        <v>530</v>
      </c>
      <c r="B1336" s="25" t="s">
        <v>49</v>
      </c>
      <c r="C1336" s="31">
        <v>293.14074778999998</v>
      </c>
      <c r="D1336" s="27" t="str">
        <f t="shared" si="337"/>
        <v>N/A</v>
      </c>
      <c r="E1336" s="31">
        <v>298.62913634</v>
      </c>
      <c r="F1336" s="27" t="str">
        <f t="shared" si="338"/>
        <v>N/A</v>
      </c>
      <c r="G1336" s="31">
        <v>323.11834433000001</v>
      </c>
      <c r="H1336" s="27" t="str">
        <f t="shared" si="339"/>
        <v>N/A</v>
      </c>
      <c r="I1336" s="28">
        <v>1.8720000000000001</v>
      </c>
      <c r="J1336" s="28">
        <v>8.2010000000000005</v>
      </c>
      <c r="K1336" s="29" t="s">
        <v>1193</v>
      </c>
      <c r="L1336" s="30" t="str">
        <f t="shared" si="340"/>
        <v>Yes</v>
      </c>
    </row>
    <row r="1337" spans="1:12">
      <c r="A1337" s="48" t="s">
        <v>532</v>
      </c>
      <c r="B1337" s="25" t="s">
        <v>49</v>
      </c>
      <c r="C1337" s="31">
        <v>794.66269080999996</v>
      </c>
      <c r="D1337" s="27" t="str">
        <f t="shared" si="337"/>
        <v>N/A</v>
      </c>
      <c r="E1337" s="31">
        <v>760.48761731000002</v>
      </c>
      <c r="F1337" s="27" t="str">
        <f t="shared" si="338"/>
        <v>N/A</v>
      </c>
      <c r="G1337" s="31">
        <v>867.71289205999994</v>
      </c>
      <c r="H1337" s="27" t="str">
        <f t="shared" si="339"/>
        <v>N/A</v>
      </c>
      <c r="I1337" s="28">
        <v>-4.3</v>
      </c>
      <c r="J1337" s="28">
        <v>14.1</v>
      </c>
      <c r="K1337" s="29" t="s">
        <v>1193</v>
      </c>
      <c r="L1337" s="30" t="str">
        <f t="shared" si="340"/>
        <v>Yes</v>
      </c>
    </row>
    <row r="1338" spans="1:12">
      <c r="A1338" s="46" t="s">
        <v>569</v>
      </c>
      <c r="B1338" s="25" t="s">
        <v>49</v>
      </c>
      <c r="C1338" s="31">
        <v>3746.6854754999999</v>
      </c>
      <c r="D1338" s="27" t="str">
        <f t="shared" si="337"/>
        <v>N/A</v>
      </c>
      <c r="E1338" s="31">
        <v>3730.3063691000002</v>
      </c>
      <c r="F1338" s="27" t="str">
        <f t="shared" si="338"/>
        <v>N/A</v>
      </c>
      <c r="G1338" s="31">
        <v>3834.8373747000001</v>
      </c>
      <c r="H1338" s="27" t="str">
        <f t="shared" si="339"/>
        <v>N/A</v>
      </c>
      <c r="I1338" s="28">
        <v>-0.437</v>
      </c>
      <c r="J1338" s="28">
        <v>2.802</v>
      </c>
      <c r="K1338" s="29" t="s">
        <v>1193</v>
      </c>
      <c r="L1338" s="30" t="str">
        <f t="shared" si="340"/>
        <v>Yes</v>
      </c>
    </row>
    <row r="1339" spans="1:12">
      <c r="A1339" s="48" t="s">
        <v>524</v>
      </c>
      <c r="B1339" s="25" t="s">
        <v>49</v>
      </c>
      <c r="C1339" s="31">
        <v>6361.1691769999998</v>
      </c>
      <c r="D1339" s="27" t="str">
        <f t="shared" si="337"/>
        <v>N/A</v>
      </c>
      <c r="E1339" s="31">
        <v>7023.2773594999999</v>
      </c>
      <c r="F1339" s="27" t="str">
        <f t="shared" si="338"/>
        <v>N/A</v>
      </c>
      <c r="G1339" s="31">
        <v>7159.1322847000001</v>
      </c>
      <c r="H1339" s="27" t="str">
        <f t="shared" si="339"/>
        <v>N/A</v>
      </c>
      <c r="I1339" s="28">
        <v>10.41</v>
      </c>
      <c r="J1339" s="28">
        <v>1.9339999999999999</v>
      </c>
      <c r="K1339" s="29" t="s">
        <v>1193</v>
      </c>
      <c r="L1339" s="30" t="str">
        <f t="shared" si="340"/>
        <v>Yes</v>
      </c>
    </row>
    <row r="1340" spans="1:12">
      <c r="A1340" s="48" t="s">
        <v>527</v>
      </c>
      <c r="B1340" s="25" t="s">
        <v>49</v>
      </c>
      <c r="C1340" s="31">
        <v>12016.972685000001</v>
      </c>
      <c r="D1340" s="27" t="str">
        <f t="shared" si="337"/>
        <v>N/A</v>
      </c>
      <c r="E1340" s="31">
        <v>12389.33763</v>
      </c>
      <c r="F1340" s="27" t="str">
        <f t="shared" si="338"/>
        <v>N/A</v>
      </c>
      <c r="G1340" s="31">
        <v>12855.893486000001</v>
      </c>
      <c r="H1340" s="27" t="str">
        <f t="shared" si="339"/>
        <v>N/A</v>
      </c>
      <c r="I1340" s="28">
        <v>3.0990000000000002</v>
      </c>
      <c r="J1340" s="28">
        <v>3.766</v>
      </c>
      <c r="K1340" s="29" t="s">
        <v>1193</v>
      </c>
      <c r="L1340" s="30" t="str">
        <f t="shared" si="340"/>
        <v>Yes</v>
      </c>
    </row>
    <row r="1341" spans="1:12">
      <c r="A1341" s="48" t="s">
        <v>530</v>
      </c>
      <c r="B1341" s="25" t="s">
        <v>49</v>
      </c>
      <c r="C1341" s="31">
        <v>2259.4800620000001</v>
      </c>
      <c r="D1341" s="27" t="str">
        <f t="shared" si="337"/>
        <v>N/A</v>
      </c>
      <c r="E1341" s="31">
        <v>2371.2212763000002</v>
      </c>
      <c r="F1341" s="27" t="str">
        <f t="shared" si="338"/>
        <v>N/A</v>
      </c>
      <c r="G1341" s="31">
        <v>2463.2959274</v>
      </c>
      <c r="H1341" s="27" t="str">
        <f t="shared" si="339"/>
        <v>N/A</v>
      </c>
      <c r="I1341" s="28">
        <v>4.9450000000000003</v>
      </c>
      <c r="J1341" s="28">
        <v>3.883</v>
      </c>
      <c r="K1341" s="29" t="s">
        <v>1193</v>
      </c>
      <c r="L1341" s="30" t="str">
        <f t="shared" si="340"/>
        <v>Yes</v>
      </c>
    </row>
    <row r="1342" spans="1:12">
      <c r="A1342" s="48" t="s">
        <v>532</v>
      </c>
      <c r="B1342" s="25" t="s">
        <v>49</v>
      </c>
      <c r="C1342" s="31">
        <v>1805.5691287</v>
      </c>
      <c r="D1342" s="27" t="str">
        <f t="shared" si="337"/>
        <v>N/A</v>
      </c>
      <c r="E1342" s="31">
        <v>1639.217003</v>
      </c>
      <c r="F1342" s="27" t="str">
        <f t="shared" si="338"/>
        <v>N/A</v>
      </c>
      <c r="G1342" s="31">
        <v>1813.1371177000001</v>
      </c>
      <c r="H1342" s="27" t="str">
        <f t="shared" si="339"/>
        <v>N/A</v>
      </c>
      <c r="I1342" s="28">
        <v>-9.2100000000000009</v>
      </c>
      <c r="J1342" s="28">
        <v>10.61</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7.3539926877999999</v>
      </c>
      <c r="D1344" s="27" t="str">
        <f t="shared" ref="D1344:D1373" si="341">IF($B1344="N/A","N/A",IF(C1344&gt;10,"No",IF(C1344&lt;-10,"No","Yes")))</f>
        <v>N/A</v>
      </c>
      <c r="E1344" s="32">
        <v>7.3222512763000003</v>
      </c>
      <c r="F1344" s="27" t="str">
        <f t="shared" ref="F1344:F1373" si="342">IF($B1344="N/A","N/A",IF(E1344&gt;10,"No",IF(E1344&lt;-10,"No","Yes")))</f>
        <v>N/A</v>
      </c>
      <c r="G1344" s="32">
        <v>7.2552016269999999</v>
      </c>
      <c r="H1344" s="27" t="str">
        <f t="shared" ref="H1344:H1373" si="343">IF($B1344="N/A","N/A",IF(G1344&gt;10,"No",IF(G1344&lt;-10,"No","Yes")))</f>
        <v>N/A</v>
      </c>
      <c r="I1344" s="28">
        <v>-0.432</v>
      </c>
      <c r="J1344" s="28">
        <v>-0.91600000000000004</v>
      </c>
      <c r="K1344" s="29" t="s">
        <v>1193</v>
      </c>
      <c r="L1344" s="30" t="str">
        <f t="shared" ref="L1344:L1373" si="344">IF(J1344="Div by 0", "N/A", IF(K1344="N/A","N/A", IF(J1344&gt;VALUE(MID(K1344,1,2)), "No", IF(J1344&lt;-1*VALUE(MID(K1344,1,2)), "No", "Yes"))))</f>
        <v>Yes</v>
      </c>
    </row>
    <row r="1345" spans="1:12">
      <c r="A1345" s="48" t="s">
        <v>524</v>
      </c>
      <c r="B1345" s="25" t="s">
        <v>49</v>
      </c>
      <c r="C1345" s="32">
        <v>17.714472823000001</v>
      </c>
      <c r="D1345" s="27" t="str">
        <f t="shared" si="341"/>
        <v>N/A</v>
      </c>
      <c r="E1345" s="32">
        <v>17.599563557</v>
      </c>
      <c r="F1345" s="27" t="str">
        <f t="shared" si="342"/>
        <v>N/A</v>
      </c>
      <c r="G1345" s="32">
        <v>17.388420354000001</v>
      </c>
      <c r="H1345" s="27" t="str">
        <f t="shared" si="343"/>
        <v>N/A</v>
      </c>
      <c r="I1345" s="28">
        <v>-0.64900000000000002</v>
      </c>
      <c r="J1345" s="28">
        <v>-1.2</v>
      </c>
      <c r="K1345" s="29" t="s">
        <v>1193</v>
      </c>
      <c r="L1345" s="30" t="str">
        <f t="shared" si="344"/>
        <v>Yes</v>
      </c>
    </row>
    <row r="1346" spans="1:12">
      <c r="A1346" s="48" t="s">
        <v>527</v>
      </c>
      <c r="B1346" s="25" t="s">
        <v>49</v>
      </c>
      <c r="C1346" s="32">
        <v>13.709487191999999</v>
      </c>
      <c r="D1346" s="27" t="str">
        <f t="shared" si="341"/>
        <v>N/A</v>
      </c>
      <c r="E1346" s="32">
        <v>13.555655700999999</v>
      </c>
      <c r="F1346" s="27" t="str">
        <f t="shared" si="342"/>
        <v>N/A</v>
      </c>
      <c r="G1346" s="32">
        <v>13.491096532</v>
      </c>
      <c r="H1346" s="27" t="str">
        <f t="shared" si="343"/>
        <v>N/A</v>
      </c>
      <c r="I1346" s="28">
        <v>-1.1200000000000001</v>
      </c>
      <c r="J1346" s="28">
        <v>-0.47599999999999998</v>
      </c>
      <c r="K1346" s="29" t="s">
        <v>1193</v>
      </c>
      <c r="L1346" s="30" t="str">
        <f t="shared" si="344"/>
        <v>Yes</v>
      </c>
    </row>
    <row r="1347" spans="1:12">
      <c r="A1347" s="48" t="s">
        <v>530</v>
      </c>
      <c r="B1347" s="25" t="s">
        <v>49</v>
      </c>
      <c r="C1347" s="32">
        <v>3.2631385068999998</v>
      </c>
      <c r="D1347" s="27" t="str">
        <f t="shared" si="341"/>
        <v>N/A</v>
      </c>
      <c r="E1347" s="32">
        <v>3.9055944589</v>
      </c>
      <c r="F1347" s="27" t="str">
        <f t="shared" si="342"/>
        <v>N/A</v>
      </c>
      <c r="G1347" s="32">
        <v>3.5546215999999999</v>
      </c>
      <c r="H1347" s="27" t="str">
        <f t="shared" si="343"/>
        <v>N/A</v>
      </c>
      <c r="I1347" s="28">
        <v>19.690000000000001</v>
      </c>
      <c r="J1347" s="28">
        <v>-8.99</v>
      </c>
      <c r="K1347" s="29" t="s">
        <v>1193</v>
      </c>
      <c r="L1347" s="30" t="str">
        <f t="shared" si="344"/>
        <v>Yes</v>
      </c>
    </row>
    <row r="1348" spans="1:12">
      <c r="A1348" s="48" t="s">
        <v>532</v>
      </c>
      <c r="B1348" s="25" t="s">
        <v>49</v>
      </c>
      <c r="C1348" s="32">
        <v>8.0534749217999995</v>
      </c>
      <c r="D1348" s="27" t="str">
        <f t="shared" si="341"/>
        <v>N/A</v>
      </c>
      <c r="E1348" s="32">
        <v>7.1879217803</v>
      </c>
      <c r="F1348" s="27" t="str">
        <f t="shared" si="342"/>
        <v>N/A</v>
      </c>
      <c r="G1348" s="32">
        <v>7.4058533515000002</v>
      </c>
      <c r="H1348" s="27" t="str">
        <f t="shared" si="343"/>
        <v>N/A</v>
      </c>
      <c r="I1348" s="28">
        <v>-10.7</v>
      </c>
      <c r="J1348" s="28">
        <v>3.032</v>
      </c>
      <c r="K1348" s="29" t="s">
        <v>1193</v>
      </c>
      <c r="L1348" s="30" t="str">
        <f t="shared" si="344"/>
        <v>Yes</v>
      </c>
    </row>
    <row r="1349" spans="1:12" ht="12.75" customHeight="1">
      <c r="A1349" s="46" t="s">
        <v>452</v>
      </c>
      <c r="B1349" s="25" t="s">
        <v>49</v>
      </c>
      <c r="C1349" s="32">
        <v>2.4317688167</v>
      </c>
      <c r="D1349" s="27" t="str">
        <f t="shared" si="341"/>
        <v>N/A</v>
      </c>
      <c r="E1349" s="32">
        <v>2.2307309176999999</v>
      </c>
      <c r="F1349" s="27" t="str">
        <f t="shared" si="342"/>
        <v>N/A</v>
      </c>
      <c r="G1349" s="32">
        <v>2.2226500920999999</v>
      </c>
      <c r="H1349" s="27" t="str">
        <f t="shared" si="343"/>
        <v>N/A</v>
      </c>
      <c r="I1349" s="28">
        <v>-8.27</v>
      </c>
      <c r="J1349" s="28">
        <v>-0.36199999999999999</v>
      </c>
      <c r="K1349" s="29" t="s">
        <v>1193</v>
      </c>
      <c r="L1349" s="30" t="str">
        <f t="shared" si="344"/>
        <v>Yes</v>
      </c>
    </row>
    <row r="1350" spans="1:12">
      <c r="A1350" s="48" t="s">
        <v>524</v>
      </c>
      <c r="B1350" s="25" t="s">
        <v>49</v>
      </c>
      <c r="C1350" s="32">
        <v>32.689369133</v>
      </c>
      <c r="D1350" s="27" t="str">
        <f t="shared" si="341"/>
        <v>N/A</v>
      </c>
      <c r="E1350" s="32">
        <v>32.482269504000001</v>
      </c>
      <c r="F1350" s="27" t="str">
        <f t="shared" si="342"/>
        <v>N/A</v>
      </c>
      <c r="G1350" s="32">
        <v>28.598502795000002</v>
      </c>
      <c r="H1350" s="27" t="str">
        <f t="shared" si="343"/>
        <v>N/A</v>
      </c>
      <c r="I1350" s="28">
        <v>-0.63400000000000001</v>
      </c>
      <c r="J1350" s="28">
        <v>-12</v>
      </c>
      <c r="K1350" s="29" t="s">
        <v>1193</v>
      </c>
      <c r="L1350" s="30" t="str">
        <f t="shared" si="344"/>
        <v>Yes</v>
      </c>
    </row>
    <row r="1351" spans="1:12">
      <c r="A1351" s="48" t="s">
        <v>527</v>
      </c>
      <c r="B1351" s="25" t="s">
        <v>49</v>
      </c>
      <c r="C1351" s="32">
        <v>2.7409539085999999</v>
      </c>
      <c r="D1351" s="27" t="str">
        <f t="shared" si="341"/>
        <v>N/A</v>
      </c>
      <c r="E1351" s="32">
        <v>2.5822442541999999</v>
      </c>
      <c r="F1351" s="27" t="str">
        <f t="shared" si="342"/>
        <v>N/A</v>
      </c>
      <c r="G1351" s="32">
        <v>2.9381443299000001</v>
      </c>
      <c r="H1351" s="27" t="str">
        <f t="shared" si="343"/>
        <v>N/A</v>
      </c>
      <c r="I1351" s="28">
        <v>-5.79</v>
      </c>
      <c r="J1351" s="28">
        <v>13.78</v>
      </c>
      <c r="K1351" s="29" t="s">
        <v>1193</v>
      </c>
      <c r="L1351" s="30" t="str">
        <f t="shared" si="344"/>
        <v>Yes</v>
      </c>
    </row>
    <row r="1352" spans="1:12">
      <c r="A1352" s="48" t="s">
        <v>530</v>
      </c>
      <c r="B1352" s="25" t="s">
        <v>49</v>
      </c>
      <c r="C1352" s="32">
        <v>4.6046168999999996E-3</v>
      </c>
      <c r="D1352" s="27" t="str">
        <f t="shared" si="341"/>
        <v>N/A</v>
      </c>
      <c r="E1352" s="32">
        <v>3.0512457E-3</v>
      </c>
      <c r="F1352" s="27" t="str">
        <f t="shared" si="342"/>
        <v>N/A</v>
      </c>
      <c r="G1352" s="32">
        <v>1.4798591000000001E-3</v>
      </c>
      <c r="H1352" s="27" t="str">
        <f t="shared" si="343"/>
        <v>N/A</v>
      </c>
      <c r="I1352" s="28">
        <v>-33.700000000000003</v>
      </c>
      <c r="J1352" s="28">
        <v>-51.5</v>
      </c>
      <c r="K1352" s="29" t="s">
        <v>1193</v>
      </c>
      <c r="L1352" s="30" t="str">
        <f t="shared" si="344"/>
        <v>No</v>
      </c>
    </row>
    <row r="1353" spans="1:12">
      <c r="A1353" s="48" t="s">
        <v>532</v>
      </c>
      <c r="B1353" s="25" t="s">
        <v>49</v>
      </c>
      <c r="C1353" s="32">
        <v>4.9303119399999998E-2</v>
      </c>
      <c r="D1353" s="27" t="str">
        <f t="shared" si="341"/>
        <v>N/A</v>
      </c>
      <c r="E1353" s="32">
        <v>4.8651872300000003E-2</v>
      </c>
      <c r="F1353" s="27" t="str">
        <f t="shared" si="342"/>
        <v>N/A</v>
      </c>
      <c r="G1353" s="32">
        <v>7.1930587000000004E-2</v>
      </c>
      <c r="H1353" s="27" t="str">
        <f t="shared" si="343"/>
        <v>N/A</v>
      </c>
      <c r="I1353" s="28">
        <v>-1.32</v>
      </c>
      <c r="J1353" s="28">
        <v>47.85</v>
      </c>
      <c r="K1353" s="29" t="s">
        <v>1193</v>
      </c>
      <c r="L1353" s="30" t="str">
        <f t="shared" si="344"/>
        <v>No</v>
      </c>
    </row>
    <row r="1354" spans="1:12">
      <c r="A1354" s="46" t="s">
        <v>453</v>
      </c>
      <c r="B1354" s="25" t="s">
        <v>49</v>
      </c>
      <c r="C1354" s="32">
        <v>67.283434291999995</v>
      </c>
      <c r="D1354" s="27" t="str">
        <f t="shared" si="341"/>
        <v>N/A</v>
      </c>
      <c r="E1354" s="32">
        <v>64.289627693</v>
      </c>
      <c r="F1354" s="27" t="str">
        <f t="shared" si="342"/>
        <v>N/A</v>
      </c>
      <c r="G1354" s="32">
        <v>66.542316994999993</v>
      </c>
      <c r="H1354" s="27" t="str">
        <f t="shared" si="343"/>
        <v>N/A</v>
      </c>
      <c r="I1354" s="28">
        <v>-4.45</v>
      </c>
      <c r="J1354" s="28">
        <v>3.504</v>
      </c>
      <c r="K1354" s="29" t="s">
        <v>1193</v>
      </c>
      <c r="L1354" s="30" t="str">
        <f t="shared" si="344"/>
        <v>Yes</v>
      </c>
    </row>
    <row r="1355" spans="1:12">
      <c r="A1355" s="48" t="s">
        <v>524</v>
      </c>
      <c r="B1355" s="25" t="s">
        <v>49</v>
      </c>
      <c r="C1355" s="32">
        <v>58.960925562</v>
      </c>
      <c r="D1355" s="27" t="str">
        <f t="shared" si="341"/>
        <v>N/A</v>
      </c>
      <c r="E1355" s="32">
        <v>58.003273321999998</v>
      </c>
      <c r="F1355" s="27" t="str">
        <f t="shared" si="342"/>
        <v>N/A</v>
      </c>
      <c r="G1355" s="32">
        <v>59.44281247</v>
      </c>
      <c r="H1355" s="27" t="str">
        <f t="shared" si="343"/>
        <v>N/A</v>
      </c>
      <c r="I1355" s="28">
        <v>-1.62</v>
      </c>
      <c r="J1355" s="28">
        <v>2.4820000000000002</v>
      </c>
      <c r="K1355" s="29" t="s">
        <v>1193</v>
      </c>
      <c r="L1355" s="30" t="str">
        <f t="shared" si="344"/>
        <v>Yes</v>
      </c>
    </row>
    <row r="1356" spans="1:12">
      <c r="A1356" s="48" t="s">
        <v>527</v>
      </c>
      <c r="B1356" s="25" t="s">
        <v>49</v>
      </c>
      <c r="C1356" s="32">
        <v>73.982167287999999</v>
      </c>
      <c r="D1356" s="27" t="str">
        <f t="shared" si="341"/>
        <v>N/A</v>
      </c>
      <c r="E1356" s="32">
        <v>71.176205498000002</v>
      </c>
      <c r="F1356" s="27" t="str">
        <f t="shared" si="342"/>
        <v>N/A</v>
      </c>
      <c r="G1356" s="32">
        <v>72.282099344000002</v>
      </c>
      <c r="H1356" s="27" t="str">
        <f t="shared" si="343"/>
        <v>N/A</v>
      </c>
      <c r="I1356" s="28">
        <v>-3.79</v>
      </c>
      <c r="J1356" s="28">
        <v>1.554</v>
      </c>
      <c r="K1356" s="29" t="s">
        <v>1193</v>
      </c>
      <c r="L1356" s="30" t="str">
        <f t="shared" si="344"/>
        <v>Yes</v>
      </c>
    </row>
    <row r="1357" spans="1:12">
      <c r="A1357" s="48" t="s">
        <v>530</v>
      </c>
      <c r="B1357" s="25" t="s">
        <v>49</v>
      </c>
      <c r="C1357" s="32">
        <v>63.819990177000001</v>
      </c>
      <c r="D1357" s="27" t="str">
        <f t="shared" si="341"/>
        <v>N/A</v>
      </c>
      <c r="E1357" s="32">
        <v>63.052466168999999</v>
      </c>
      <c r="F1357" s="27" t="str">
        <f t="shared" si="342"/>
        <v>N/A</v>
      </c>
      <c r="G1357" s="32">
        <v>64.255482877999995</v>
      </c>
      <c r="H1357" s="27" t="str">
        <f t="shared" si="343"/>
        <v>N/A</v>
      </c>
      <c r="I1357" s="28">
        <v>-1.2</v>
      </c>
      <c r="J1357" s="28">
        <v>1.9079999999999999</v>
      </c>
      <c r="K1357" s="29" t="s">
        <v>1193</v>
      </c>
      <c r="L1357" s="30" t="str">
        <f t="shared" si="344"/>
        <v>Yes</v>
      </c>
    </row>
    <row r="1358" spans="1:12">
      <c r="A1358" s="48" t="s">
        <v>532</v>
      </c>
      <c r="B1358" s="25" t="s">
        <v>49</v>
      </c>
      <c r="C1358" s="32">
        <v>70.315729590999993</v>
      </c>
      <c r="D1358" s="27" t="str">
        <f t="shared" si="341"/>
        <v>N/A</v>
      </c>
      <c r="E1358" s="32">
        <v>64.068238174000001</v>
      </c>
      <c r="F1358" s="27" t="str">
        <f t="shared" si="342"/>
        <v>N/A</v>
      </c>
      <c r="G1358" s="32">
        <v>68.145239844000002</v>
      </c>
      <c r="H1358" s="27" t="str">
        <f t="shared" si="343"/>
        <v>N/A</v>
      </c>
      <c r="I1358" s="28">
        <v>-8.8800000000000008</v>
      </c>
      <c r="J1358" s="28">
        <v>6.3639999999999999</v>
      </c>
      <c r="K1358" s="29" t="s">
        <v>1193</v>
      </c>
      <c r="L1358" s="30" t="str">
        <f t="shared" si="344"/>
        <v>Yes</v>
      </c>
    </row>
    <row r="1359" spans="1:12">
      <c r="A1359" s="46" t="s">
        <v>630</v>
      </c>
      <c r="B1359" s="25" t="s">
        <v>49</v>
      </c>
      <c r="C1359" s="32">
        <v>85.969267298999995</v>
      </c>
      <c r="D1359" s="27" t="str">
        <f t="shared" si="341"/>
        <v>N/A</v>
      </c>
      <c r="E1359" s="32">
        <v>82.964761549000002</v>
      </c>
      <c r="F1359" s="27" t="str">
        <f t="shared" si="342"/>
        <v>N/A</v>
      </c>
      <c r="G1359" s="32">
        <v>85.452291845000005</v>
      </c>
      <c r="H1359" s="27" t="str">
        <f t="shared" si="343"/>
        <v>N/A</v>
      </c>
      <c r="I1359" s="28">
        <v>-3.49</v>
      </c>
      <c r="J1359" s="28">
        <v>2.9980000000000002</v>
      </c>
      <c r="K1359" s="29" t="s">
        <v>1193</v>
      </c>
      <c r="L1359" s="30" t="str">
        <f t="shared" si="344"/>
        <v>Yes</v>
      </c>
    </row>
    <row r="1360" spans="1:12">
      <c r="A1360" s="48" t="s">
        <v>524</v>
      </c>
      <c r="B1360" s="25" t="s">
        <v>49</v>
      </c>
      <c r="C1360" s="32">
        <v>89.609255621000003</v>
      </c>
      <c r="D1360" s="27" t="str">
        <f t="shared" si="341"/>
        <v>N/A</v>
      </c>
      <c r="E1360" s="32">
        <v>89.896344790000001</v>
      </c>
      <c r="F1360" s="27" t="str">
        <f t="shared" si="342"/>
        <v>N/A</v>
      </c>
      <c r="G1360" s="32">
        <v>90.486117691999993</v>
      </c>
      <c r="H1360" s="27" t="str">
        <f t="shared" si="343"/>
        <v>N/A</v>
      </c>
      <c r="I1360" s="28">
        <v>0.32040000000000002</v>
      </c>
      <c r="J1360" s="28">
        <v>0.65610000000000002</v>
      </c>
      <c r="K1360" s="29" t="s">
        <v>1193</v>
      </c>
      <c r="L1360" s="30" t="str">
        <f t="shared" si="344"/>
        <v>Yes</v>
      </c>
    </row>
    <row r="1361" spans="1:12">
      <c r="A1361" s="48" t="s">
        <v>527</v>
      </c>
      <c r="B1361" s="25" t="s">
        <v>49</v>
      </c>
      <c r="C1361" s="32">
        <v>94.135962636000002</v>
      </c>
      <c r="D1361" s="27" t="str">
        <f t="shared" si="341"/>
        <v>N/A</v>
      </c>
      <c r="E1361" s="32">
        <v>93.762956286999994</v>
      </c>
      <c r="F1361" s="27" t="str">
        <f t="shared" si="342"/>
        <v>N/A</v>
      </c>
      <c r="G1361" s="32">
        <v>94.212746017000001</v>
      </c>
      <c r="H1361" s="27" t="str">
        <f t="shared" si="343"/>
        <v>N/A</v>
      </c>
      <c r="I1361" s="28">
        <v>-0.39600000000000002</v>
      </c>
      <c r="J1361" s="28">
        <v>0.47970000000000002</v>
      </c>
      <c r="K1361" s="29" t="s">
        <v>1193</v>
      </c>
      <c r="L1361" s="30" t="str">
        <f t="shared" si="344"/>
        <v>Yes</v>
      </c>
    </row>
    <row r="1362" spans="1:12">
      <c r="A1362" s="48" t="s">
        <v>530</v>
      </c>
      <c r="B1362" s="25" t="s">
        <v>49</v>
      </c>
      <c r="C1362" s="32">
        <v>88.821525049000002</v>
      </c>
      <c r="D1362" s="27" t="str">
        <f t="shared" si="341"/>
        <v>N/A</v>
      </c>
      <c r="E1362" s="32">
        <v>89.255038369000005</v>
      </c>
      <c r="F1362" s="27" t="str">
        <f t="shared" si="342"/>
        <v>N/A</v>
      </c>
      <c r="G1362" s="32">
        <v>89.836327581999996</v>
      </c>
      <c r="H1362" s="27" t="str">
        <f t="shared" si="343"/>
        <v>N/A</v>
      </c>
      <c r="I1362" s="28">
        <v>0.48809999999999998</v>
      </c>
      <c r="J1362" s="28">
        <v>0.65129999999999999</v>
      </c>
      <c r="K1362" s="29" t="s">
        <v>1193</v>
      </c>
      <c r="L1362" s="30" t="str">
        <f t="shared" si="344"/>
        <v>Yes</v>
      </c>
    </row>
    <row r="1363" spans="1:12">
      <c r="A1363" s="48" t="s">
        <v>532</v>
      </c>
      <c r="B1363" s="25" t="s">
        <v>49</v>
      </c>
      <c r="C1363" s="32">
        <v>78.530387787999999</v>
      </c>
      <c r="D1363" s="27" t="str">
        <f t="shared" si="341"/>
        <v>N/A</v>
      </c>
      <c r="E1363" s="32">
        <v>71.736401017000006</v>
      </c>
      <c r="F1363" s="27" t="str">
        <f t="shared" si="342"/>
        <v>N/A</v>
      </c>
      <c r="G1363" s="32">
        <v>77.415294240999998</v>
      </c>
      <c r="H1363" s="27" t="str">
        <f t="shared" si="343"/>
        <v>N/A</v>
      </c>
      <c r="I1363" s="28">
        <v>-8.65</v>
      </c>
      <c r="J1363" s="28">
        <v>7.9160000000000004</v>
      </c>
      <c r="K1363" s="29" t="s">
        <v>1193</v>
      </c>
      <c r="L1363" s="30" t="str">
        <f t="shared" si="344"/>
        <v>Yes</v>
      </c>
    </row>
    <row r="1364" spans="1:12">
      <c r="A1364" s="46" t="s">
        <v>4</v>
      </c>
      <c r="B1364" s="25" t="s">
        <v>49</v>
      </c>
      <c r="C1364" s="26">
        <v>7.6630893414000001</v>
      </c>
      <c r="D1364" s="27" t="str">
        <f t="shared" si="341"/>
        <v>N/A</v>
      </c>
      <c r="E1364" s="26">
        <v>5.7592041493000004</v>
      </c>
      <c r="F1364" s="27" t="str">
        <f t="shared" si="342"/>
        <v>N/A</v>
      </c>
      <c r="G1364" s="26">
        <v>14.382069995</v>
      </c>
      <c r="H1364" s="27" t="str">
        <f t="shared" si="343"/>
        <v>N/A</v>
      </c>
      <c r="I1364" s="28">
        <v>-24.8</v>
      </c>
      <c r="J1364" s="28">
        <v>149.69999999999999</v>
      </c>
      <c r="K1364" s="29" t="s">
        <v>1193</v>
      </c>
      <c r="L1364" s="30" t="str">
        <f t="shared" si="344"/>
        <v>No</v>
      </c>
    </row>
    <row r="1365" spans="1:12">
      <c r="A1365" s="48" t="s">
        <v>524</v>
      </c>
      <c r="B1365" s="25" t="s">
        <v>49</v>
      </c>
      <c r="C1365" s="26">
        <v>1.0437461491</v>
      </c>
      <c r="D1365" s="27" t="str">
        <f t="shared" si="341"/>
        <v>N/A</v>
      </c>
      <c r="E1365" s="26">
        <v>0.3075015499</v>
      </c>
      <c r="F1365" s="27" t="str">
        <f t="shared" si="342"/>
        <v>N/A</v>
      </c>
      <c r="G1365" s="26">
        <v>2.6795640327000001</v>
      </c>
      <c r="H1365" s="27" t="str">
        <f t="shared" si="343"/>
        <v>N/A</v>
      </c>
      <c r="I1365" s="28">
        <v>-70.5</v>
      </c>
      <c r="J1365" s="28">
        <v>771.4</v>
      </c>
      <c r="K1365" s="29" t="s">
        <v>1193</v>
      </c>
      <c r="L1365" s="30" t="str">
        <f t="shared" si="344"/>
        <v>No</v>
      </c>
    </row>
    <row r="1366" spans="1:12">
      <c r="A1366" s="48" t="s">
        <v>527</v>
      </c>
      <c r="B1366" s="25" t="s">
        <v>49</v>
      </c>
      <c r="C1366" s="26">
        <v>8.2949070888000005</v>
      </c>
      <c r="D1366" s="27" t="str">
        <f t="shared" si="341"/>
        <v>N/A</v>
      </c>
      <c r="E1366" s="26">
        <v>6.7852393617000004</v>
      </c>
      <c r="F1366" s="27" t="str">
        <f t="shared" si="342"/>
        <v>N/A</v>
      </c>
      <c r="G1366" s="26">
        <v>11.088919764</v>
      </c>
      <c r="H1366" s="27" t="str">
        <f t="shared" si="343"/>
        <v>N/A</v>
      </c>
      <c r="I1366" s="28">
        <v>-18.2</v>
      </c>
      <c r="J1366" s="28">
        <v>63.43</v>
      </c>
      <c r="K1366" s="29" t="s">
        <v>1193</v>
      </c>
      <c r="L1366" s="30" t="str">
        <f t="shared" si="344"/>
        <v>No</v>
      </c>
    </row>
    <row r="1367" spans="1:12">
      <c r="A1367" s="48" t="s">
        <v>530</v>
      </c>
      <c r="B1367" s="25" t="s">
        <v>49</v>
      </c>
      <c r="C1367" s="26">
        <v>10.015992474000001</v>
      </c>
      <c r="D1367" s="27" t="str">
        <f t="shared" si="341"/>
        <v>N/A</v>
      </c>
      <c r="E1367" s="26">
        <v>6.943359375</v>
      </c>
      <c r="F1367" s="27" t="str">
        <f t="shared" si="342"/>
        <v>N/A</v>
      </c>
      <c r="G1367" s="26">
        <v>16.947543713999998</v>
      </c>
      <c r="H1367" s="27" t="str">
        <f t="shared" si="343"/>
        <v>N/A</v>
      </c>
      <c r="I1367" s="28">
        <v>-30.7</v>
      </c>
      <c r="J1367" s="28">
        <v>144.1</v>
      </c>
      <c r="K1367" s="29" t="s">
        <v>1193</v>
      </c>
      <c r="L1367" s="30" t="str">
        <f t="shared" si="344"/>
        <v>No</v>
      </c>
    </row>
    <row r="1368" spans="1:12">
      <c r="A1368" s="48" t="s">
        <v>532</v>
      </c>
      <c r="B1368" s="25" t="s">
        <v>49</v>
      </c>
      <c r="C1368" s="26">
        <v>8.5825288439000005</v>
      </c>
      <c r="D1368" s="27" t="str">
        <f t="shared" si="341"/>
        <v>N/A</v>
      </c>
      <c r="E1368" s="26">
        <v>6.3434497817000004</v>
      </c>
      <c r="F1368" s="27" t="str">
        <f t="shared" si="342"/>
        <v>N/A</v>
      </c>
      <c r="G1368" s="26">
        <v>19.398826386</v>
      </c>
      <c r="H1368" s="27" t="str">
        <f t="shared" si="343"/>
        <v>N/A</v>
      </c>
      <c r="I1368" s="28">
        <v>-26.1</v>
      </c>
      <c r="J1368" s="28">
        <v>205.8</v>
      </c>
      <c r="K1368" s="29" t="s">
        <v>1193</v>
      </c>
      <c r="L1368" s="30" t="str">
        <f t="shared" si="344"/>
        <v>No</v>
      </c>
    </row>
    <row r="1369" spans="1:12">
      <c r="A1369" s="46" t="s">
        <v>5</v>
      </c>
      <c r="B1369" s="25" t="s">
        <v>49</v>
      </c>
      <c r="C1369" s="26">
        <v>203.96255201</v>
      </c>
      <c r="D1369" s="27" t="str">
        <f t="shared" si="341"/>
        <v>N/A</v>
      </c>
      <c r="E1369" s="26">
        <v>205.52274629999999</v>
      </c>
      <c r="F1369" s="27" t="str">
        <f t="shared" si="342"/>
        <v>N/A</v>
      </c>
      <c r="G1369" s="26">
        <v>194.96832702</v>
      </c>
      <c r="H1369" s="27" t="str">
        <f t="shared" si="343"/>
        <v>N/A</v>
      </c>
      <c r="I1369" s="28">
        <v>0.76490000000000002</v>
      </c>
      <c r="J1369" s="28">
        <v>-5.14</v>
      </c>
      <c r="K1369" s="29" t="s">
        <v>1193</v>
      </c>
      <c r="L1369" s="30" t="str">
        <f t="shared" si="344"/>
        <v>Yes</v>
      </c>
    </row>
    <row r="1370" spans="1:12">
      <c r="A1370" s="48" t="s">
        <v>524</v>
      </c>
      <c r="B1370" s="25" t="s">
        <v>49</v>
      </c>
      <c r="C1370" s="26">
        <v>222.92721202000001</v>
      </c>
      <c r="D1370" s="27" t="str">
        <f t="shared" si="341"/>
        <v>N/A</v>
      </c>
      <c r="E1370" s="26">
        <v>224.52401746999999</v>
      </c>
      <c r="F1370" s="27" t="str">
        <f t="shared" si="342"/>
        <v>N/A</v>
      </c>
      <c r="G1370" s="26">
        <v>217.79854208</v>
      </c>
      <c r="H1370" s="27" t="str">
        <f t="shared" si="343"/>
        <v>N/A</v>
      </c>
      <c r="I1370" s="28">
        <v>0.71630000000000005</v>
      </c>
      <c r="J1370" s="28">
        <v>-3</v>
      </c>
      <c r="K1370" s="29" t="s">
        <v>1193</v>
      </c>
      <c r="L1370" s="30" t="str">
        <f t="shared" si="344"/>
        <v>Yes</v>
      </c>
    </row>
    <row r="1371" spans="1:12">
      <c r="A1371" s="48" t="s">
        <v>527</v>
      </c>
      <c r="B1371" s="25" t="s">
        <v>49</v>
      </c>
      <c r="C1371" s="26">
        <v>115.72805508</v>
      </c>
      <c r="D1371" s="27" t="str">
        <f t="shared" si="341"/>
        <v>N/A</v>
      </c>
      <c r="E1371" s="26">
        <v>116.7452007</v>
      </c>
      <c r="F1371" s="27" t="str">
        <f t="shared" si="342"/>
        <v>N/A</v>
      </c>
      <c r="G1371" s="26">
        <v>99.215311005000004</v>
      </c>
      <c r="H1371" s="27" t="str">
        <f t="shared" si="343"/>
        <v>N/A</v>
      </c>
      <c r="I1371" s="28">
        <v>0.87890000000000001</v>
      </c>
      <c r="J1371" s="28">
        <v>-15</v>
      </c>
      <c r="K1371" s="29" t="s">
        <v>1193</v>
      </c>
      <c r="L1371" s="30" t="str">
        <f t="shared" si="344"/>
        <v>Yes</v>
      </c>
    </row>
    <row r="1372" spans="1:12">
      <c r="A1372" s="48" t="s">
        <v>530</v>
      </c>
      <c r="B1372" s="25" t="s">
        <v>49</v>
      </c>
      <c r="C1372" s="26">
        <v>47</v>
      </c>
      <c r="D1372" s="27" t="str">
        <f t="shared" si="341"/>
        <v>N/A</v>
      </c>
      <c r="E1372" s="26">
        <v>151.5</v>
      </c>
      <c r="F1372" s="27" t="str">
        <f t="shared" si="342"/>
        <v>N/A</v>
      </c>
      <c r="G1372" s="26">
        <v>13</v>
      </c>
      <c r="H1372" s="27" t="str">
        <f t="shared" si="343"/>
        <v>N/A</v>
      </c>
      <c r="I1372" s="28">
        <v>222.3</v>
      </c>
      <c r="J1372" s="28">
        <v>-91.4</v>
      </c>
      <c r="K1372" s="29" t="s">
        <v>1193</v>
      </c>
      <c r="L1372" s="30" t="str">
        <f t="shared" si="344"/>
        <v>No</v>
      </c>
    </row>
    <row r="1373" spans="1:12">
      <c r="A1373" s="48" t="s">
        <v>532</v>
      </c>
      <c r="B1373" s="25" t="s">
        <v>49</v>
      </c>
      <c r="C1373" s="26">
        <v>9.1923076923</v>
      </c>
      <c r="D1373" s="27" t="str">
        <f t="shared" si="341"/>
        <v>N/A</v>
      </c>
      <c r="E1373" s="26">
        <v>25.225806452</v>
      </c>
      <c r="F1373" s="27" t="str">
        <f t="shared" si="342"/>
        <v>N/A</v>
      </c>
      <c r="G1373" s="26">
        <v>14.083333333000001</v>
      </c>
      <c r="H1373" s="27" t="str">
        <f t="shared" si="343"/>
        <v>N/A</v>
      </c>
      <c r="I1373" s="28">
        <v>174.4</v>
      </c>
      <c r="J1373" s="28">
        <v>-44.2</v>
      </c>
      <c r="K1373" s="29" t="s">
        <v>1193</v>
      </c>
      <c r="L1373" s="30" t="str">
        <f t="shared" si="344"/>
        <v>No</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0</v>
      </c>
      <c r="D1375" s="27" t="str">
        <f t="shared" ref="D1375:D1385" si="345">IF($B1375="N/A","N/A",IF(C1375&gt;10,"No",IF(C1375&lt;-10,"No","Yes")))</f>
        <v>N/A</v>
      </c>
      <c r="E1375" s="26">
        <v>11</v>
      </c>
      <c r="F1375" s="27" t="str">
        <f t="shared" ref="F1375:F1385" si="346">IF($B1375="N/A","N/A",IF(E1375&gt;10,"No",IF(E1375&lt;-10,"No","Yes")))</f>
        <v>N/A</v>
      </c>
      <c r="G1375" s="26">
        <v>0</v>
      </c>
      <c r="H1375" s="27" t="str">
        <f t="shared" ref="H1375:H1385" si="347">IF($B1375="N/A","N/A",IF(G1375&gt;10,"No",IF(G1375&lt;-10,"No","Yes")))</f>
        <v>N/A</v>
      </c>
      <c r="I1375" s="28" t="s">
        <v>1207</v>
      </c>
      <c r="J1375" s="28">
        <v>-100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0</v>
      </c>
      <c r="D1376" s="27" t="str">
        <f t="shared" si="345"/>
        <v>N/A</v>
      </c>
      <c r="E1376" s="26">
        <v>11</v>
      </c>
      <c r="F1376" s="27" t="str">
        <f t="shared" si="346"/>
        <v>N/A</v>
      </c>
      <c r="G1376" s="26">
        <v>11</v>
      </c>
      <c r="H1376" s="27" t="str">
        <f t="shared" si="347"/>
        <v>N/A</v>
      </c>
      <c r="I1376" s="28" t="s">
        <v>1207</v>
      </c>
      <c r="J1376" s="28">
        <v>50</v>
      </c>
      <c r="K1376" s="47" t="s">
        <v>49</v>
      </c>
      <c r="L1376" s="30" t="str">
        <f t="shared" si="348"/>
        <v>N/A</v>
      </c>
    </row>
    <row r="1377" spans="1:12">
      <c r="A1377" s="48" t="s">
        <v>570</v>
      </c>
      <c r="B1377" s="25" t="s">
        <v>49</v>
      </c>
      <c r="C1377" s="26">
        <v>0</v>
      </c>
      <c r="D1377" s="27" t="str">
        <f t="shared" si="345"/>
        <v>N/A</v>
      </c>
      <c r="E1377" s="26">
        <v>11</v>
      </c>
      <c r="F1377" s="27" t="str">
        <f t="shared" si="346"/>
        <v>N/A</v>
      </c>
      <c r="G1377" s="26">
        <v>11</v>
      </c>
      <c r="H1377" s="27" t="str">
        <f t="shared" si="347"/>
        <v>N/A</v>
      </c>
      <c r="I1377" s="28" t="s">
        <v>1207</v>
      </c>
      <c r="J1377" s="28">
        <v>0</v>
      </c>
      <c r="K1377" s="47" t="s">
        <v>49</v>
      </c>
      <c r="L1377" s="30" t="str">
        <f t="shared" si="348"/>
        <v>N/A</v>
      </c>
    </row>
    <row r="1378" spans="1:12">
      <c r="A1378" s="48" t="s">
        <v>571</v>
      </c>
      <c r="B1378" s="25" t="s">
        <v>49</v>
      </c>
      <c r="C1378" s="26">
        <v>11</v>
      </c>
      <c r="D1378" s="27" t="str">
        <f t="shared" si="345"/>
        <v>N/A</v>
      </c>
      <c r="E1378" s="26">
        <v>11</v>
      </c>
      <c r="F1378" s="27" t="str">
        <f t="shared" si="346"/>
        <v>N/A</v>
      </c>
      <c r="G1378" s="26">
        <v>11</v>
      </c>
      <c r="H1378" s="27" t="str">
        <f t="shared" si="347"/>
        <v>N/A</v>
      </c>
      <c r="I1378" s="28">
        <v>150</v>
      </c>
      <c r="J1378" s="28">
        <v>-20</v>
      </c>
      <c r="K1378" s="47" t="s">
        <v>49</v>
      </c>
      <c r="L1378" s="30" t="str">
        <f t="shared" si="348"/>
        <v>N/A</v>
      </c>
    </row>
    <row r="1379" spans="1:12">
      <c r="A1379" s="48" t="s">
        <v>572</v>
      </c>
      <c r="B1379" s="25" t="s">
        <v>49</v>
      </c>
      <c r="C1379" s="26">
        <v>11</v>
      </c>
      <c r="D1379" s="27" t="str">
        <f t="shared" si="345"/>
        <v>N/A</v>
      </c>
      <c r="E1379" s="26">
        <v>11</v>
      </c>
      <c r="F1379" s="27" t="str">
        <f t="shared" si="346"/>
        <v>N/A</v>
      </c>
      <c r="G1379" s="26">
        <v>11</v>
      </c>
      <c r="H1379" s="27" t="str">
        <f t="shared" si="347"/>
        <v>N/A</v>
      </c>
      <c r="I1379" s="28">
        <v>100</v>
      </c>
      <c r="J1379" s="28">
        <v>50</v>
      </c>
      <c r="K1379" s="47" t="s">
        <v>49</v>
      </c>
      <c r="L1379" s="30" t="str">
        <f t="shared" si="348"/>
        <v>N/A</v>
      </c>
    </row>
    <row r="1380" spans="1:12">
      <c r="A1380" s="48" t="s">
        <v>573</v>
      </c>
      <c r="B1380" s="25" t="s">
        <v>49</v>
      </c>
      <c r="C1380" s="26">
        <v>28</v>
      </c>
      <c r="D1380" s="27" t="str">
        <f t="shared" si="345"/>
        <v>N/A</v>
      </c>
      <c r="E1380" s="26">
        <v>36</v>
      </c>
      <c r="F1380" s="27" t="str">
        <f t="shared" si="346"/>
        <v>N/A</v>
      </c>
      <c r="G1380" s="26">
        <v>33</v>
      </c>
      <c r="H1380" s="27" t="str">
        <f t="shared" si="347"/>
        <v>N/A</v>
      </c>
      <c r="I1380" s="28">
        <v>28.57</v>
      </c>
      <c r="J1380" s="28">
        <v>-8.33</v>
      </c>
      <c r="K1380" s="47" t="s">
        <v>49</v>
      </c>
      <c r="L1380" s="30" t="str">
        <f t="shared" si="348"/>
        <v>N/A</v>
      </c>
    </row>
    <row r="1381" spans="1:12">
      <c r="A1381" s="46" t="s">
        <v>742</v>
      </c>
      <c r="B1381" s="25" t="s">
        <v>49</v>
      </c>
      <c r="C1381" s="31">
        <v>373402</v>
      </c>
      <c r="D1381" s="27" t="str">
        <f t="shared" si="345"/>
        <v>N/A</v>
      </c>
      <c r="E1381" s="31">
        <v>1476989</v>
      </c>
      <c r="F1381" s="27" t="str">
        <f t="shared" si="346"/>
        <v>N/A</v>
      </c>
      <c r="G1381" s="31">
        <v>665101</v>
      </c>
      <c r="H1381" s="27" t="str">
        <f t="shared" si="347"/>
        <v>N/A</v>
      </c>
      <c r="I1381" s="28">
        <v>295.5</v>
      </c>
      <c r="J1381" s="28">
        <v>-55</v>
      </c>
      <c r="K1381" s="47" t="s">
        <v>49</v>
      </c>
      <c r="L1381" s="30" t="str">
        <f t="shared" si="348"/>
        <v>N/A</v>
      </c>
    </row>
    <row r="1382" spans="1:12">
      <c r="A1382" s="48" t="s">
        <v>574</v>
      </c>
      <c r="B1382" s="25" t="s">
        <v>49</v>
      </c>
      <c r="C1382" s="31">
        <v>337427</v>
      </c>
      <c r="D1382" s="27" t="str">
        <f t="shared" si="345"/>
        <v>N/A</v>
      </c>
      <c r="E1382" s="31">
        <v>1439689</v>
      </c>
      <c r="F1382" s="27" t="str">
        <f t="shared" si="346"/>
        <v>N/A</v>
      </c>
      <c r="G1382" s="31">
        <v>613988</v>
      </c>
      <c r="H1382" s="27" t="str">
        <f t="shared" si="347"/>
        <v>N/A</v>
      </c>
      <c r="I1382" s="28">
        <v>326.7</v>
      </c>
      <c r="J1382" s="28">
        <v>-57.4</v>
      </c>
      <c r="K1382" s="47" t="s">
        <v>49</v>
      </c>
      <c r="L1382" s="30" t="str">
        <f t="shared" si="348"/>
        <v>N/A</v>
      </c>
    </row>
    <row r="1383" spans="1:12">
      <c r="A1383" s="48" t="s">
        <v>568</v>
      </c>
      <c r="B1383" s="25" t="s">
        <v>49</v>
      </c>
      <c r="C1383" s="31">
        <v>203210</v>
      </c>
      <c r="D1383" s="27" t="str">
        <f t="shared" si="345"/>
        <v>N/A</v>
      </c>
      <c r="E1383" s="31">
        <v>209771</v>
      </c>
      <c r="F1383" s="27" t="str">
        <f t="shared" si="346"/>
        <v>N/A</v>
      </c>
      <c r="G1383" s="31">
        <v>212332</v>
      </c>
      <c r="H1383" s="27" t="str">
        <f t="shared" si="347"/>
        <v>N/A</v>
      </c>
      <c r="I1383" s="28">
        <v>3.2290000000000001</v>
      </c>
      <c r="J1383" s="28">
        <v>1.2210000000000001</v>
      </c>
      <c r="K1383" s="47" t="s">
        <v>49</v>
      </c>
      <c r="L1383" s="30" t="str">
        <f t="shared" si="348"/>
        <v>N/A</v>
      </c>
    </row>
    <row r="1384" spans="1:12">
      <c r="A1384" s="48" t="s">
        <v>221</v>
      </c>
      <c r="B1384" s="25" t="s">
        <v>49</v>
      </c>
      <c r="C1384" s="31">
        <v>218951</v>
      </c>
      <c r="D1384" s="27" t="str">
        <f t="shared" si="345"/>
        <v>N/A</v>
      </c>
      <c r="E1384" s="31">
        <v>359901</v>
      </c>
      <c r="F1384" s="27" t="str">
        <f t="shared" si="346"/>
        <v>N/A</v>
      </c>
      <c r="G1384" s="31">
        <v>353344</v>
      </c>
      <c r="H1384" s="27" t="str">
        <f t="shared" si="347"/>
        <v>N/A</v>
      </c>
      <c r="I1384" s="28">
        <v>64.38</v>
      </c>
      <c r="J1384" s="28">
        <v>-1.82</v>
      </c>
      <c r="K1384" s="47" t="s">
        <v>49</v>
      </c>
      <c r="L1384" s="30" t="str">
        <f t="shared" si="348"/>
        <v>N/A</v>
      </c>
    </row>
    <row r="1385" spans="1:12">
      <c r="A1385" s="48" t="s">
        <v>569</v>
      </c>
      <c r="B1385" s="25" t="s">
        <v>49</v>
      </c>
      <c r="C1385" s="31">
        <v>300203</v>
      </c>
      <c r="D1385" s="27" t="str">
        <f t="shared" si="345"/>
        <v>N/A</v>
      </c>
      <c r="E1385" s="31">
        <v>338861</v>
      </c>
      <c r="F1385" s="27" t="str">
        <f t="shared" si="346"/>
        <v>N/A</v>
      </c>
      <c r="G1385" s="31">
        <v>328084</v>
      </c>
      <c r="H1385" s="27" t="str">
        <f t="shared" si="347"/>
        <v>N/A</v>
      </c>
      <c r="I1385" s="28">
        <v>12.88</v>
      </c>
      <c r="J1385" s="28">
        <v>-3.18</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2575086</v>
      </c>
      <c r="D1387" s="27" t="str">
        <f t="shared" ref="D1387:D1401" si="349">IF($B1387="N/A","N/A",IF(C1387&gt;10,"No",IF(C1387&lt;-10,"No","Yes")))</f>
        <v>N/A</v>
      </c>
      <c r="E1387" s="31">
        <v>3825727</v>
      </c>
      <c r="F1387" s="27" t="str">
        <f t="shared" ref="F1387:F1401" si="350">IF($B1387="N/A","N/A",IF(E1387&gt;10,"No",IF(E1387&lt;-10,"No","Yes")))</f>
        <v>N/A</v>
      </c>
      <c r="G1387" s="31">
        <v>5064680</v>
      </c>
      <c r="H1387" s="27" t="str">
        <f t="shared" ref="H1387:H1401" si="351">IF($B1387="N/A","N/A",IF(G1387&gt;10,"No",IF(G1387&lt;-10,"No","Yes")))</f>
        <v>N/A</v>
      </c>
      <c r="I1387" s="28">
        <v>48.57</v>
      </c>
      <c r="J1387" s="28">
        <v>32.380000000000003</v>
      </c>
      <c r="K1387" s="29" t="s">
        <v>1193</v>
      </c>
      <c r="L1387" s="30" t="str">
        <f t="shared" ref="L1387:L1401" si="352">IF(J1387="Div by 0", "N/A", IF(K1387="N/A","N/A", IF(J1387&gt;VALUE(MID(K1387,1,2)), "No", IF(J1387&lt;-1*VALUE(MID(K1387,1,2)), "No", "Yes"))))</f>
        <v>No</v>
      </c>
    </row>
    <row r="1388" spans="1:12">
      <c r="A1388" s="46" t="s">
        <v>576</v>
      </c>
      <c r="B1388" s="25" t="s">
        <v>49</v>
      </c>
      <c r="C1388" s="26">
        <v>11569</v>
      </c>
      <c r="D1388" s="27" t="str">
        <f t="shared" si="349"/>
        <v>N/A</v>
      </c>
      <c r="E1388" s="26">
        <v>14989</v>
      </c>
      <c r="F1388" s="27" t="str">
        <f t="shared" si="350"/>
        <v>N/A</v>
      </c>
      <c r="G1388" s="26">
        <v>16562</v>
      </c>
      <c r="H1388" s="27" t="str">
        <f t="shared" si="351"/>
        <v>N/A</v>
      </c>
      <c r="I1388" s="28">
        <v>29.56</v>
      </c>
      <c r="J1388" s="28">
        <v>10.49</v>
      </c>
      <c r="K1388" s="29" t="s">
        <v>1193</v>
      </c>
      <c r="L1388" s="30" t="str">
        <f t="shared" si="352"/>
        <v>Yes</v>
      </c>
    </row>
    <row r="1389" spans="1:12">
      <c r="A1389" s="46" t="s">
        <v>577</v>
      </c>
      <c r="B1389" s="25" t="s">
        <v>49</v>
      </c>
      <c r="C1389" s="31">
        <v>222.58501167</v>
      </c>
      <c r="D1389" s="27" t="str">
        <f t="shared" si="349"/>
        <v>N/A</v>
      </c>
      <c r="E1389" s="31">
        <v>255.23563947</v>
      </c>
      <c r="F1389" s="27" t="str">
        <f t="shared" si="350"/>
        <v>N/A</v>
      </c>
      <c r="G1389" s="31">
        <v>305.80123173999999</v>
      </c>
      <c r="H1389" s="27" t="str">
        <f t="shared" si="351"/>
        <v>N/A</v>
      </c>
      <c r="I1389" s="28">
        <v>14.67</v>
      </c>
      <c r="J1389" s="28">
        <v>19.809999999999999</v>
      </c>
      <c r="K1389" s="29" t="s">
        <v>1193</v>
      </c>
      <c r="L1389" s="30" t="str">
        <f t="shared" si="352"/>
        <v>Yes</v>
      </c>
    </row>
    <row r="1390" spans="1:12">
      <c r="A1390" s="46" t="s">
        <v>578</v>
      </c>
      <c r="B1390" s="25" t="s">
        <v>49</v>
      </c>
      <c r="C1390" s="31">
        <v>4719945</v>
      </c>
      <c r="D1390" s="27" t="str">
        <f t="shared" si="349"/>
        <v>N/A</v>
      </c>
      <c r="E1390" s="31">
        <v>5359463</v>
      </c>
      <c r="F1390" s="27" t="str">
        <f t="shared" si="350"/>
        <v>N/A</v>
      </c>
      <c r="G1390" s="31">
        <v>5203542</v>
      </c>
      <c r="H1390" s="27" t="str">
        <f t="shared" si="351"/>
        <v>N/A</v>
      </c>
      <c r="I1390" s="28">
        <v>13.55</v>
      </c>
      <c r="J1390" s="28">
        <v>-2.91</v>
      </c>
      <c r="K1390" s="29" t="s">
        <v>1193</v>
      </c>
      <c r="L1390" s="30" t="str">
        <f t="shared" si="352"/>
        <v>Yes</v>
      </c>
    </row>
    <row r="1391" spans="1:12">
      <c r="A1391" s="46" t="s">
        <v>579</v>
      </c>
      <c r="B1391" s="25" t="s">
        <v>49</v>
      </c>
      <c r="C1391" s="26">
        <v>14939</v>
      </c>
      <c r="D1391" s="27" t="str">
        <f t="shared" si="349"/>
        <v>N/A</v>
      </c>
      <c r="E1391" s="26">
        <v>16143</v>
      </c>
      <c r="F1391" s="27" t="str">
        <f t="shared" si="350"/>
        <v>N/A</v>
      </c>
      <c r="G1391" s="26">
        <v>16075</v>
      </c>
      <c r="H1391" s="27" t="str">
        <f t="shared" si="351"/>
        <v>N/A</v>
      </c>
      <c r="I1391" s="28">
        <v>8.0589999999999993</v>
      </c>
      <c r="J1391" s="28">
        <v>-0.42099999999999999</v>
      </c>
      <c r="K1391" s="29" t="s">
        <v>1193</v>
      </c>
      <c r="L1391" s="30" t="str">
        <f t="shared" si="352"/>
        <v>Yes</v>
      </c>
    </row>
    <row r="1392" spans="1:12">
      <c r="A1392" s="46" t="s">
        <v>580</v>
      </c>
      <c r="B1392" s="25" t="s">
        <v>49</v>
      </c>
      <c r="C1392" s="31">
        <v>315.94785460999998</v>
      </c>
      <c r="D1392" s="27" t="str">
        <f t="shared" si="349"/>
        <v>N/A</v>
      </c>
      <c r="E1392" s="31">
        <v>331.99919469999998</v>
      </c>
      <c r="F1392" s="27" t="str">
        <f t="shared" si="350"/>
        <v>N/A</v>
      </c>
      <c r="G1392" s="31">
        <v>323.70401243999999</v>
      </c>
      <c r="H1392" s="27" t="str">
        <f t="shared" si="351"/>
        <v>N/A</v>
      </c>
      <c r="I1392" s="28">
        <v>5.08</v>
      </c>
      <c r="J1392" s="28">
        <v>-2.5</v>
      </c>
      <c r="K1392" s="29" t="s">
        <v>1193</v>
      </c>
      <c r="L1392" s="30" t="str">
        <f t="shared" si="352"/>
        <v>Yes</v>
      </c>
    </row>
    <row r="1393" spans="1:12">
      <c r="A1393" s="46" t="s">
        <v>590</v>
      </c>
      <c r="B1393" s="25" t="s">
        <v>49</v>
      </c>
      <c r="C1393" s="31">
        <v>7996602</v>
      </c>
      <c r="D1393" s="27" t="str">
        <f t="shared" si="349"/>
        <v>N/A</v>
      </c>
      <c r="E1393" s="31">
        <v>9294657</v>
      </c>
      <c r="F1393" s="27" t="str">
        <f t="shared" si="350"/>
        <v>N/A</v>
      </c>
      <c r="G1393" s="31">
        <v>11510650</v>
      </c>
      <c r="H1393" s="27" t="str">
        <f t="shared" si="351"/>
        <v>N/A</v>
      </c>
      <c r="I1393" s="28">
        <v>16.23</v>
      </c>
      <c r="J1393" s="28">
        <v>23.84</v>
      </c>
      <c r="K1393" s="29" t="s">
        <v>1193</v>
      </c>
      <c r="L1393" s="30" t="str">
        <f t="shared" si="352"/>
        <v>Yes</v>
      </c>
    </row>
    <row r="1394" spans="1:12">
      <c r="A1394" s="46" t="s">
        <v>592</v>
      </c>
      <c r="B1394" s="25" t="s">
        <v>49</v>
      </c>
      <c r="C1394" s="26">
        <v>18093</v>
      </c>
      <c r="D1394" s="27" t="str">
        <f t="shared" si="349"/>
        <v>N/A</v>
      </c>
      <c r="E1394" s="26">
        <v>20027</v>
      </c>
      <c r="F1394" s="27" t="str">
        <f t="shared" si="350"/>
        <v>N/A</v>
      </c>
      <c r="G1394" s="26">
        <v>25108</v>
      </c>
      <c r="H1394" s="27" t="str">
        <f t="shared" si="351"/>
        <v>N/A</v>
      </c>
      <c r="I1394" s="28">
        <v>10.69</v>
      </c>
      <c r="J1394" s="28">
        <v>25.37</v>
      </c>
      <c r="K1394" s="29" t="s">
        <v>1193</v>
      </c>
      <c r="L1394" s="30" t="str">
        <f t="shared" si="352"/>
        <v>Yes</v>
      </c>
    </row>
    <row r="1395" spans="1:12">
      <c r="A1395" s="46" t="s">
        <v>591</v>
      </c>
      <c r="B1395" s="25" t="s">
        <v>49</v>
      </c>
      <c r="C1395" s="31">
        <v>441.97214392000001</v>
      </c>
      <c r="D1395" s="27" t="str">
        <f t="shared" si="349"/>
        <v>N/A</v>
      </c>
      <c r="E1395" s="31">
        <v>464.10630649000001</v>
      </c>
      <c r="F1395" s="27" t="str">
        <f t="shared" si="350"/>
        <v>N/A</v>
      </c>
      <c r="G1395" s="31">
        <v>458.44551537000001</v>
      </c>
      <c r="H1395" s="27" t="str">
        <f t="shared" si="351"/>
        <v>N/A</v>
      </c>
      <c r="I1395" s="28">
        <v>5.008</v>
      </c>
      <c r="J1395" s="28">
        <v>-1.22</v>
      </c>
      <c r="K1395" s="29" t="s">
        <v>1193</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1207</v>
      </c>
      <c r="J1396" s="28" t="s">
        <v>1207</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1207</v>
      </c>
      <c r="J1397" s="28" t="s">
        <v>1207</v>
      </c>
      <c r="K1397" s="29" t="s">
        <v>1193</v>
      </c>
      <c r="L1397" s="30" t="str">
        <f t="shared" si="352"/>
        <v>N/A</v>
      </c>
    </row>
    <row r="1398" spans="1:12">
      <c r="A1398" s="46" t="s">
        <v>583</v>
      </c>
      <c r="B1398" s="25" t="s">
        <v>49</v>
      </c>
      <c r="C1398" s="31" t="s">
        <v>1207</v>
      </c>
      <c r="D1398" s="27" t="str">
        <f t="shared" si="349"/>
        <v>N/A</v>
      </c>
      <c r="E1398" s="31" t="s">
        <v>1207</v>
      </c>
      <c r="F1398" s="27" t="str">
        <f t="shared" si="350"/>
        <v>N/A</v>
      </c>
      <c r="G1398" s="31" t="s">
        <v>1207</v>
      </c>
      <c r="H1398" s="27" t="str">
        <f t="shared" si="351"/>
        <v>N/A</v>
      </c>
      <c r="I1398" s="28" t="s">
        <v>1207</v>
      </c>
      <c r="J1398" s="28" t="s">
        <v>1207</v>
      </c>
      <c r="K1398" s="29" t="s">
        <v>1193</v>
      </c>
      <c r="L1398" s="30" t="str">
        <f t="shared" si="352"/>
        <v>N/A</v>
      </c>
    </row>
    <row r="1399" spans="1:12" ht="12.75" customHeight="1">
      <c r="A1399" s="46" t="s">
        <v>849</v>
      </c>
      <c r="B1399" s="25" t="s">
        <v>49</v>
      </c>
      <c r="C1399" s="31">
        <v>152728988</v>
      </c>
      <c r="D1399" s="27" t="str">
        <f t="shared" si="349"/>
        <v>N/A</v>
      </c>
      <c r="E1399" s="31">
        <v>166313000</v>
      </c>
      <c r="F1399" s="27" t="str">
        <f t="shared" si="350"/>
        <v>N/A</v>
      </c>
      <c r="G1399" s="31">
        <v>169855318</v>
      </c>
      <c r="H1399" s="27" t="str">
        <f t="shared" si="351"/>
        <v>N/A</v>
      </c>
      <c r="I1399" s="28">
        <v>8.8940000000000001</v>
      </c>
      <c r="J1399" s="28">
        <v>2.13</v>
      </c>
      <c r="K1399" s="29" t="s">
        <v>1193</v>
      </c>
      <c r="L1399" s="30" t="str">
        <f t="shared" si="352"/>
        <v>Yes</v>
      </c>
    </row>
    <row r="1400" spans="1:12">
      <c r="A1400" s="46" t="s">
        <v>584</v>
      </c>
      <c r="B1400" s="25" t="s">
        <v>49</v>
      </c>
      <c r="C1400" s="26">
        <v>5785</v>
      </c>
      <c r="D1400" s="27" t="str">
        <f t="shared" si="349"/>
        <v>N/A</v>
      </c>
      <c r="E1400" s="26">
        <v>6227</v>
      </c>
      <c r="F1400" s="27" t="str">
        <f t="shared" si="350"/>
        <v>N/A</v>
      </c>
      <c r="G1400" s="26">
        <v>6210</v>
      </c>
      <c r="H1400" s="27" t="str">
        <f t="shared" si="351"/>
        <v>N/A</v>
      </c>
      <c r="I1400" s="28">
        <v>7.64</v>
      </c>
      <c r="J1400" s="28">
        <v>-0.27300000000000002</v>
      </c>
      <c r="K1400" s="29" t="s">
        <v>1193</v>
      </c>
      <c r="L1400" s="30" t="str">
        <f t="shared" si="352"/>
        <v>Yes</v>
      </c>
    </row>
    <row r="1401" spans="1:12">
      <c r="A1401" s="46" t="s">
        <v>585</v>
      </c>
      <c r="B1401" s="25" t="s">
        <v>49</v>
      </c>
      <c r="C1401" s="31">
        <v>26400.862229999999</v>
      </c>
      <c r="D1401" s="27" t="str">
        <f t="shared" si="349"/>
        <v>N/A</v>
      </c>
      <c r="E1401" s="31">
        <v>26708.36679</v>
      </c>
      <c r="F1401" s="27" t="str">
        <f t="shared" si="350"/>
        <v>N/A</v>
      </c>
      <c r="G1401" s="31">
        <v>27351.903060000001</v>
      </c>
      <c r="H1401" s="27" t="str">
        <f t="shared" si="351"/>
        <v>N/A</v>
      </c>
      <c r="I1401" s="28">
        <v>1.165</v>
      </c>
      <c r="J1401" s="28">
        <v>2.4089999999999998</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176790927</v>
      </c>
      <c r="D1403" s="27" t="str">
        <f t="shared" ref="D1403:D1426" si="353">IF($B1403="N/A","N/A",IF(C1403&gt;10,"No",IF(C1403&lt;-10,"No","Yes")))</f>
        <v>N/A</v>
      </c>
      <c r="E1403" s="53">
        <v>192352976</v>
      </c>
      <c r="F1403" s="27" t="str">
        <f t="shared" ref="F1403:F1426" si="354">IF($B1403="N/A","N/A",IF(E1403&gt;10,"No",IF(E1403&lt;-10,"No","Yes")))</f>
        <v>N/A</v>
      </c>
      <c r="G1403" s="53">
        <v>197360057</v>
      </c>
      <c r="H1403" s="27" t="str">
        <f t="shared" ref="H1403:H1426" si="355">IF($B1403="N/A","N/A",IF(G1403&gt;10,"No",IF(G1403&lt;-10,"No","Yes")))</f>
        <v>N/A</v>
      </c>
      <c r="I1403" s="28">
        <v>8.8030000000000008</v>
      </c>
      <c r="J1403" s="28">
        <v>2.6030000000000002</v>
      </c>
      <c r="K1403" s="29" t="s">
        <v>1193</v>
      </c>
      <c r="L1403" s="30" t="str">
        <f t="shared" ref="L1403:L1426" si="356">IF(J1403="Div by 0", "N/A", IF(K1403="N/A","N/A", IF(J1403&gt;VALUE(MID(K1403,1,2)), "No", IF(J1403&lt;-1*VALUE(MID(K1403,1,2)), "No", "Yes"))))</f>
        <v>Yes</v>
      </c>
    </row>
    <row r="1404" spans="1:12">
      <c r="A1404" s="49" t="s">
        <v>455</v>
      </c>
      <c r="B1404" s="25" t="s">
        <v>49</v>
      </c>
      <c r="C1404" s="37">
        <v>9211</v>
      </c>
      <c r="D1404" s="37" t="str">
        <f t="shared" si="353"/>
        <v>N/A</v>
      </c>
      <c r="E1404" s="37">
        <v>9882</v>
      </c>
      <c r="F1404" s="37" t="str">
        <f t="shared" si="354"/>
        <v>N/A</v>
      </c>
      <c r="G1404" s="37">
        <v>10443</v>
      </c>
      <c r="H1404" s="27" t="str">
        <f t="shared" si="355"/>
        <v>N/A</v>
      </c>
      <c r="I1404" s="28">
        <v>7.2850000000000001</v>
      </c>
      <c r="J1404" s="28">
        <v>5.6769999999999996</v>
      </c>
      <c r="K1404" s="29" t="s">
        <v>1193</v>
      </c>
      <c r="L1404" s="30" t="str">
        <f t="shared" si="356"/>
        <v>Yes</v>
      </c>
    </row>
    <row r="1405" spans="1:12" ht="12.75" customHeight="1">
      <c r="A1405" s="49" t="s">
        <v>753</v>
      </c>
      <c r="B1405" s="25" t="s">
        <v>49</v>
      </c>
      <c r="C1405" s="53">
        <v>19193.456410999999</v>
      </c>
      <c r="D1405" s="27" t="str">
        <f t="shared" si="353"/>
        <v>N/A</v>
      </c>
      <c r="E1405" s="53">
        <v>19464.984415999999</v>
      </c>
      <c r="F1405" s="27" t="str">
        <f t="shared" si="354"/>
        <v>N/A</v>
      </c>
      <c r="G1405" s="53">
        <v>18898.789333000001</v>
      </c>
      <c r="H1405" s="27" t="str">
        <f t="shared" si="355"/>
        <v>N/A</v>
      </c>
      <c r="I1405" s="28">
        <v>1.415</v>
      </c>
      <c r="J1405" s="28">
        <v>-2.91</v>
      </c>
      <c r="K1405" s="29" t="s">
        <v>1193</v>
      </c>
      <c r="L1405" s="30" t="str">
        <f t="shared" si="356"/>
        <v>Yes</v>
      </c>
    </row>
    <row r="1406" spans="1:12">
      <c r="A1406" s="48" t="s">
        <v>524</v>
      </c>
      <c r="B1406" s="25" t="s">
        <v>49</v>
      </c>
      <c r="C1406" s="53">
        <v>10279.643063</v>
      </c>
      <c r="D1406" s="27" t="str">
        <f t="shared" si="353"/>
        <v>N/A</v>
      </c>
      <c r="E1406" s="53">
        <v>10632.511162000001</v>
      </c>
      <c r="F1406" s="27" t="str">
        <f t="shared" si="354"/>
        <v>N/A</v>
      </c>
      <c r="G1406" s="53">
        <v>11893.984533999999</v>
      </c>
      <c r="H1406" s="27" t="str">
        <f t="shared" si="355"/>
        <v>N/A</v>
      </c>
      <c r="I1406" s="28">
        <v>3.4329999999999998</v>
      </c>
      <c r="J1406" s="28">
        <v>11.86</v>
      </c>
      <c r="K1406" s="29" t="s">
        <v>1193</v>
      </c>
      <c r="L1406" s="30" t="str">
        <f t="shared" si="356"/>
        <v>Yes</v>
      </c>
    </row>
    <row r="1407" spans="1:12">
      <c r="A1407" s="48" t="s">
        <v>527</v>
      </c>
      <c r="B1407" s="25" t="s">
        <v>49</v>
      </c>
      <c r="C1407" s="53">
        <v>28713.643883000001</v>
      </c>
      <c r="D1407" s="27" t="str">
        <f t="shared" si="353"/>
        <v>N/A</v>
      </c>
      <c r="E1407" s="53">
        <v>29325.412608999999</v>
      </c>
      <c r="F1407" s="27" t="str">
        <f t="shared" si="354"/>
        <v>N/A</v>
      </c>
      <c r="G1407" s="53">
        <v>29561.033228</v>
      </c>
      <c r="H1407" s="27" t="str">
        <f t="shared" si="355"/>
        <v>N/A</v>
      </c>
      <c r="I1407" s="28">
        <v>2.1309999999999998</v>
      </c>
      <c r="J1407" s="28">
        <v>0.80349999999999999</v>
      </c>
      <c r="K1407" s="29" t="s">
        <v>1193</v>
      </c>
      <c r="L1407" s="30" t="str">
        <f t="shared" si="356"/>
        <v>Yes</v>
      </c>
    </row>
    <row r="1408" spans="1:12">
      <c r="A1408" s="48" t="s">
        <v>530</v>
      </c>
      <c r="B1408" s="25" t="s">
        <v>49</v>
      </c>
      <c r="C1408" s="53">
        <v>8282.4233686999996</v>
      </c>
      <c r="D1408" s="27" t="str">
        <f t="shared" si="353"/>
        <v>N/A</v>
      </c>
      <c r="E1408" s="53">
        <v>8546.5157672999994</v>
      </c>
      <c r="F1408" s="27" t="str">
        <f t="shared" si="354"/>
        <v>N/A</v>
      </c>
      <c r="G1408" s="53">
        <v>7587.2357437000001</v>
      </c>
      <c r="H1408" s="27" t="str">
        <f t="shared" si="355"/>
        <v>N/A</v>
      </c>
      <c r="I1408" s="28">
        <v>3.1890000000000001</v>
      </c>
      <c r="J1408" s="28">
        <v>-11.2</v>
      </c>
      <c r="K1408" s="29" t="s">
        <v>1193</v>
      </c>
      <c r="L1408" s="30" t="str">
        <f t="shared" si="356"/>
        <v>Yes</v>
      </c>
    </row>
    <row r="1409" spans="1:12">
      <c r="A1409" s="48" t="s">
        <v>532</v>
      </c>
      <c r="B1409" s="25" t="s">
        <v>49</v>
      </c>
      <c r="C1409" s="53">
        <v>1710.4172297</v>
      </c>
      <c r="D1409" s="27" t="str">
        <f t="shared" si="353"/>
        <v>N/A</v>
      </c>
      <c r="E1409" s="53">
        <v>1939.2193732000001</v>
      </c>
      <c r="F1409" s="27" t="str">
        <f t="shared" si="354"/>
        <v>N/A</v>
      </c>
      <c r="G1409" s="53">
        <v>1373.6016646999999</v>
      </c>
      <c r="H1409" s="27" t="str">
        <f t="shared" si="355"/>
        <v>N/A</v>
      </c>
      <c r="I1409" s="28">
        <v>13.38</v>
      </c>
      <c r="J1409" s="28">
        <v>-29.2</v>
      </c>
      <c r="K1409" s="29" t="s">
        <v>1193</v>
      </c>
      <c r="L1409" s="30" t="str">
        <f t="shared" si="356"/>
        <v>Yes</v>
      </c>
    </row>
    <row r="1410" spans="1:12" ht="12.75" customHeight="1">
      <c r="A1410" s="46" t="s">
        <v>456</v>
      </c>
      <c r="B1410" s="25" t="s">
        <v>49</v>
      </c>
      <c r="C1410" s="27">
        <v>6.2133211014</v>
      </c>
      <c r="D1410" s="27" t="str">
        <f t="shared" si="353"/>
        <v>N/A</v>
      </c>
      <c r="E1410" s="27">
        <v>6.1524094135</v>
      </c>
      <c r="F1410" s="27" t="str">
        <f t="shared" si="354"/>
        <v>N/A</v>
      </c>
      <c r="G1410" s="27">
        <v>6.2834691152</v>
      </c>
      <c r="H1410" s="27" t="str">
        <f t="shared" si="355"/>
        <v>N/A</v>
      </c>
      <c r="I1410" s="28">
        <v>-0.98</v>
      </c>
      <c r="J1410" s="28">
        <v>2.13</v>
      </c>
      <c r="K1410" s="29" t="s">
        <v>1193</v>
      </c>
      <c r="L1410" s="30" t="str">
        <f t="shared" si="356"/>
        <v>Yes</v>
      </c>
    </row>
    <row r="1411" spans="1:12">
      <c r="A1411" s="48" t="s">
        <v>524</v>
      </c>
      <c r="B1411" s="25" t="s">
        <v>49</v>
      </c>
      <c r="C1411" s="27">
        <v>26.511678672999999</v>
      </c>
      <c r="D1411" s="27" t="str">
        <f t="shared" si="353"/>
        <v>N/A</v>
      </c>
      <c r="E1411" s="27">
        <v>28.346972177000001</v>
      </c>
      <c r="F1411" s="27" t="str">
        <f t="shared" si="354"/>
        <v>N/A</v>
      </c>
      <c r="G1411" s="27">
        <v>26.959158533</v>
      </c>
      <c r="H1411" s="27" t="str">
        <f t="shared" si="355"/>
        <v>N/A</v>
      </c>
      <c r="I1411" s="28">
        <v>6.923</v>
      </c>
      <c r="J1411" s="28">
        <v>-4.9000000000000004</v>
      </c>
      <c r="K1411" s="29" t="s">
        <v>1193</v>
      </c>
      <c r="L1411" s="30" t="str">
        <f t="shared" si="356"/>
        <v>Yes</v>
      </c>
    </row>
    <row r="1412" spans="1:12">
      <c r="A1412" s="48" t="s">
        <v>527</v>
      </c>
      <c r="B1412" s="25" t="s">
        <v>49</v>
      </c>
      <c r="C1412" s="27">
        <v>22.984384583000001</v>
      </c>
      <c r="D1412" s="27" t="str">
        <f t="shared" si="353"/>
        <v>N/A</v>
      </c>
      <c r="E1412" s="27">
        <v>23.231185219</v>
      </c>
      <c r="F1412" s="27" t="str">
        <f t="shared" si="354"/>
        <v>N/A</v>
      </c>
      <c r="G1412" s="27">
        <v>23.692596064</v>
      </c>
      <c r="H1412" s="27" t="str">
        <f t="shared" si="355"/>
        <v>N/A</v>
      </c>
      <c r="I1412" s="28">
        <v>1.0740000000000001</v>
      </c>
      <c r="J1412" s="28">
        <v>1.986</v>
      </c>
      <c r="K1412" s="29" t="s">
        <v>1193</v>
      </c>
      <c r="L1412" s="30" t="str">
        <f t="shared" si="356"/>
        <v>Yes</v>
      </c>
    </row>
    <row r="1413" spans="1:12">
      <c r="A1413" s="48" t="s">
        <v>530</v>
      </c>
      <c r="B1413" s="25" t="s">
        <v>49</v>
      </c>
      <c r="C1413" s="27">
        <v>2.0229616895999998</v>
      </c>
      <c r="D1413" s="27" t="str">
        <f t="shared" si="353"/>
        <v>N/A</v>
      </c>
      <c r="E1413" s="27">
        <v>2.1770637863000002</v>
      </c>
      <c r="F1413" s="27" t="str">
        <f t="shared" si="354"/>
        <v>N/A</v>
      </c>
      <c r="G1413" s="27">
        <v>2.5172403587000001</v>
      </c>
      <c r="H1413" s="27" t="str">
        <f t="shared" si="355"/>
        <v>N/A</v>
      </c>
      <c r="I1413" s="28">
        <v>7.6180000000000003</v>
      </c>
      <c r="J1413" s="28">
        <v>15.63</v>
      </c>
      <c r="K1413" s="29" t="s">
        <v>1193</v>
      </c>
      <c r="L1413" s="30" t="str">
        <f t="shared" si="356"/>
        <v>Yes</v>
      </c>
    </row>
    <row r="1414" spans="1:12">
      <c r="A1414" s="48" t="s">
        <v>532</v>
      </c>
      <c r="B1414" s="25" t="s">
        <v>49</v>
      </c>
      <c r="C1414" s="27">
        <v>1.1225941025999999</v>
      </c>
      <c r="D1414" s="27" t="str">
        <f t="shared" si="353"/>
        <v>N/A</v>
      </c>
      <c r="E1414" s="27">
        <v>1.1017294956000001</v>
      </c>
      <c r="F1414" s="27" t="str">
        <f t="shared" si="354"/>
        <v>N/A</v>
      </c>
      <c r="G1414" s="27">
        <v>1.2602838261</v>
      </c>
      <c r="H1414" s="27" t="str">
        <f t="shared" si="355"/>
        <v>N/A</v>
      </c>
      <c r="I1414" s="28">
        <v>-1.86</v>
      </c>
      <c r="J1414" s="28">
        <v>14.39</v>
      </c>
      <c r="K1414" s="29" t="s">
        <v>1193</v>
      </c>
      <c r="L1414" s="30" t="str">
        <f t="shared" si="356"/>
        <v>Yes</v>
      </c>
    </row>
    <row r="1415" spans="1:12" ht="25.5" customHeight="1">
      <c r="A1415" s="49" t="s">
        <v>745</v>
      </c>
      <c r="B1415" s="25" t="s">
        <v>49</v>
      </c>
      <c r="C1415" s="53">
        <v>152728988</v>
      </c>
      <c r="D1415" s="27" t="str">
        <f t="shared" si="353"/>
        <v>N/A</v>
      </c>
      <c r="E1415" s="53">
        <v>166313000</v>
      </c>
      <c r="F1415" s="27" t="str">
        <f t="shared" si="354"/>
        <v>N/A</v>
      </c>
      <c r="G1415" s="53">
        <v>169855318</v>
      </c>
      <c r="H1415" s="27" t="str">
        <f t="shared" si="355"/>
        <v>N/A</v>
      </c>
      <c r="I1415" s="28">
        <v>8.8940000000000001</v>
      </c>
      <c r="J1415" s="28">
        <v>2.13</v>
      </c>
      <c r="K1415" s="29" t="s">
        <v>1193</v>
      </c>
      <c r="L1415" s="30" t="str">
        <f t="shared" si="356"/>
        <v>Yes</v>
      </c>
    </row>
    <row r="1416" spans="1:12" ht="12.75" customHeight="1">
      <c r="A1416" s="49" t="s">
        <v>457</v>
      </c>
      <c r="B1416" s="25" t="s">
        <v>49</v>
      </c>
      <c r="C1416" s="37">
        <v>5785</v>
      </c>
      <c r="D1416" s="37" t="str">
        <f t="shared" si="353"/>
        <v>N/A</v>
      </c>
      <c r="E1416" s="37">
        <v>6227</v>
      </c>
      <c r="F1416" s="37" t="str">
        <f t="shared" si="354"/>
        <v>N/A</v>
      </c>
      <c r="G1416" s="37">
        <v>6210</v>
      </c>
      <c r="H1416" s="27" t="str">
        <f t="shared" si="355"/>
        <v>N/A</v>
      </c>
      <c r="I1416" s="28">
        <v>7.64</v>
      </c>
      <c r="J1416" s="28">
        <v>-0.27300000000000002</v>
      </c>
      <c r="K1416" s="29" t="s">
        <v>1193</v>
      </c>
      <c r="L1416" s="30" t="str">
        <f t="shared" si="356"/>
        <v>Yes</v>
      </c>
    </row>
    <row r="1417" spans="1:12" ht="25.5">
      <c r="A1417" s="49" t="s">
        <v>754</v>
      </c>
      <c r="B1417" s="25" t="s">
        <v>49</v>
      </c>
      <c r="C1417" s="53">
        <v>26400.862229999999</v>
      </c>
      <c r="D1417" s="27" t="str">
        <f t="shared" si="353"/>
        <v>N/A</v>
      </c>
      <c r="E1417" s="53">
        <v>26708.36679</v>
      </c>
      <c r="F1417" s="27" t="str">
        <f t="shared" si="354"/>
        <v>N/A</v>
      </c>
      <c r="G1417" s="53">
        <v>27351.903060000001</v>
      </c>
      <c r="H1417" s="27" t="str">
        <f t="shared" si="355"/>
        <v>N/A</v>
      </c>
      <c r="I1417" s="28">
        <v>1.165</v>
      </c>
      <c r="J1417" s="28">
        <v>2.4089999999999998</v>
      </c>
      <c r="K1417" s="29" t="s">
        <v>1193</v>
      </c>
      <c r="L1417" s="30" t="str">
        <f t="shared" si="356"/>
        <v>Yes</v>
      </c>
    </row>
    <row r="1418" spans="1:12">
      <c r="A1418" s="48" t="s">
        <v>586</v>
      </c>
      <c r="B1418" s="25" t="s">
        <v>49</v>
      </c>
      <c r="C1418" s="53">
        <v>10453.363995</v>
      </c>
      <c r="D1418" s="27" t="str">
        <f t="shared" si="353"/>
        <v>N/A</v>
      </c>
      <c r="E1418" s="53">
        <v>10681.536349</v>
      </c>
      <c r="F1418" s="27" t="str">
        <f t="shared" si="354"/>
        <v>N/A</v>
      </c>
      <c r="G1418" s="53">
        <v>12070.792706</v>
      </c>
      <c r="H1418" s="27" t="str">
        <f t="shared" si="355"/>
        <v>N/A</v>
      </c>
      <c r="I1418" s="28">
        <v>2.1829999999999998</v>
      </c>
      <c r="J1418" s="28">
        <v>13.01</v>
      </c>
      <c r="K1418" s="29" t="s">
        <v>1193</v>
      </c>
      <c r="L1418" s="30" t="str">
        <f t="shared" si="356"/>
        <v>Yes</v>
      </c>
    </row>
    <row r="1419" spans="1:12">
      <c r="A1419" s="48" t="s">
        <v>587</v>
      </c>
      <c r="B1419" s="25" t="s">
        <v>49</v>
      </c>
      <c r="C1419" s="53">
        <v>38163.228190000002</v>
      </c>
      <c r="D1419" s="27" t="str">
        <f t="shared" si="353"/>
        <v>N/A</v>
      </c>
      <c r="E1419" s="53">
        <v>38555.597861000002</v>
      </c>
      <c r="F1419" s="27" t="str">
        <f t="shared" si="354"/>
        <v>N/A</v>
      </c>
      <c r="G1419" s="53">
        <v>40334.253987999997</v>
      </c>
      <c r="H1419" s="27" t="str">
        <f t="shared" si="355"/>
        <v>N/A</v>
      </c>
      <c r="I1419" s="28">
        <v>1.028</v>
      </c>
      <c r="J1419" s="28">
        <v>4.6130000000000004</v>
      </c>
      <c r="K1419" s="29" t="s">
        <v>1193</v>
      </c>
      <c r="L1419" s="30" t="str">
        <f t="shared" si="356"/>
        <v>Yes</v>
      </c>
    </row>
    <row r="1420" spans="1:12">
      <c r="A1420" s="48" t="s">
        <v>588</v>
      </c>
      <c r="B1420" s="25" t="s">
        <v>49</v>
      </c>
      <c r="C1420" s="53">
        <v>27614.485436999999</v>
      </c>
      <c r="D1420" s="27" t="str">
        <f t="shared" si="353"/>
        <v>N/A</v>
      </c>
      <c r="E1420" s="53">
        <v>28848.308411000002</v>
      </c>
      <c r="F1420" s="27" t="str">
        <f t="shared" si="354"/>
        <v>N/A</v>
      </c>
      <c r="G1420" s="53">
        <v>28104.845410999998</v>
      </c>
      <c r="H1420" s="27" t="str">
        <f t="shared" si="355"/>
        <v>N/A</v>
      </c>
      <c r="I1420" s="28">
        <v>4.468</v>
      </c>
      <c r="J1420" s="28">
        <v>-2.58</v>
      </c>
      <c r="K1420" s="29" t="s">
        <v>1193</v>
      </c>
      <c r="L1420" s="30" t="str">
        <f t="shared" si="356"/>
        <v>Yes</v>
      </c>
    </row>
    <row r="1421" spans="1:12">
      <c r="A1421" s="48" t="s">
        <v>589</v>
      </c>
      <c r="B1421" s="25" t="s">
        <v>49</v>
      </c>
      <c r="C1421" s="53">
        <v>3354.88</v>
      </c>
      <c r="D1421" s="27" t="str">
        <f t="shared" si="353"/>
        <v>N/A</v>
      </c>
      <c r="E1421" s="53">
        <v>4207.2435896999996</v>
      </c>
      <c r="F1421" s="27" t="str">
        <f t="shared" si="354"/>
        <v>N/A</v>
      </c>
      <c r="G1421" s="53">
        <v>2030.8392856999999</v>
      </c>
      <c r="H1421" s="27" t="str">
        <f t="shared" si="355"/>
        <v>N/A</v>
      </c>
      <c r="I1421" s="28">
        <v>25.41</v>
      </c>
      <c r="J1421" s="28">
        <v>-51.7</v>
      </c>
      <c r="K1421" s="29" t="s">
        <v>1193</v>
      </c>
      <c r="L1421" s="30" t="str">
        <f t="shared" si="356"/>
        <v>No</v>
      </c>
    </row>
    <row r="1422" spans="1:12" ht="25.5">
      <c r="A1422" s="46" t="s">
        <v>458</v>
      </c>
      <c r="B1422" s="25" t="s">
        <v>49</v>
      </c>
      <c r="C1422" s="27">
        <v>3.9022975325</v>
      </c>
      <c r="D1422" s="27" t="str">
        <f t="shared" si="353"/>
        <v>N/A</v>
      </c>
      <c r="E1422" s="27">
        <v>3.8768521976999999</v>
      </c>
      <c r="F1422" s="27" t="str">
        <f t="shared" si="354"/>
        <v>N/A</v>
      </c>
      <c r="G1422" s="27">
        <v>3.7365070577999999</v>
      </c>
      <c r="H1422" s="27" t="str">
        <f t="shared" si="355"/>
        <v>N/A</v>
      </c>
      <c r="I1422" s="28">
        <v>-0.65200000000000002</v>
      </c>
      <c r="J1422" s="28">
        <v>-3.62</v>
      </c>
      <c r="K1422" s="29" t="s">
        <v>1193</v>
      </c>
      <c r="L1422" s="30" t="str">
        <f t="shared" si="356"/>
        <v>Yes</v>
      </c>
    </row>
    <row r="1423" spans="1:12">
      <c r="A1423" s="48" t="s">
        <v>524</v>
      </c>
      <c r="B1423" s="25" t="s">
        <v>49</v>
      </c>
      <c r="C1423" s="27">
        <v>24.918140143999999</v>
      </c>
      <c r="D1423" s="27" t="str">
        <f t="shared" si="353"/>
        <v>N/A</v>
      </c>
      <c r="E1423" s="27">
        <v>27.015821058</v>
      </c>
      <c r="F1423" s="27" t="str">
        <f t="shared" si="354"/>
        <v>N/A</v>
      </c>
      <c r="G1423" s="27">
        <v>25.461953947000001</v>
      </c>
      <c r="H1423" s="27" t="str">
        <f t="shared" si="355"/>
        <v>N/A</v>
      </c>
      <c r="I1423" s="28">
        <v>8.4179999999999993</v>
      </c>
      <c r="J1423" s="28">
        <v>-5.75</v>
      </c>
      <c r="K1423" s="29" t="s">
        <v>1193</v>
      </c>
      <c r="L1423" s="30" t="str">
        <f t="shared" si="356"/>
        <v>Yes</v>
      </c>
    </row>
    <row r="1424" spans="1:12">
      <c r="A1424" s="48" t="s">
        <v>527</v>
      </c>
      <c r="B1424" s="25" t="s">
        <v>49</v>
      </c>
      <c r="C1424" s="27">
        <v>15.19554654</v>
      </c>
      <c r="D1424" s="27" t="str">
        <f t="shared" si="353"/>
        <v>N/A</v>
      </c>
      <c r="E1424" s="27">
        <v>15.588102749000001</v>
      </c>
      <c r="F1424" s="27" t="str">
        <f t="shared" si="354"/>
        <v>N/A</v>
      </c>
      <c r="G1424" s="27">
        <v>15.276476101</v>
      </c>
      <c r="H1424" s="27" t="str">
        <f t="shared" si="355"/>
        <v>N/A</v>
      </c>
      <c r="I1424" s="28">
        <v>2.5830000000000002</v>
      </c>
      <c r="J1424" s="28">
        <v>-2</v>
      </c>
      <c r="K1424" s="29" t="s">
        <v>1193</v>
      </c>
      <c r="L1424" s="30" t="str">
        <f t="shared" si="356"/>
        <v>Yes</v>
      </c>
    </row>
    <row r="1425" spans="1:13">
      <c r="A1425" s="48" t="s">
        <v>530</v>
      </c>
      <c r="B1425" s="25" t="s">
        <v>49</v>
      </c>
      <c r="C1425" s="27">
        <v>0.31618369349999997</v>
      </c>
      <c r="D1425" s="27" t="str">
        <f t="shared" si="353"/>
        <v>N/A</v>
      </c>
      <c r="E1425" s="27">
        <v>0.32648328679999999</v>
      </c>
      <c r="F1425" s="27" t="str">
        <f t="shared" si="354"/>
        <v>N/A</v>
      </c>
      <c r="G1425" s="27">
        <v>0.30633083729999999</v>
      </c>
      <c r="H1425" s="27" t="str">
        <f t="shared" si="355"/>
        <v>N/A</v>
      </c>
      <c r="I1425" s="28">
        <v>3.2570000000000001</v>
      </c>
      <c r="J1425" s="28">
        <v>-6.17</v>
      </c>
      <c r="K1425" s="29" t="s">
        <v>1193</v>
      </c>
      <c r="L1425" s="30" t="str">
        <f t="shared" si="356"/>
        <v>Yes</v>
      </c>
    </row>
    <row r="1426" spans="1:13">
      <c r="A1426" s="48" t="s">
        <v>532</v>
      </c>
      <c r="B1426" s="25" t="s">
        <v>49</v>
      </c>
      <c r="C1426" s="27">
        <v>0.1422205366</v>
      </c>
      <c r="D1426" s="27" t="str">
        <f t="shared" si="353"/>
        <v>N/A</v>
      </c>
      <c r="E1426" s="27">
        <v>0.1224143884</v>
      </c>
      <c r="F1426" s="27" t="str">
        <f t="shared" si="354"/>
        <v>N/A</v>
      </c>
      <c r="G1426" s="27">
        <v>8.3919018100000006E-2</v>
      </c>
      <c r="H1426" s="27" t="str">
        <f t="shared" si="355"/>
        <v>N/A</v>
      </c>
      <c r="I1426" s="28">
        <v>-13.9</v>
      </c>
      <c r="J1426" s="28">
        <v>-31.4</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2012-03-14T18:13:35Z</dcterms:modified>
</cp:coreProperties>
</file>