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Deliverables\2017-06-23 - Validation Tables Reissue\Validation Tables\State Specific Validation Tables\"/>
    </mc:Choice>
  </mc:AlternateContent>
  <bookViews>
    <workbookView xWindow="2160" yWindow="2295" windowWidth="13875" windowHeight="8940" tabRatio="669" firstSheet="10"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<sst xmlns="http://schemas.openxmlformats.org/spreadsheetml/2006/main" count="7052" uniqueCount="1749">
  <si>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</si>
  <si>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</si>
  <si>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</si>
  <si>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</si>
  <si>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</si>
  <si>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</si>
  <si>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</si>
  <si>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</si>
  <si>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</si>
  <si>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</si>
  <si>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</si>
  <si>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</si>
  <si>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</si>
  <si>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</si>
  <si>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</si>
  <si>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</si>
  <si>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</si>
  <si>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</si>
  <si>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</si>
  <si>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</si>
  <si>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</si>
  <si>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</si>
  <si>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</si>
  <si>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</si>
  <si>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</si>
  <si>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</si>
  <si>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</si>
  <si>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</si>
  <si>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</si>
  <si>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</si>
  <si>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</si>
  <si>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</si>
  <si>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</si>
  <si>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</si>
  <si>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</si>
  <si>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</si>
  <si>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</si>
  <si>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</si>
  <si>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</si>
  <si>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</si>
  <si>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</si>
  <si>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</si>
  <si>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</si>
  <si>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</si>
  <si>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</si>
  <si>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</si>
  <si>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</si>
  <si>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</si>
  <si>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</si>
  <si>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</si>
  <si>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</si>
  <si>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</si>
  <si>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</si>
  <si>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</si>
  <si>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</si>
  <si>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</si>
  <si>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</si>
  <si>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</si>
  <si>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</si>
  <si>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</si>
  <si>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</si>
  <si>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</si>
  <si>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</si>
  <si>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</si>
  <si>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</si>
  <si>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</si>
  <si>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</si>
  <si>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</si>
  <si>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</si>
  <si>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</si>
  <si>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</si>
  <si>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</si>
  <si>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</si>
  <si>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</si>
  <si>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</si>
  <si>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</si>
  <si>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</si>
  <si>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</si>
  <si>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</si>
  <si>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</si>
  <si>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</si>
  <si>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</si>
  <si>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</si>
  <si>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</si>
  <si>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</si>
  <si>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</si>
  <si>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</si>
  <si>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</si>
  <si>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</si>
  <si>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</si>
  <si>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</si>
  <si>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</si>
  <si>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</si>
  <si>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</si>
  <si>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</si>
  <si>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</si>
  <si>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</si>
  <si>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</si>
  <si>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</si>
  <si>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</si>
  <si>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</si>
  <si>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</si>
  <si>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</si>
  <si>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</si>
  <si>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</si>
  <si>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</si>
  <si>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</si>
  <si>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</si>
  <si>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</si>
  <si>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</si>
  <si>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</si>
  <si>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</si>
  <si>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</si>
  <si>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</si>
  <si>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</si>
  <si>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</si>
  <si>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</si>
  <si>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</si>
  <si>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</si>
  <si>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</si>
  <si>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</si>
  <si>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</si>
  <si>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</si>
  <si>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</si>
  <si>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</si>
  <si>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</si>
  <si>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</si>
  <si>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</si>
  <si>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</si>
  <si>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</si>
  <si>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</si>
  <si>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</si>
  <si>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</si>
  <si>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</si>
  <si>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</si>
  <si>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</si>
  <si>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</si>
  <si>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</si>
  <si>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</si>
  <si>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</si>
  <si>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</si>
  <si>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</si>
  <si>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</si>
  <si>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</si>
  <si>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</si>
  <si>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</si>
  <si>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</si>
  <si>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</si>
  <si>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</si>
  <si>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</si>
  <si>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</si>
  <si>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</si>
  <si>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</si>
  <si>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</si>
  <si>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</si>
  <si>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</si>
  <si>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</si>
  <si>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</si>
  <si>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</si>
  <si>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</si>
  <si>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</si>
  <si>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</si>
  <si>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</si>
  <si>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</si>
  <si>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</si>
  <si>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</si>
  <si>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</si>
  <si>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</si>
  <si>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</si>
  <si>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</si>
  <si>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</si>
  <si>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</si>
  <si>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</si>
  <si>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</si>
  <si>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</si>
  <si>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</si>
  <si>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</si>
  <si>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</si>
  <si>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</si>
  <si>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</si>
  <si>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</si>
  <si>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</si>
  <si>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</si>
  <si>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</si>
  <si>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</si>
  <si>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</si>
  <si>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</si>
  <si>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</si>
  <si>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</si>
  <si>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</si>
  <si>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</si>
  <si>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</si>
  <si>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</si>
  <si>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</si>
  <si>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</si>
  <si>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</si>
  <si>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</si>
  <si>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</si>
  <si>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</si>
  <si>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</si>
  <si>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</si>
  <si>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</si>
  <si>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</si>
  <si>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</si>
  <si>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</si>
  <si>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</si>
  <si>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</si>
  <si>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</si>
  <si>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</si>
  <si>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</si>
  <si>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</si>
  <si>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</si>
  <si>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</si>
  <si>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</si>
  <si>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</si>
  <si>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</si>
  <si>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</si>
  <si>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</si>
  <si>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</si>
  <si>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</si>
  <si>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</si>
  <si>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</si>
  <si>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</si>
  <si>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</si>
  <si>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</si>
  <si>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</si>
  <si>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</si>
  <si>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</si>
  <si>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</si>
  <si>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</si>
  <si>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</si>
  <si>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</si>
  <si>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</si>
  <si>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</si>
  <si>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</si>
  <si>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</si>
  <si>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</si>
  <si>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</si>
  <si>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</si>
  <si>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</si>
  <si>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</si>
  <si>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</si>
  <si>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</si>
  <si>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</si>
  <si>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</si>
  <si>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</si>
  <si>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</si>
  <si>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</si>
  <si>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</si>
  <si>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</si>
  <si>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</si>
  <si>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</si>
  <si>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</si>
  <si>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</si>
  <si>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</si>
  <si>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</si>
  <si>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</si>
  <si>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</si>
  <si>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</si>
  <si>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</si>
  <si>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</si>
  <si>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</si>
  <si>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</si>
  <si>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</si>
  <si>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</si>
  <si>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</si>
  <si>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</si>
  <si>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</si>
  <si>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</si>
  <si>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</si>
  <si>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</si>
  <si>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</si>
  <si>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</si>
  <si>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</si>
  <si>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</si>
  <si>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</si>
  <si>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</si>
  <si>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</si>
  <si>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</si>
  <si>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</si>
  <si>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</si>
  <si>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</si>
  <si>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</si>
  <si>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</si>
  <si>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</si>
  <si>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</si>
  <si>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</si>
  <si>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</si>
  <si>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</si>
  <si>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</si>
  <si>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</si>
  <si>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</si>
  <si>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</si>
  <si>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</si>
  <si>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</si>
  <si>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</si>
  <si>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</si>
  <si>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</si>
  <si>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</si>
  <si>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</si>
  <si>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</si>
  <si>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</si>
  <si>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</si>
  <si>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</si>
  <si>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</si>
  <si>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</si>
  <si>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</si>
  <si>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</si>
  <si>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</si>
  <si>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</si>
  <si>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</si>
  <si>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</si>
  <si>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</si>
  <si>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</si>
  <si>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</si>
  <si>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</si>
  <si>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</si>
  <si>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</si>
  <si>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</si>
  <si>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</si>
  <si>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</si>
  <si>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</si>
  <si>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</si>
  <si>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</si>
  <si>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</si>
  <si>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</si>
  <si>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</si>
  <si>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</si>
  <si>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</si>
  <si>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</si>
  <si>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</si>
  <si>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</si>
  <si>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</si>
  <si>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</si>
  <si>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</si>
  <si>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</si>
  <si>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</si>
  <si>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</si>
  <si>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</si>
  <si>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</si>
  <si>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</si>
  <si>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</si>
  <si>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</si>
  <si>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</si>
  <si>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</si>
  <si>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</si>
  <si>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</si>
  <si>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</si>
  <si>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</si>
  <si>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</si>
  <si>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</si>
  <si>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</si>
  <si>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</si>
  <si>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</si>
  <si>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</si>
  <si>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</si>
  <si>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</si>
  <si>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</si>
  <si>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</si>
  <si>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</si>
  <si>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</si>
  <si>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</si>
  <si>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</si>
  <si>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</si>
  <si>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</si>
  <si>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</si>
  <si>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</si>
  <si>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</si>
  <si>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</si>
  <si>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</si>
  <si>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</si>
  <si>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</si>
  <si>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</si>
  <si>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</si>
  <si>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</si>
  <si>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</si>
  <si>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</si>
  <si>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</si>
  <si>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</si>
  <si>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</si>
  <si>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</si>
  <si>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</si>
  <si>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</si>
  <si>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</si>
  <si>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</si>
  <si>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</si>
  <si>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</si>
  <si>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</si>
  <si>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</si>
  <si>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</si>
  <si>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</si>
  <si>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</si>
  <si>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</si>
  <si>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</si>
  <si>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</si>
  <si>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</si>
  <si>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</si>
  <si>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</si>
  <si>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</si>
  <si>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</si>
  <si>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</si>
  <si>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</si>
  <si>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</si>
  <si>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</si>
  <si>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</si>
  <si>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</si>
  <si>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</si>
  <si>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</si>
  <si>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</si>
  <si>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</si>
  <si>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</si>
  <si>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</si>
  <si>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</si>
  <si>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</si>
  <si>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</si>
  <si>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</si>
  <si>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</si>
  <si>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</si>
  <si>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</si>
  <si>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</si>
  <si>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</si>
  <si>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</si>
  <si>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</si>
  <si>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</si>
  <si>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</si>
  <si>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</si>
  <si>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</si>
  <si>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</si>
  <si>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</si>
  <si>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</si>
  <si>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</si>
  <si>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</si>
  <si>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</si>
  <si>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</si>
  <si>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</si>
  <si>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</si>
  <si>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</si>
  <si>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</si>
  <si>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</si>
  <si>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</si>
  <si>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</si>
  <si>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</si>
  <si>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</si>
  <si>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</si>
  <si>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</si>
  <si>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</si>
  <si>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</si>
  <si>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</si>
  <si>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</si>
  <si>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</si>
  <si>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</si>
  <si>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</si>
  <si>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</si>
  <si>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</si>
  <si>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</si>
  <si>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</si>
  <si>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</si>
  <si>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</si>
  <si>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</si>
  <si>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</si>
  <si>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</si>
  <si>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</si>
  <si>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</si>
  <si>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</si>
  <si>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</si>
  <si>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</si>
  <si>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</si>
  <si>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</si>
  <si>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</si>
  <si>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</si>
  <si>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</si>
  <si>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</si>
  <si>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</si>
  <si>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</si>
  <si>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</si>
  <si>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</si>
  <si>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</si>
  <si>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</si>
  <si>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</si>
  <si>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</si>
  <si>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</si>
  <si>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</si>
  <si>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</si>
  <si>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</si>
  <si>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</si>
  <si>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</si>
  <si>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</si>
  <si>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</si>
  <si>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</si>
  <si>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</si>
  <si>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</si>
  <si>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</si>
  <si>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</si>
  <si>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</si>
  <si>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</si>
  <si>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</si>
  <si>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</si>
  <si>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</si>
  <si>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</si>
  <si>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</si>
  <si>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</si>
  <si>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</si>
  <si>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</si>
  <si>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</si>
  <si>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</si>
  <si>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</si>
  <si>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</si>
  <si>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</si>
  <si>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</si>
  <si>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</si>
  <si>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</si>
  <si>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</si>
  <si>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</si>
  <si>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</si>
  <si>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</si>
  <si>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</si>
  <si>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</si>
  <si>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</si>
  <si>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</si>
  <si>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</si>
  <si>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</si>
  <si>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</si>
  <si>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</si>
  <si>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</si>
  <si>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</si>
  <si>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</si>
  <si>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</si>
  <si>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</si>
  <si>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</si>
  <si>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</si>
  <si>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</si>
  <si>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</si>
  <si>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</si>
  <si>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</si>
  <si>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</si>
  <si>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</si>
  <si>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</si>
  <si>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</si>
  <si>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</si>
  <si>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</si>
  <si>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</si>
  <si>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</si>
  <si>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</si>
  <si>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</si>
  <si>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</si>
  <si>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</si>
  <si>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</si>
  <si>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</si>
  <si>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</si>
  <si>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</si>
  <si>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</si>
  <si>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</si>
  <si>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</si>
  <si>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</si>
  <si>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</si>
  <si>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</si>
  <si>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</si>
  <si>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</si>
  <si>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</si>
  <si>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</si>
  <si>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</si>
  <si>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</si>
  <si>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</si>
  <si>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</si>
  <si>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</si>
  <si>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</si>
  <si>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</si>
  <si>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</si>
  <si>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</si>
  <si>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</si>
  <si>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</si>
  <si>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</si>
  <si>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</si>
  <si>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</si>
  <si>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</si>
  <si>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</si>
  <si>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</si>
  <si>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</si>
  <si>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</si>
  <si>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</si>
  <si>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</si>
  <si>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</si>
  <si>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</si>
  <si>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</si>
  <si>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</si>
  <si>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</si>
  <si>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</si>
  <si>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</si>
  <si>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</si>
  <si>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</si>
  <si>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</si>
  <si>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</si>
  <si>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</si>
  <si>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</si>
  <si>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</si>
  <si>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</si>
  <si>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</si>
  <si>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</si>
  <si>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</si>
  <si>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</si>
  <si>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</si>
  <si>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</si>
  <si>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</si>
  <si>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</si>
  <si>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</si>
  <si>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</si>
  <si>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</si>
  <si>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</si>
  <si>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</si>
  <si>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</si>
  <si>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</si>
  <si>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</si>
  <si>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</si>
  <si>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</si>
  <si>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</si>
  <si>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</si>
  <si>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</si>
  <si>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</si>
  <si>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</si>
  <si>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</si>
  <si>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</si>
  <si>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</si>
  <si>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</si>
  <si>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</si>
  <si>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</si>
  <si>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</si>
  <si>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</si>
  <si>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</si>
  <si>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</si>
  <si>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</si>
  <si>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</si>
  <si>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</si>
  <si>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</si>
  <si>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</si>
  <si>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</si>
  <si>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</si>
  <si>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</si>
  <si>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</si>
  <si>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</si>
  <si>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</si>
  <si>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</si>
  <si>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</si>
  <si>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</si>
  <si>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</si>
  <si>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</si>
  <si>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</si>
  <si>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</si>
  <si>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</si>
  <si>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</si>
  <si>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</si>
  <si>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</si>
  <si>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</si>
  <si>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</si>
  <si>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</si>
  <si>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</si>
  <si>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</si>
  <si>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</si>
  <si>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</si>
  <si>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</si>
  <si>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</si>
  <si>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</si>
  <si>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</si>
  <si>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</si>
  <si>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</si>
  <si>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</si>
  <si>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</si>
  <si>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</si>
  <si>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</si>
  <si>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</si>
  <si>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</si>
  <si>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</si>
  <si>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</si>
  <si>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</si>
  <si>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</si>
  <si>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</si>
  <si>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</si>
  <si>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</si>
  <si>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</si>
  <si>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</si>
  <si>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</si>
  <si>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</si>
  <si>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</si>
  <si>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</si>
  <si>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</si>
  <si>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</si>
  <si>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</si>
  <si>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</si>
  <si>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</si>
  <si>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</si>
  <si>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</si>
  <si>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</si>
  <si>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</si>
  <si>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</si>
  <si>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</si>
  <si>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</si>
  <si>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</si>
  <si>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</si>
  <si>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</si>
  <si>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</si>
  <si>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</si>
  <si>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</si>
  <si>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</si>
  <si>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</si>
  <si>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</si>
  <si>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</si>
  <si>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</si>
  <si>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</si>
  <si>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</si>
  <si>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</si>
  <si>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</si>
  <si>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</si>
  <si>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</si>
  <si>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</si>
  <si>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</si>
  <si>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</si>
  <si>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</si>
  <si>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</si>
  <si>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</si>
  <si>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</si>
  <si>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</si>
  <si>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</si>
  <si>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</si>
  <si>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</si>
  <si>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</si>
  <si>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</si>
  <si>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</si>
  <si>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</si>
  <si>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</si>
  <si>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</si>
  <si>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</si>
  <si>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</si>
  <si>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</si>
  <si>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</si>
  <si>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</si>
  <si>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</si>
  <si>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</si>
  <si>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</si>
  <si>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</si>
  <si>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</si>
  <si>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</si>
  <si>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</si>
  <si>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</si>
  <si>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</si>
  <si>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</si>
  <si>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</si>
  <si>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</si>
  <si>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</si>
  <si>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</si>
  <si>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</si>
  <si>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</si>
  <si>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</si>
  <si>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</si>
  <si>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</si>
  <si>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</si>
  <si>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</si>
  <si>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</si>
  <si>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</si>
  <si>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</si>
  <si>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</si>
  <si>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</si>
  <si>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</si>
  <si>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</si>
  <si>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</si>
  <si>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</si>
  <si>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</si>
  <si>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</si>
  <si>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</si>
  <si>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</si>
  <si>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</si>
  <si>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</si>
  <si>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</si>
  <si>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</si>
  <si>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</si>
  <si>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</si>
  <si>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</si>
  <si>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</si>
  <si>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</si>
  <si>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</si>
  <si>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</si>
  <si>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</si>
  <si>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</si>
  <si>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</si>
  <si>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</si>
  <si>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</si>
  <si>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</si>
  <si>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</si>
  <si>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</si>
  <si>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</si>
  <si>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</si>
  <si>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</si>
  <si>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</si>
  <si>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</si>
  <si>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</si>
  <si>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</si>
  <si>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</si>
  <si>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</si>
  <si>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</si>
  <si>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</si>
  <si>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</si>
  <si>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</si>
  <si>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</si>
  <si>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</si>
  <si>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</si>
  <si>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</si>
  <si>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</si>
  <si>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</si>
  <si>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</si>
  <si>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</si>
  <si>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</si>
  <si>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</si>
  <si>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</si>
  <si>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</si>
  <si>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</si>
  <si>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</si>
  <si>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</si>
  <si>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</si>
  <si>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</si>
  <si>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</si>
  <si>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</si>
  <si>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</si>
  <si>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</si>
  <si>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</si>
  <si>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</si>
  <si>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</si>
  <si>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</si>
  <si>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</si>
  <si>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</si>
  <si>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</si>
  <si>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</si>
  <si>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</si>
  <si>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</si>
  <si>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</si>
  <si>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</si>
  <si>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</si>
  <si>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</si>
  <si>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</si>
  <si>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</si>
  <si>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</si>
  <si>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</si>
  <si>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</si>
  <si>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</si>
  <si>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</si>
  <si>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</si>
  <si>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</si>
  <si>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</si>
  <si>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</si>
  <si>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</si>
  <si>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</si>
  <si>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</si>
  <si>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</si>
  <si>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</si>
  <si>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</si>
  <si>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</si>
  <si>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</si>
  <si>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</si>
  <si>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</si>
  <si>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</si>
  <si>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</si>
  <si>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</si>
  <si>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</si>
  <si>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</si>
  <si>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</si>
  <si>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</si>
  <si>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</si>
  <si>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</si>
  <si>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</si>
  <si>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</si>
  <si>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</si>
  <si>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</si>
  <si>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</si>
  <si>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</si>
  <si>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</si>
  <si>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</si>
  <si>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</si>
  <si>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</si>
  <si>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</si>
  <si>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</si>
  <si>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</si>
  <si>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</si>
  <si>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</si>
  <si>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</si>
  <si>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</si>
  <si>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</si>
  <si>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</si>
  <si>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</si>
  <si>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</si>
  <si>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</si>
  <si>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</si>
  <si>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</si>
  <si>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</si>
  <si>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</si>
  <si>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</si>
  <si>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</si>
  <si>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</si>
  <si>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</si>
  <si>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</si>
  <si>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</si>
  <si>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</si>
  <si>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</si>
  <si>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</si>
  <si>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</si>
  <si>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</si>
  <si>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</si>
  <si>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</si>
  <si>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</si>
  <si>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</si>
  <si>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</si>
  <si>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</si>
  <si>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</si>
  <si>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</si>
  <si>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</si>
  <si>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</si>
  <si>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</si>
  <si>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</si>
  <si>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</si>
  <si>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</si>
  <si>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</si>
  <si>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</si>
  <si>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</si>
  <si>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</si>
  <si>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</si>
  <si>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</si>
  <si>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</si>
  <si>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</si>
  <si>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</si>
  <si>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</si>
  <si>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</si>
  <si>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</si>
  <si>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</si>
  <si>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</si>
  <si>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</si>
  <si>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</si>
  <si>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</si>
  <si>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</si>
  <si>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</si>
  <si>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</si>
  <si>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</si>
  <si>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</si>
  <si>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</si>
  <si>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</si>
  <si>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</si>
  <si>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</si>
  <si>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</si>
  <si>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</si>
  <si>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</si>
  <si>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</si>
  <si>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</si>
  <si>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</si>
  <si>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</si>
  <si>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</si>
  <si>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</si>
  <si>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</si>
  <si>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</si>
  <si>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</si>
  <si>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</si>
  <si>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</si>
  <si>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</si>
  <si>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</si>
  <si>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</si>
  <si>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</si>
  <si>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</si>
  <si>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</si>
  <si>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</si>
  <si>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</si>
  <si>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</si>
  <si>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</si>
  <si>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</si>
  <si>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</si>
  <si>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</si>
  <si>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</si>
  <si>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</si>
  <si>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</si>
  <si>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</si>
  <si>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</si>
  <si>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</si>
  <si>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</si>
  <si>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</si>
  <si>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</si>
  <si>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</si>
  <si>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</si>
  <si>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</si>
  <si>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</si>
  <si>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</si>
  <si>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</si>
  <si>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</si>
  <si>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</si>
  <si>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</si>
  <si>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</si>
  <si>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</si>
  <si>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</si>
  <si>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</si>
  <si>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</si>
  <si>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</si>
  <si>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</si>
  <si>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</si>
  <si>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</si>
  <si>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</si>
  <si>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</si>
  <si>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</si>
  <si>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</si>
  <si>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</si>
  <si>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</si>
  <si>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</si>
  <si>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</si>
  <si>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</si>
  <si>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</si>
  <si>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</si>
  <si>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</si>
  <si>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</si>
  <si>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</si>
  <si>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</si>
  <si>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</si>
  <si>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</si>
  <si>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</si>
  <si>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</si>
  <si>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</si>
  <si>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</si>
  <si>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</si>
  <si>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</si>
  <si>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</si>
  <si>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</si>
  <si>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</si>
  <si>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</si>
  <si>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</si>
  <si>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</si>
  <si>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</si>
  <si>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</si>
  <si>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</si>
  <si>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</si>
  <si>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</si>
  <si>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</si>
  <si>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</si>
  <si>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</si>
  <si>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</si>
  <si>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</si>
  <si>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</si>
  <si>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</si>
  <si>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</si>
  <si>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</si>
  <si>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</si>
  <si>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</si>
  <si>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</si>
  <si>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</si>
  <si>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</si>
  <si>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</si>
  <si>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</si>
  <si>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</si>
  <si>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</si>
  <si>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</si>
  <si>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</si>
  <si>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</si>
  <si>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</si>
  <si>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</si>
  <si>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</si>
  <si>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</si>
  <si>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</si>
  <si>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</si>
  <si>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</si>
  <si>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</si>
  <si>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</si>
  <si>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</si>
  <si>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</si>
  <si>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</si>
  <si>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</si>
  <si>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</si>
  <si>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</si>
  <si>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</si>
  <si>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</si>
  <si>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</si>
  <si>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</si>
  <si>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</si>
  <si>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</si>
  <si>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</si>
  <si>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</si>
  <si>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</si>
  <si>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</si>
  <si>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</si>
  <si>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</si>
  <si>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</si>
  <si>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</si>
  <si>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</si>
  <si>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</si>
  <si>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</si>
  <si>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</si>
  <si>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</si>
  <si>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</si>
  <si>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</si>
  <si>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</si>
  <si>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</si>
  <si>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</si>
  <si>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</si>
  <si>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</si>
  <si>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</si>
  <si>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</si>
  <si>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</si>
  <si>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</si>
  <si>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</si>
  <si>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</si>
  <si>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</si>
  <si>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</si>
  <si>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</si>
  <si>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</si>
  <si>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</si>
  <si>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</si>
  <si>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</si>
  <si>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</si>
  <si>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</si>
  <si>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</si>
  <si>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</si>
  <si>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</si>
  <si>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</si>
  <si>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</si>
  <si>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</si>
  <si>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</si>
  <si>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</si>
  <si>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</si>
  <si>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</si>
  <si>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</si>
  <si>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</si>
  <si>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</si>
  <si>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</si>
  <si>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</si>
  <si>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</si>
  <si>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</si>
  <si>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</si>
  <si>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</si>
  <si>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</si>
  <si>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</si>
  <si>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</si>
  <si>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</si>
  <si>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</si>
  <si>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</si>
  <si>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</si>
  <si>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</si>
  <si>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</si>
  <si>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</si>
  <si>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</si>
  <si>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</si>
  <si>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</si>
  <si>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</si>
  <si>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</si>
  <si>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</si>
  <si>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</si>
  <si>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</si>
  <si>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</si>
  <si>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</si>
  <si>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</si>
  <si>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</si>
  <si>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</si>
  <si>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</si>
  <si>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</si>
  <si>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</si>
  <si>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</si>
  <si>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</si>
  <si>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</si>
  <si>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</si>
  <si>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</si>
  <si>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</si>
  <si>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</si>
  <si>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</si>
  <si>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</si>
  <si>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</si>
  <si>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</si>
  <si>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</si>
  <si>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</si>
  <si>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</si>
  <si>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</si>
  <si>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</si>
  <si>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</si>
  <si>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</si>
  <si>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</si>
  <si>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</si>
  <si>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</si>
  <si>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</si>
  <si>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</si>
  <si>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</si>
  <si>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</si>
  <si>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</si>
  <si>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</si>
  <si>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</si>
  <si>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</si>
  <si>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</si>
  <si>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</si>
  <si>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</si>
  <si>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</si>
  <si>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</si>
  <si>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</si>
  <si>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</si>
  <si>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</si>
  <si>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</si>
  <si>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</si>
  <si>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</si>
  <si>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</si>
  <si>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</si>
  <si>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</si>
  <si>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</si>
  <si>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</si>
  <si>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</si>
  <si>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</si>
  <si>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</si>
  <si>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</si>
  <si>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</si>
  <si>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</si>
  <si>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</si>
  <si>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</si>
  <si>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</si>
  <si>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</si>
  <si>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</si>
  <si>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</si>
  <si>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</si>
  <si>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</si>
  <si>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</si>
  <si>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</si>
  <si>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</si>
  <si>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</si>
  <si>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</si>
  <si>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</si>
  <si>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</si>
  <si>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</si>
  <si>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</si>
  <si>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</si>
  <si>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</si>
  <si>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</si>
  <si>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</si>
  <si>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</si>
  <si>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</si>
  <si>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</si>
  <si>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</si>
  <si>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</si>
  <si>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</si>
  <si>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</si>
  <si>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</si>
  <si>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</si>
  <si>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</si>
  <si>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</si>
  <si>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</si>
  <si>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</si>
  <si>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</si>
  <si>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</si>
  <si>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</si>
  <si>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</si>
  <si>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</si>
  <si>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</si>
  <si>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</si>
  <si>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</si>
  <si>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</si>
  <si>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</si>
  <si>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</si>
  <si>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</si>
  <si>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</si>
  <si>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</si>
  <si>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</si>
  <si>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</si>
  <si>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</si>
  <si>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</si>
  <si>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</si>
  <si>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</si>
  <si>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</si>
  <si>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</si>
  <si>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</si>
  <si>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</si>
  <si>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</si>
  <si>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</si>
  <si>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</si>
  <si>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</si>
  <si>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</si>
  <si>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</si>
  <si>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</si>
  <si>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</si>
  <si>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</si>
  <si>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</si>
  <si>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</si>
  <si>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</si>
  <si>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</si>
  <si>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</si>
  <si>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</si>
  <si>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</si>
  <si>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</si>
  <si>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</si>
  <si>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</si>
  <si>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</si>
  <si>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</si>
  <si>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</si>
  <si>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</si>
  <si>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</si>
  <si>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</si>
  <si>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</si>
  <si>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</si>
  <si>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</si>
  <si>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</si>
  <si>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</si>
  <si>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</si>
  <si>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</si>
  <si>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</si>
  <si>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</si>
  <si>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</si>
  <si>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</si>
  <si>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</si>
  <si>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</si>
  <si>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</si>
  <si>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</si>
  <si>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</si>
  <si>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</si>
  <si>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</si>
  <si>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</si>
  <si>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</si>
  <si>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</si>
  <si>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</si>
  <si>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</si>
  <si>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</si>
  <si>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</si>
  <si>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</si>
  <si>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</si>
  <si>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</si>
  <si>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</si>
  <si>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</si>
  <si>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</si>
  <si>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</si>
  <si>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</si>
  <si>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</si>
  <si>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</si>
  <si>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</si>
  <si>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</si>
  <si>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</si>
  <si>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</si>
  <si>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</si>
  <si>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</si>
  <si>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</si>
  <si>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</si>
  <si>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</si>
  <si>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</si>
  <si>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</si>
  <si>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</si>
  <si>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</si>
  <si>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</si>
  <si>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</si>
  <si>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</si>
  <si>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</si>
  <si>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</si>
  <si>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</si>
  <si>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</si>
  <si>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</si>
  <si>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</si>
  <si>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</si>
  <si>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</si>
  <si>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</si>
  <si>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</si>
  <si>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</si>
  <si>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</si>
  <si>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</si>
  <si>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</si>
  <si>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</si>
  <si>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</si>
  <si>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</si>
  <si>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</si>
  <si>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</si>
  <si>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</si>
  <si>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</si>
  <si>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</si>
  <si>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</si>
  <si>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</si>
  <si>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</si>
  <si>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</si>
  <si>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</si>
  <si>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</si>
  <si>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</si>
  <si>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</si>
  <si>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</si>
  <si>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</si>
  <si>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</si>
  <si>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</si>
  <si>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</si>
  <si>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</si>
  <si>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</si>
  <si>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</si>
  <si>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</si>
  <si>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</si>
  <si>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</si>
  <si>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</si>
  <si>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</si>
  <si>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</si>
  <si>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</si>
  <si>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</si>
  <si>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</si>
  <si>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</si>
  <si>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</si>
  <si>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</si>
  <si>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</si>
  <si>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</si>
  <si>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</si>
  <si>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</si>
  <si>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</si>
  <si>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</si>
  <si>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</si>
  <si>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</si>
  <si>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</si>
  <si>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</si>
  <si>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</si>
  <si>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</si>
  <si>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</si>
  <si>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</si>
  <si>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</si>
  <si>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</si>
  <si>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</si>
  <si>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</si>
  <si>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</si>
  <si>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</si>
  <si>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</si>
  <si>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</si>
  <si>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</si>
  <si>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</si>
  <si>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</si>
  <si>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</si>
  <si>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</si>
  <si>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</si>
  <si>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</si>
  <si>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</si>
  <si>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</si>
  <si>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</si>
  <si>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</si>
  <si>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</si>
  <si>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</si>
  <si>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</si>
  <si>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</si>
  <si>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</si>
  <si>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</si>
  <si>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</si>
  <si>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</si>
  <si>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</si>
  <si>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</si>
  <si>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</si>
  <si>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</si>
  <si>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</si>
  <si>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</si>
  <si>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</si>
  <si>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</si>
  <si>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</si>
  <si>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</si>
  <si>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</si>
  <si>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</si>
  <si>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</si>
  <si>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</si>
  <si>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</si>
  <si>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</si>
  <si>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</si>
  <si>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</si>
  <si>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</si>
  <si>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</si>
  <si>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</si>
  <si>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</si>
  <si>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</si>
  <si>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</si>
  <si>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</si>
  <si>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</si>
  <si>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</si>
  <si>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</si>
  <si>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</si>
  <si>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</si>
  <si>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</si>
  <si>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</si>
  <si>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</si>
  <si>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</si>
  <si>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</si>
  <si>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</si>
  <si>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</si>
  <si>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</si>
  <si>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</si>
  <si>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</si>
  <si>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</si>
  <si>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</si>
  <si>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</si>
  <si>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</si>
  <si>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</si>
  <si>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</si>
  <si>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</si>
  <si>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</si>
  <si>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</si>
  <si>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</si>
  <si>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</si>
  <si>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</si>
  <si>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</si>
  <si>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</si>
  <si>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</si>
  <si>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</si>
  <si>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</si>
  <si>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</si>
  <si>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</si>
  <si>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</si>
  <si>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</si>
  <si>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</si>
  <si>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</si>
  <si>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</si>
  <si>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</si>
  <si>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</si>
  <si>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</si>
  <si>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</si>
  <si>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</si>
  <si>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</si>
  <si>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</si>
  <si>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</si>
  <si>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</si>
  <si>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</si>
  <si>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</si>
  <si>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</si>
  <si>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</si>
  <si>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</si>
  <si>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</si>
  <si>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</si>
  <si>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</si>
  <si>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</si>
  <si>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</si>
  <si>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</si>
  <si>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</si>
  <si>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</si>
  <si>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</si>
  <si>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</si>
  <si>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</si>
  <si>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</si>
  <si>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</si>
  <si>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</si>
  <si>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</si>
  <si>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</si>
  <si>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</si>
  <si>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</si>
  <si>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</si>
  <si>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</si>
  <si>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</si>
  <si>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</si>
  <si>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</si>
  <si>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</si>
  <si>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</si>
  <si>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</si>
  <si>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</si>
  <si>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</si>
  <si>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</si>
  <si>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</si>
  <si>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</si>
  <si>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</si>
  <si>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</si>
  <si>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</si>
  <si>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</si>
  <si>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</si>
  <si>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</si>
  <si>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</si>
  <si>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</si>
  <si>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</si>
  <si>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</si>
  <si>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</si>
  <si>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</si>
  <si>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</si>
  <si>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</si>
  <si>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</si>
  <si>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</si>
  <si>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</si>
  <si>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</si>
  <si>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</si>
  <si>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</si>
  <si>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</si>
  <si>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</si>
  <si>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</si>
  <si>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</si>
  <si>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</si>
  <si>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</si>
  <si>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</si>
  <si>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</si>
  <si>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</si>
  <si>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</si>
  <si>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</si>
  <si>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</si>
  <si>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</si>
  <si>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</si>
  <si>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</si>
  <si>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</si>
  <si>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</si>
  <si>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</si>
  <si>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</si>
  <si>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</si>
  <si>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</si>
  <si>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</si>
  <si>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</si>
  <si>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</si>
  <si>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</si>
  <si>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</si>
  <si>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</si>
  <si>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</si>
  <si>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</si>
  <si>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</si>
  <si>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</si>
  <si>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</si>
  <si>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</si>
  <si>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</si>
  <si>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</si>
  <si>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</si>
  <si>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</si>
  <si>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</si>
  <si>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</si>
  <si>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</si>
  <si>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</si>
  <si>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</si>
  <si>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</si>
  <si>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</si>
  <si>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</si>
  <si>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</si>
  <si>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</si>
  <si>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</si>
  <si>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</si>
  <si>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</si>
  <si>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</si>
  <si>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</si>
  <si>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</si>
  <si>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</si>
  <si>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</si>
  <si>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</si>
  <si>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</si>
  <si>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</si>
  <si>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</si>
  <si>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</si>
  <si>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</si>
  <si>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</si>
  <si>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</si>
  <si>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</si>
  <si>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</si>
  <si>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</si>
  <si>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</si>
  <si>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</si>
  <si>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</si>
  <si>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</si>
  <si>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</si>
  <si>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</si>
  <si>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</si>
  <si>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</si>
  <si>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</si>
  <si>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</si>
  <si>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</si>
  <si>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</si>
  <si>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</si>
  <si>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</si>
  <si>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</si>
  <si>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</si>
  <si>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</si>
  <si>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</si>
  <si>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</si>
  <si>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</si>
  <si>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</si>
  <si>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</si>
  <si>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</si>
  <si>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</si>
  <si>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</si>
  <si>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</si>
  <si>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</si>
  <si>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</si>
  <si>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</si>
  <si>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</si>
  <si>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</si>
  <si>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</si>
  <si>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</si>
  <si>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</si>
  <si>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</si>
  <si>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</si>
  <si>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</si>
  <si>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</si>
  <si>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</si>
  <si>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</si>
  <si>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</si>
  <si>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</si>
  <si>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</si>
  <si>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</si>
  <si>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</si>
  <si>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</si>
  <si>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</si>
  <si>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</si>
  <si>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</si>
  <si>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</si>
  <si>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</si>
  <si>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</si>
  <si>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</si>
  <si>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</si>
  <si>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</si>
  <si>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</si>
  <si>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</si>
  <si>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</si>
  <si>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</si>
  <si>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</si>
  <si>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</si>
  <si>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</si>
  <si>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</si>
  <si>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</si>
  <si>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</si>
  <si>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</si>
  <si>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</si>
  <si>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</si>
  <si>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</si>
  <si>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</si>
  <si>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</si>
  <si>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</si>
  <si>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</si>
  <si>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</si>
  <si>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</si>
  <si>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</si>
  <si>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</si>
  <si>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</si>
  <si>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</si>
  <si>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</si>
  <si>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</si>
  <si>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</si>
  <si>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</si>
  <si>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</si>
  <si>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</si>
  <si>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</si>
  <si>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</si>
  <si>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</si>
  <si>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</si>
  <si>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</si>
  <si>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</si>
  <si>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</si>
  <si>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</si>
  <si>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</si>
  <si>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</si>
  <si>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</si>
  <si>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</si>
  <si>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</si>
  <si>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</si>
  <si>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</si>
  <si>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</si>
  <si>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</si>
  <si>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</si>
  <si>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</si>
  <si>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</si>
  <si>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</si>
  <si>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</si>
  <si>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</si>
  <si>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</si>
  <si>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</si>
  <si>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</si>
  <si>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</si>
  <si>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</si>
  <si>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</si>
  <si>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</si>
  <si>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</si>
  <si>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</si>
  <si>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</si>
  <si>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</si>
  <si>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</si>
  <si>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</si>
  <si>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</si>
  <si>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State: UT</t>
  </si>
  <si>
    <t>Div by 0</t>
  </si>
  <si>
    <t>April 14, 2017</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</si>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</sst>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5">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6" sqref="A6"/>
    </sheetView>
  </sheetViews>
  <sheetFormatPr defaultRowHeight="12.75" x14ac:dyDescent="0.2"/>
  <cols>
    <col min="1" max="1" width="106.5703125" customWidth="1"/>
    <col min="2" max="9" width="9.140625" customWidth="1"/>
  </cols>
  <sheetData>
    <row r="1" spans="1:1" ht="77.25" customHeight="1" x14ac:dyDescent="0.25">
      <c r="A1" s="119" t="s">
        <v>1634</v>
      </c>
    </row>
    <row r="2" spans="1:1" ht="15" x14ac:dyDescent="0.25">
      <c r="A2" s="119" t="s">
        <v>648</v>
      </c>
    </row>
    <row r="3" spans="1:1" ht="30" x14ac:dyDescent="0.6">
      <c r="A3" s="120" t="s">
        <v>1635</v>
      </c>
    </row>
    <row r="4" spans="1:1" ht="30" x14ac:dyDescent="0.6">
      <c r="A4" s="120" t="s">
        <v>1720</v>
      </c>
    </row>
    <row r="5" spans="1:1" ht="18" x14ac:dyDescent="0.25">
      <c r="A5" s="121" t="s">
        <v>1747</v>
      </c>
    </row>
    <row r="6" spans="1:1" ht="16.5" customHeight="1" x14ac:dyDescent="0.2">
      <c r="A6" s="122" t="s">
        <v>648</v>
      </c>
    </row>
    <row r="7" spans="1:1" ht="13.5" x14ac:dyDescent="0.25">
      <c r="A7" s="123" t="s">
        <v>1636</v>
      </c>
    </row>
    <row r="8" spans="1:1" ht="62.1" customHeight="1" x14ac:dyDescent="0.2">
      <c r="A8" s="124" t="s">
        <v>1637</v>
      </c>
    </row>
    <row r="9" spans="1:1" x14ac:dyDescent="0.2">
      <c r="A9" s="125" t="s">
        <v>648</v>
      </c>
    </row>
    <row r="10" spans="1:1" ht="13.5" x14ac:dyDescent="0.25">
      <c r="A10" s="123" t="s">
        <v>1638</v>
      </c>
    </row>
    <row r="11" spans="1:1" ht="95.1" customHeight="1" x14ac:dyDescent="0.2">
      <c r="A11" s="126" t="s">
        <v>1744</v>
      </c>
    </row>
    <row r="12" spans="1:1" x14ac:dyDescent="0.2">
      <c r="A12" s="141"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1728</v>
      </c>
      <c r="B1" s="143"/>
      <c r="C1" s="143"/>
      <c r="D1" s="143"/>
      <c r="E1" s="143"/>
      <c r="F1" s="143"/>
      <c r="G1" s="143"/>
      <c r="H1" s="143"/>
      <c r="I1" s="143"/>
      <c r="J1" s="143"/>
      <c r="K1" s="144"/>
    </row>
    <row r="2" spans="1:11" x14ac:dyDescent="0.2">
      <c r="A2" s="148" t="s">
        <v>1582</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6" t="s">
        <v>12</v>
      </c>
      <c r="B6" s="105" t="s">
        <v>213</v>
      </c>
      <c r="C6" s="36">
        <v>347</v>
      </c>
      <c r="D6" s="9" t="str">
        <f>IF($B6="N/A","N/A",IF(C6&lt;0,"No","Yes"))</f>
        <v>N/A</v>
      </c>
      <c r="E6" s="36">
        <v>250</v>
      </c>
      <c r="F6" s="9" t="str">
        <f>IF($B6="N/A","N/A",IF(E6&lt;0,"No","Yes"))</f>
        <v>N/A</v>
      </c>
      <c r="G6" s="36">
        <v>1073</v>
      </c>
      <c r="H6" s="9" t="str">
        <f>IF($B6="N/A","N/A",IF(G6&lt;0,"No","Yes"))</f>
        <v>N/A</v>
      </c>
      <c r="I6" s="10">
        <v>-28</v>
      </c>
      <c r="J6" s="10">
        <v>329.2</v>
      </c>
      <c r="K6" s="9" t="str">
        <f t="shared" ref="K6:K11" si="0">IF(J6="Div by 0", "N/A", IF(J6="N/A","N/A", IF(J6&gt;30, "No", IF(J6&lt;-30, "No", "Yes"))))</f>
        <v>No</v>
      </c>
    </row>
    <row r="7" spans="1:11" x14ac:dyDescent="0.2">
      <c r="A7" s="86" t="s">
        <v>443</v>
      </c>
      <c r="B7" s="105" t="s">
        <v>213</v>
      </c>
      <c r="C7" s="9">
        <v>46.685878963</v>
      </c>
      <c r="D7" s="9" t="str">
        <f t="shared" ref="D7:D11" si="1">IF($B7="N/A","N/A",IF(C7&lt;0,"No","Yes"))</f>
        <v>N/A</v>
      </c>
      <c r="E7" s="9">
        <v>34.799999999999997</v>
      </c>
      <c r="F7" s="9" t="str">
        <f t="shared" ref="F7:F11" si="2">IF($B7="N/A","N/A",IF(E7&lt;0,"No","Yes"))</f>
        <v>N/A</v>
      </c>
      <c r="G7" s="9">
        <v>23.951537745</v>
      </c>
      <c r="H7" s="9" t="str">
        <f t="shared" ref="H7:H11" si="3">IF($B7="N/A","N/A",IF(G7&lt;0,"No","Yes"))</f>
        <v>N/A</v>
      </c>
      <c r="I7" s="10">
        <v>-25.5</v>
      </c>
      <c r="J7" s="10">
        <v>-31.2</v>
      </c>
      <c r="K7" s="9" t="str">
        <f t="shared" si="0"/>
        <v>No</v>
      </c>
    </row>
    <row r="8" spans="1:11" x14ac:dyDescent="0.2">
      <c r="A8" s="86" t="s">
        <v>444</v>
      </c>
      <c r="B8" s="105" t="s">
        <v>213</v>
      </c>
      <c r="C8" s="9">
        <v>32.853025936999998</v>
      </c>
      <c r="D8" s="9" t="str">
        <f t="shared" si="1"/>
        <v>N/A</v>
      </c>
      <c r="E8" s="9">
        <v>36.799999999999997</v>
      </c>
      <c r="F8" s="9" t="str">
        <f t="shared" si="2"/>
        <v>N/A</v>
      </c>
      <c r="G8" s="9">
        <v>47.996272134000002</v>
      </c>
      <c r="H8" s="9" t="str">
        <f t="shared" si="3"/>
        <v>N/A</v>
      </c>
      <c r="I8" s="10">
        <v>12.01</v>
      </c>
      <c r="J8" s="10">
        <v>30.42</v>
      </c>
      <c r="K8" s="9" t="str">
        <f t="shared" si="0"/>
        <v>No</v>
      </c>
    </row>
    <row r="9" spans="1:11" x14ac:dyDescent="0.2">
      <c r="A9" s="86" t="s">
        <v>445</v>
      </c>
      <c r="B9" s="105" t="s">
        <v>213</v>
      </c>
      <c r="C9" s="9">
        <v>0.57636887609999998</v>
      </c>
      <c r="D9" s="9" t="str">
        <f t="shared" si="1"/>
        <v>N/A</v>
      </c>
      <c r="E9" s="9">
        <v>7.2</v>
      </c>
      <c r="F9" s="9" t="str">
        <f t="shared" si="2"/>
        <v>N/A</v>
      </c>
      <c r="G9" s="9">
        <v>7.0829450139999999</v>
      </c>
      <c r="H9" s="9" t="str">
        <f t="shared" si="3"/>
        <v>N/A</v>
      </c>
      <c r="I9" s="10">
        <v>1149</v>
      </c>
      <c r="J9" s="10">
        <v>-1.63</v>
      </c>
      <c r="K9" s="9" t="str">
        <f t="shared" si="0"/>
        <v>Yes</v>
      </c>
    </row>
    <row r="10" spans="1:11" x14ac:dyDescent="0.2">
      <c r="A10" s="86" t="s">
        <v>446</v>
      </c>
      <c r="B10" s="105" t="s">
        <v>213</v>
      </c>
      <c r="C10" s="9">
        <v>1.1527377522</v>
      </c>
      <c r="D10" s="9" t="str">
        <f t="shared" si="1"/>
        <v>N/A</v>
      </c>
      <c r="E10" s="9">
        <v>6.4</v>
      </c>
      <c r="F10" s="9" t="str">
        <f t="shared" si="2"/>
        <v>N/A</v>
      </c>
      <c r="G10" s="9">
        <v>6.4305684994999996</v>
      </c>
      <c r="H10" s="9" t="str">
        <f t="shared" si="3"/>
        <v>N/A</v>
      </c>
      <c r="I10" s="10">
        <v>455.2</v>
      </c>
      <c r="J10" s="10">
        <v>0.47760000000000002</v>
      </c>
      <c r="K10" s="9" t="str">
        <f t="shared" si="0"/>
        <v>Yes</v>
      </c>
    </row>
    <row r="11" spans="1:11" x14ac:dyDescent="0.2">
      <c r="A11" s="86" t="s">
        <v>204</v>
      </c>
      <c r="B11" s="105" t="s">
        <v>213</v>
      </c>
      <c r="C11" s="9">
        <v>0</v>
      </c>
      <c r="D11" s="9" t="str">
        <f t="shared" si="1"/>
        <v>N/A</v>
      </c>
      <c r="E11" s="9">
        <v>29.2</v>
      </c>
      <c r="F11" s="9" t="str">
        <f t="shared" si="2"/>
        <v>N/A</v>
      </c>
      <c r="G11" s="9">
        <v>36.253494873999998</v>
      </c>
      <c r="H11" s="9" t="str">
        <f t="shared" si="3"/>
        <v>N/A</v>
      </c>
      <c r="I11" s="10" t="s">
        <v>1746</v>
      </c>
      <c r="J11" s="10">
        <v>24.16</v>
      </c>
      <c r="K11" s="9" t="str">
        <f t="shared" si="0"/>
        <v>Yes</v>
      </c>
    </row>
    <row r="12" spans="1:11" x14ac:dyDescent="0.2">
      <c r="A12" s="86" t="s">
        <v>652</v>
      </c>
      <c r="B12" s="105" t="s">
        <v>213</v>
      </c>
      <c r="C12" s="9">
        <v>100</v>
      </c>
      <c r="D12" s="9" t="str">
        <f t="shared" ref="D12:D23" si="4">IF($B12="N/A","N/A",IF(C12&lt;0,"No","Yes"))</f>
        <v>N/A</v>
      </c>
      <c r="E12" s="9">
        <v>100</v>
      </c>
      <c r="F12" s="9" t="str">
        <f t="shared" ref="F12:F23" si="5">IF($B12="N/A","N/A",IF(E12&lt;0,"No","Yes"))</f>
        <v>N/A</v>
      </c>
      <c r="G12" s="9">
        <v>100</v>
      </c>
      <c r="H12" s="9" t="str">
        <f t="shared" ref="H12:H23" si="6">IF($B12="N/A","N/A",IF(G12&lt;0,"No","Yes"))</f>
        <v>N/A</v>
      </c>
      <c r="I12" s="10">
        <v>0</v>
      </c>
      <c r="J12" s="10">
        <v>0</v>
      </c>
      <c r="K12" s="9" t="str">
        <f t="shared" ref="K12:K23" si="7">IF(J12="Div by 0", "N/A", IF(J12="N/A","N/A", IF(J12&gt;30, "No", IF(J12&lt;-30, "No", "Yes"))))</f>
        <v>Yes</v>
      </c>
    </row>
    <row r="13" spans="1:11" x14ac:dyDescent="0.2">
      <c r="A13" s="86" t="s">
        <v>651</v>
      </c>
      <c r="B13" s="105" t="s">
        <v>213</v>
      </c>
      <c r="C13" s="9">
        <v>85.014409221999998</v>
      </c>
      <c r="D13" s="9" t="str">
        <f t="shared" si="4"/>
        <v>N/A</v>
      </c>
      <c r="E13" s="9">
        <v>81.599999999999994</v>
      </c>
      <c r="F13" s="9" t="str">
        <f t="shared" si="5"/>
        <v>N/A</v>
      </c>
      <c r="G13" s="9">
        <v>74.091332711999996</v>
      </c>
      <c r="H13" s="9" t="str">
        <f t="shared" si="6"/>
        <v>N/A</v>
      </c>
      <c r="I13" s="10">
        <v>-4.0199999999999996</v>
      </c>
      <c r="J13" s="10">
        <v>-9.1999999999999993</v>
      </c>
      <c r="K13" s="9" t="str">
        <f t="shared" si="7"/>
        <v>Yes</v>
      </c>
    </row>
    <row r="14" spans="1:11" x14ac:dyDescent="0.2">
      <c r="A14" s="86" t="s">
        <v>852</v>
      </c>
      <c r="B14" s="105" t="s">
        <v>213</v>
      </c>
      <c r="C14" s="10">
        <v>16.481355932</v>
      </c>
      <c r="D14" s="9" t="str">
        <f t="shared" si="4"/>
        <v>N/A</v>
      </c>
      <c r="E14" s="10">
        <v>17.607843137</v>
      </c>
      <c r="F14" s="9" t="str">
        <f t="shared" si="5"/>
        <v>N/A</v>
      </c>
      <c r="G14" s="10">
        <v>13.047798741999999</v>
      </c>
      <c r="H14" s="9" t="str">
        <f t="shared" si="6"/>
        <v>N/A</v>
      </c>
      <c r="I14" s="10">
        <v>6.835</v>
      </c>
      <c r="J14" s="10">
        <v>-25.9</v>
      </c>
      <c r="K14" s="9" t="str">
        <f t="shared" si="7"/>
        <v>Yes</v>
      </c>
    </row>
    <row r="15" spans="1:11" x14ac:dyDescent="0.2">
      <c r="A15" s="86" t="s">
        <v>653</v>
      </c>
      <c r="B15" s="105" t="s">
        <v>213</v>
      </c>
      <c r="C15" s="9">
        <v>0</v>
      </c>
      <c r="D15" s="9" t="str">
        <f t="shared" si="4"/>
        <v>N/A</v>
      </c>
      <c r="E15" s="9">
        <v>0</v>
      </c>
      <c r="F15" s="9" t="str">
        <f t="shared" si="5"/>
        <v>N/A</v>
      </c>
      <c r="G15" s="9">
        <v>0</v>
      </c>
      <c r="H15" s="9" t="str">
        <f t="shared" si="6"/>
        <v>N/A</v>
      </c>
      <c r="I15" s="10" t="s">
        <v>1746</v>
      </c>
      <c r="J15" s="10" t="s">
        <v>1746</v>
      </c>
      <c r="K15" s="9" t="str">
        <f t="shared" si="7"/>
        <v>N/A</v>
      </c>
    </row>
    <row r="16" spans="1:11" x14ac:dyDescent="0.2">
      <c r="A16" s="86" t="s">
        <v>370</v>
      </c>
      <c r="B16" s="105"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
      <c r="A17" s="86" t="s">
        <v>853</v>
      </c>
      <c r="B17" s="105"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
      <c r="A18" s="86" t="s">
        <v>654</v>
      </c>
      <c r="B18" s="105" t="s">
        <v>213</v>
      </c>
      <c r="C18" s="9">
        <v>0</v>
      </c>
      <c r="D18" s="9" t="str">
        <f t="shared" si="4"/>
        <v>N/A</v>
      </c>
      <c r="E18" s="9">
        <v>0</v>
      </c>
      <c r="F18" s="9" t="str">
        <f t="shared" si="5"/>
        <v>N/A</v>
      </c>
      <c r="G18" s="9">
        <v>0</v>
      </c>
      <c r="H18" s="9" t="str">
        <f t="shared" si="6"/>
        <v>N/A</v>
      </c>
      <c r="I18" s="10" t="s">
        <v>1746</v>
      </c>
      <c r="J18" s="10" t="s">
        <v>1746</v>
      </c>
      <c r="K18" s="9" t="str">
        <f t="shared" si="7"/>
        <v>N/A</v>
      </c>
    </row>
    <row r="19" spans="1:11" x14ac:dyDescent="0.2">
      <c r="A19" s="86" t="s">
        <v>205</v>
      </c>
      <c r="B19" s="105"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
      <c r="A20" s="86" t="s">
        <v>854</v>
      </c>
      <c r="B20" s="105"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
      <c r="A21" s="86" t="s">
        <v>655</v>
      </c>
      <c r="B21" s="105" t="s">
        <v>213</v>
      </c>
      <c r="C21" s="9">
        <v>0</v>
      </c>
      <c r="D21" s="9" t="str">
        <f t="shared" si="4"/>
        <v>N/A</v>
      </c>
      <c r="E21" s="9">
        <v>0</v>
      </c>
      <c r="F21" s="9" t="str">
        <f t="shared" si="5"/>
        <v>N/A</v>
      </c>
      <c r="G21" s="9">
        <v>0</v>
      </c>
      <c r="H21" s="9" t="str">
        <f t="shared" si="6"/>
        <v>N/A</v>
      </c>
      <c r="I21" s="10" t="s">
        <v>1746</v>
      </c>
      <c r="J21" s="10" t="s">
        <v>1746</v>
      </c>
      <c r="K21" s="9" t="str">
        <f t="shared" si="7"/>
        <v>N/A</v>
      </c>
    </row>
    <row r="22" spans="1:11" x14ac:dyDescent="0.2">
      <c r="A22" s="86" t="s">
        <v>1698</v>
      </c>
      <c r="B22" s="105"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
      <c r="A23" s="86" t="s">
        <v>855</v>
      </c>
      <c r="B23" s="105"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
      <c r="A24" s="86" t="s">
        <v>15</v>
      </c>
      <c r="B24" s="105" t="s">
        <v>213</v>
      </c>
      <c r="C24" s="9">
        <v>0</v>
      </c>
      <c r="D24" s="9" t="str">
        <f>IF($B24="N/A","N/A",IF(C24&lt;0,"No","Yes"))</f>
        <v>N/A</v>
      </c>
      <c r="E24" s="9">
        <v>0</v>
      </c>
      <c r="F24" s="9" t="str">
        <f>IF($B24="N/A","N/A",IF(E24&lt;0,"No","Yes"))</f>
        <v>N/A</v>
      </c>
      <c r="G24" s="9">
        <v>0</v>
      </c>
      <c r="H24" s="9" t="str">
        <f>IF($B24="N/A","N/A",IF(G24&lt;0,"No","Yes"))</f>
        <v>N/A</v>
      </c>
      <c r="I24" s="10" t="s">
        <v>1746</v>
      </c>
      <c r="J24" s="10" t="s">
        <v>1746</v>
      </c>
      <c r="K24" s="9" t="str">
        <f t="shared" ref="K24:K30" si="8">IF(J24="Div by 0", "N/A", IF(J24="N/A","N/A", IF(J24&gt;30, "No", IF(J24&lt;-30, "No", "Yes"))))</f>
        <v>N/A</v>
      </c>
    </row>
    <row r="25" spans="1:11" x14ac:dyDescent="0.2">
      <c r="A25" s="86" t="s">
        <v>159</v>
      </c>
      <c r="B25" s="105" t="s">
        <v>213</v>
      </c>
      <c r="C25" s="9">
        <v>6.3400576369000001</v>
      </c>
      <c r="D25" s="9" t="str">
        <f>IF($B25="N/A","N/A",IF(C25&lt;0,"No","Yes"))</f>
        <v>N/A</v>
      </c>
      <c r="E25" s="9">
        <v>0</v>
      </c>
      <c r="F25" s="9" t="str">
        <f>IF($B25="N/A","N/A",IF(E25&lt;0,"No","Yes"))</f>
        <v>N/A</v>
      </c>
      <c r="G25" s="9">
        <v>0</v>
      </c>
      <c r="H25" s="9" t="str">
        <f>IF($B25="N/A","N/A",IF(G25&lt;0,"No","Yes"))</f>
        <v>N/A</v>
      </c>
      <c r="I25" s="10">
        <v>-100</v>
      </c>
      <c r="J25" s="10" t="s">
        <v>1746</v>
      </c>
      <c r="K25" s="9" t="str">
        <f t="shared" si="8"/>
        <v>N/A</v>
      </c>
    </row>
    <row r="26" spans="1:11" x14ac:dyDescent="0.2">
      <c r="A26" s="86" t="s">
        <v>32</v>
      </c>
      <c r="B26" s="105"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6" t="s">
        <v>160</v>
      </c>
      <c r="B27" s="105" t="s">
        <v>213</v>
      </c>
      <c r="C27" s="9">
        <v>6.3400576369000001</v>
      </c>
      <c r="D27" s="9" t="str">
        <f t="shared" ref="D27:D30" si="9">IF($B27="N/A","N/A",IF(C27&lt;0,"No","Yes"))</f>
        <v>N/A</v>
      </c>
      <c r="E27" s="9">
        <v>0</v>
      </c>
      <c r="F27" s="9" t="str">
        <f t="shared" ref="F27:F30" si="10">IF($B27="N/A","N/A",IF(E27&lt;0,"No","Yes"))</f>
        <v>N/A</v>
      </c>
      <c r="G27" s="9">
        <v>0</v>
      </c>
      <c r="H27" s="9" t="str">
        <f t="shared" ref="H27:H30" si="11">IF($B27="N/A","N/A",IF(G27&lt;0,"No","Yes"))</f>
        <v>N/A</v>
      </c>
      <c r="I27" s="10">
        <v>-100</v>
      </c>
      <c r="J27" s="10" t="s">
        <v>1746</v>
      </c>
      <c r="K27" s="9" t="str">
        <f t="shared" si="8"/>
        <v>N/A</v>
      </c>
    </row>
    <row r="28" spans="1:11" x14ac:dyDescent="0.2">
      <c r="A28" s="29" t="s">
        <v>372</v>
      </c>
      <c r="B28" s="105" t="s">
        <v>213</v>
      </c>
      <c r="C28" s="9">
        <v>0</v>
      </c>
      <c r="D28" s="9" t="str">
        <f t="shared" si="9"/>
        <v>N/A</v>
      </c>
      <c r="E28" s="9">
        <v>0</v>
      </c>
      <c r="F28" s="9" t="str">
        <f t="shared" si="10"/>
        <v>N/A</v>
      </c>
      <c r="G28" s="9">
        <v>0</v>
      </c>
      <c r="H28" s="9" t="str">
        <f t="shared" si="11"/>
        <v>N/A</v>
      </c>
      <c r="I28" s="10" t="s">
        <v>1746</v>
      </c>
      <c r="J28" s="10" t="s">
        <v>1746</v>
      </c>
      <c r="K28" s="9" t="str">
        <f t="shared" si="8"/>
        <v>N/A</v>
      </c>
    </row>
    <row r="29" spans="1:11" x14ac:dyDescent="0.2">
      <c r="A29" s="29" t="s">
        <v>374</v>
      </c>
      <c r="B29" s="105" t="s">
        <v>213</v>
      </c>
      <c r="C29" s="9">
        <v>6.3400576369000001</v>
      </c>
      <c r="D29" s="9" t="str">
        <f t="shared" si="9"/>
        <v>N/A</v>
      </c>
      <c r="E29" s="9">
        <v>0</v>
      </c>
      <c r="F29" s="9" t="str">
        <f t="shared" si="10"/>
        <v>N/A</v>
      </c>
      <c r="G29" s="9">
        <v>0</v>
      </c>
      <c r="H29" s="9" t="str">
        <f t="shared" si="11"/>
        <v>N/A</v>
      </c>
      <c r="I29" s="10">
        <v>-100</v>
      </c>
      <c r="J29" s="10" t="s">
        <v>1746</v>
      </c>
      <c r="K29" s="9" t="str">
        <f t="shared" si="8"/>
        <v>N/A</v>
      </c>
    </row>
    <row r="30" spans="1:11" x14ac:dyDescent="0.2">
      <c r="A30" s="29" t="s">
        <v>375</v>
      </c>
      <c r="B30" s="105" t="s">
        <v>213</v>
      </c>
      <c r="C30" s="9">
        <v>0</v>
      </c>
      <c r="D30" s="9" t="str">
        <f t="shared" si="9"/>
        <v>N/A</v>
      </c>
      <c r="E30" s="9">
        <v>0</v>
      </c>
      <c r="F30" s="9" t="str">
        <f t="shared" si="10"/>
        <v>N/A</v>
      </c>
      <c r="G30" s="9">
        <v>0</v>
      </c>
      <c r="H30" s="9" t="str">
        <f t="shared" si="11"/>
        <v>N/A</v>
      </c>
      <c r="I30" s="10" t="s">
        <v>1746</v>
      </c>
      <c r="J30" s="10" t="s">
        <v>1746</v>
      </c>
      <c r="K30" s="9" t="str">
        <f t="shared" si="8"/>
        <v>N/A</v>
      </c>
    </row>
    <row r="31" spans="1:11" ht="12" customHeight="1" x14ac:dyDescent="0.2">
      <c r="A31" s="158" t="s">
        <v>1633</v>
      </c>
      <c r="B31" s="159"/>
      <c r="C31" s="159"/>
      <c r="D31" s="159"/>
      <c r="E31" s="159"/>
      <c r="F31" s="159"/>
      <c r="G31" s="159"/>
      <c r="H31" s="159"/>
      <c r="I31" s="159"/>
      <c r="J31" s="159"/>
      <c r="K31" s="160"/>
    </row>
    <row r="32" spans="1:11" x14ac:dyDescent="0.2">
      <c r="A32" s="151" t="s">
        <v>1631</v>
      </c>
      <c r="B32" s="152"/>
      <c r="C32" s="152"/>
      <c r="D32" s="152"/>
      <c r="E32" s="152"/>
      <c r="F32" s="152"/>
      <c r="G32" s="152"/>
      <c r="H32" s="152"/>
      <c r="I32" s="152"/>
      <c r="J32" s="152"/>
      <c r="K32" s="153"/>
    </row>
    <row r="33" spans="1:11" x14ac:dyDescent="0.2">
      <c r="A33" s="154" t="s">
        <v>1732</v>
      </c>
      <c r="B33" s="154"/>
      <c r="C33" s="154"/>
      <c r="D33" s="154"/>
      <c r="E33" s="154"/>
      <c r="F33" s="154"/>
      <c r="G33" s="154"/>
      <c r="H33" s="154"/>
      <c r="I33" s="154"/>
      <c r="J33" s="154"/>
      <c r="K33" s="155"/>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9"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1723</v>
      </c>
      <c r="B1" s="143"/>
      <c r="C1" s="143"/>
      <c r="D1" s="143"/>
      <c r="E1" s="143"/>
      <c r="F1" s="143"/>
      <c r="G1" s="143"/>
      <c r="H1" s="143"/>
      <c r="I1" s="143"/>
      <c r="J1" s="143"/>
      <c r="K1" s="144"/>
    </row>
    <row r="2" spans="1:11" x14ac:dyDescent="0.2">
      <c r="A2" s="148" t="s">
        <v>1583</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86" t="s">
        <v>343</v>
      </c>
      <c r="B6" s="9" t="s">
        <v>213</v>
      </c>
      <c r="C6" s="27">
        <v>7</v>
      </c>
      <c r="D6" s="9" t="s">
        <v>213</v>
      </c>
      <c r="E6" s="27">
        <v>7</v>
      </c>
      <c r="F6" s="9" t="s">
        <v>213</v>
      </c>
      <c r="G6" s="27">
        <v>7</v>
      </c>
      <c r="H6" s="9" t="s">
        <v>213</v>
      </c>
      <c r="I6" s="130" t="s">
        <v>213</v>
      </c>
      <c r="J6" s="130" t="s">
        <v>213</v>
      </c>
      <c r="K6" s="9" t="s">
        <v>213</v>
      </c>
    </row>
    <row r="7" spans="1:11" x14ac:dyDescent="0.2">
      <c r="A7" s="89" t="s">
        <v>12</v>
      </c>
      <c r="B7" s="30" t="s">
        <v>213</v>
      </c>
      <c r="C7" s="99">
        <v>13849389</v>
      </c>
      <c r="D7" s="32" t="str">
        <f>IF($B7="N/A","N/A",IF(C7&gt;15,"No",IF(C7&lt;-15,"No","Yes")))</f>
        <v>N/A</v>
      </c>
      <c r="E7" s="31">
        <v>15413528</v>
      </c>
      <c r="F7" s="32" t="str">
        <f>IF($B7="N/A","N/A",IF(E7&gt;15,"No",IF(E7&lt;-15,"No","Yes")))</f>
        <v>N/A</v>
      </c>
      <c r="G7" s="31">
        <v>17518176</v>
      </c>
      <c r="H7" s="32" t="str">
        <f>IF($B7="N/A","N/A",IF(G7&gt;15,"No",IF(G7&lt;-15,"No","Yes")))</f>
        <v>N/A</v>
      </c>
      <c r="I7" s="33">
        <v>11.29</v>
      </c>
      <c r="J7" s="33">
        <v>13.65</v>
      </c>
      <c r="K7" s="32" t="str">
        <f t="shared" ref="K7:K54" si="0">IF(J7="Div by 0", "N/A", IF(J7="N/A","N/A", IF(J7&gt;30, "No", IF(J7&lt;-30, "No", "Yes"))))</f>
        <v>Yes</v>
      </c>
    </row>
    <row r="8" spans="1:11" x14ac:dyDescent="0.2">
      <c r="A8" s="89" t="s">
        <v>362</v>
      </c>
      <c r="B8" s="30" t="s">
        <v>213</v>
      </c>
      <c r="C8" s="140">
        <v>38.347843359999999</v>
      </c>
      <c r="D8" s="32" t="str">
        <f>IF($B8="N/A","N/A",IF(C8&gt;15,"No",IF(C8&lt;-15,"No","Yes")))</f>
        <v>N/A</v>
      </c>
      <c r="E8" s="34">
        <v>34.158143418000002</v>
      </c>
      <c r="F8" s="32" t="str">
        <f>IF($B8="N/A","N/A",IF(E8&gt;15,"No",IF(E8&lt;-15,"No","Yes")))</f>
        <v>N/A</v>
      </c>
      <c r="G8" s="34">
        <v>21.564191386000001</v>
      </c>
      <c r="H8" s="32" t="str">
        <f>IF($B8="N/A","N/A",IF(G8&gt;15,"No",IF(G8&lt;-15,"No","Yes")))</f>
        <v>N/A</v>
      </c>
      <c r="I8" s="33">
        <v>-10.9</v>
      </c>
      <c r="J8" s="33">
        <v>-36.9</v>
      </c>
      <c r="K8" s="32" t="str">
        <f t="shared" si="0"/>
        <v>No</v>
      </c>
    </row>
    <row r="9" spans="1:11" x14ac:dyDescent="0.2">
      <c r="A9" s="89" t="s">
        <v>119</v>
      </c>
      <c r="B9" s="35" t="s">
        <v>213</v>
      </c>
      <c r="C9" s="98">
        <v>20.353952076999999</v>
      </c>
      <c r="D9" s="9" t="str">
        <f>IF($B9="N/A","N/A",IF(C9&gt;15,"No",IF(C9&lt;-15,"No","Yes")))</f>
        <v>N/A</v>
      </c>
      <c r="E9" s="9">
        <v>17.734142372000001</v>
      </c>
      <c r="F9" s="9" t="str">
        <f>IF($B9="N/A","N/A",IF(E9&gt;15,"No",IF(E9&lt;-15,"No","Yes")))</f>
        <v>N/A</v>
      </c>
      <c r="G9" s="9">
        <v>24.291918291000002</v>
      </c>
      <c r="H9" s="9" t="str">
        <f>IF($B9="N/A","N/A",IF(G9&gt;15,"No",IF(G9&lt;-15,"No","Yes")))</f>
        <v>N/A</v>
      </c>
      <c r="I9" s="10">
        <v>-12.9</v>
      </c>
      <c r="J9" s="10">
        <v>36.979999999999997</v>
      </c>
      <c r="K9" s="9" t="str">
        <f t="shared" si="0"/>
        <v>No</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
      <c r="A11" s="89" t="s">
        <v>856</v>
      </c>
      <c r="B11" s="35" t="s">
        <v>213</v>
      </c>
      <c r="C11" s="98">
        <v>41.298204562999999</v>
      </c>
      <c r="D11" s="9" t="str">
        <f>IF($B11="N/A","N/A",IF(C11&gt;15,"No",IF(C11&lt;-15,"No","Yes")))</f>
        <v>N/A</v>
      </c>
      <c r="E11" s="9">
        <v>48.107714211000001</v>
      </c>
      <c r="F11" s="9" t="str">
        <f>IF($B11="N/A","N/A",IF(E11&gt;15,"No",IF(E11&lt;-15,"No","Yes")))</f>
        <v>N/A</v>
      </c>
      <c r="G11" s="9">
        <v>54.143890323000001</v>
      </c>
      <c r="H11" s="9" t="str">
        <f>IF($B11="N/A","N/A",IF(G11&gt;15,"No",IF(G11&lt;-15,"No","Yes")))</f>
        <v>N/A</v>
      </c>
      <c r="I11" s="10">
        <v>16.489999999999998</v>
      </c>
      <c r="J11" s="10">
        <v>12.55</v>
      </c>
      <c r="K11" s="9" t="str">
        <f t="shared" si="0"/>
        <v>Yes</v>
      </c>
    </row>
    <row r="12" spans="1:11" x14ac:dyDescent="0.2">
      <c r="A12" s="89" t="s">
        <v>857</v>
      </c>
      <c r="B12" s="100" t="s">
        <v>214</v>
      </c>
      <c r="C12" s="98">
        <v>83.595950228000007</v>
      </c>
      <c r="D12" s="9" t="str">
        <f>IF(OR($B12="N/A",$C12="N/A"),"N/A",IF(C12&gt;100,"No",IF(C12&lt;95,"No","Yes")))</f>
        <v>No</v>
      </c>
      <c r="E12" s="98">
        <v>84.115724181999994</v>
      </c>
      <c r="F12" s="9" t="str">
        <f>IF(OR($B12="N/A",$E12="N/A"),"N/A",IF(E12&gt;100,"No",IF(E12&lt;95,"No","Yes")))</f>
        <v>No</v>
      </c>
      <c r="G12" s="98">
        <v>91.147872927999998</v>
      </c>
      <c r="H12" s="9" t="str">
        <f>IF($B12="N/A","N/A",IF(G12&gt;100,"No",IF(G12&lt;95,"No","Yes")))</f>
        <v>No</v>
      </c>
      <c r="I12" s="101">
        <v>0.62180000000000002</v>
      </c>
      <c r="J12" s="101">
        <v>8.36</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1746</v>
      </c>
      <c r="J13" s="101" t="s">
        <v>1746</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1746</v>
      </c>
      <c r="J14" s="101" t="s">
        <v>1746</v>
      </c>
      <c r="K14" s="9" t="str">
        <f t="shared" si="0"/>
        <v>N/A</v>
      </c>
    </row>
    <row r="15" spans="1:11" x14ac:dyDescent="0.2">
      <c r="A15" s="89" t="s">
        <v>858</v>
      </c>
      <c r="B15" s="100" t="s">
        <v>214</v>
      </c>
      <c r="C15" s="98">
        <v>45.330363204999998</v>
      </c>
      <c r="D15" s="9" t="str">
        <f>IF(OR($B15="N/A",$C15="N/A"),"N/A",IF(C15&gt;100,"No",IF(C15&lt;95,"No","Yes")))</f>
        <v>No</v>
      </c>
      <c r="E15" s="98">
        <v>41.157791926999998</v>
      </c>
      <c r="F15" s="9" t="str">
        <f>IF(OR($B15="N/A",$E15="N/A"),"N/A",IF(E15&gt;100,"No",IF(E15&lt;95,"No","Yes")))</f>
        <v>No</v>
      </c>
      <c r="G15" s="98">
        <v>42.119508725999999</v>
      </c>
      <c r="H15" s="9" t="str">
        <f>IF($B15="N/A","N/A",IF(G15&gt;100,"No",IF(G15&lt;95,"No","Yes")))</f>
        <v>No</v>
      </c>
      <c r="I15" s="101">
        <v>-9.1999999999999993</v>
      </c>
      <c r="J15" s="101">
        <v>2.3370000000000002</v>
      </c>
      <c r="K15" s="9" t="str">
        <f t="shared" si="0"/>
        <v>Yes</v>
      </c>
    </row>
    <row r="16" spans="1:11" x14ac:dyDescent="0.2">
      <c r="A16" s="89" t="s">
        <v>331</v>
      </c>
      <c r="B16" s="35" t="s">
        <v>213</v>
      </c>
      <c r="C16" s="87">
        <v>5310942</v>
      </c>
      <c r="D16" s="9" t="str">
        <f>IF($B16="N/A","N/A",IF(C16&gt;15,"No",IF(C16&lt;-15,"No","Yes")))</f>
        <v>N/A</v>
      </c>
      <c r="E16" s="36">
        <v>5264975</v>
      </c>
      <c r="F16" s="9" t="str">
        <f>IF($B16="N/A","N/A",IF(E16&gt;15,"No",IF(E16&lt;-15,"No","Yes")))</f>
        <v>N/A</v>
      </c>
      <c r="G16" s="36">
        <v>3777653</v>
      </c>
      <c r="H16" s="9" t="str">
        <f>IF($B16="N/A","N/A",IF(G16&gt;15,"No",IF(G16&lt;-15,"No","Yes")))</f>
        <v>N/A</v>
      </c>
      <c r="I16" s="10">
        <v>-0.86599999999999999</v>
      </c>
      <c r="J16" s="10">
        <v>-28.2</v>
      </c>
      <c r="K16" s="9" t="str">
        <f t="shared" si="0"/>
        <v>Yes</v>
      </c>
    </row>
    <row r="17" spans="1:11" x14ac:dyDescent="0.2">
      <c r="A17" s="89" t="s">
        <v>440</v>
      </c>
      <c r="B17" s="35" t="s">
        <v>215</v>
      </c>
      <c r="C17" s="98">
        <v>5.7377015226000001</v>
      </c>
      <c r="D17" s="9" t="str">
        <f>IF($B17="N/A","N/A",IF(C17&gt;20,"No",IF(C17&lt;5,"No","Yes")))</f>
        <v>Yes</v>
      </c>
      <c r="E17" s="9">
        <v>6.0058974639000002</v>
      </c>
      <c r="F17" s="9" t="str">
        <f>IF($B17="N/A","N/A",IF(E17&gt;20,"No",IF(E17&lt;5,"No","Yes")))</f>
        <v>Yes</v>
      </c>
      <c r="G17" s="9">
        <v>6.3860021024</v>
      </c>
      <c r="H17" s="9" t="str">
        <f>IF($B17="N/A","N/A",IF(G17&gt;20,"No",IF(G17&lt;5,"No","Yes")))</f>
        <v>Yes</v>
      </c>
      <c r="I17" s="10">
        <v>4.6740000000000004</v>
      </c>
      <c r="J17" s="10">
        <v>6.3289999999999997</v>
      </c>
      <c r="K17" s="9" t="str">
        <f t="shared" si="0"/>
        <v>Yes</v>
      </c>
    </row>
    <row r="18" spans="1:11" x14ac:dyDescent="0.2">
      <c r="A18" s="89" t="s">
        <v>441</v>
      </c>
      <c r="B18" s="30" t="s">
        <v>213</v>
      </c>
      <c r="C18" s="98">
        <v>94.262298477000002</v>
      </c>
      <c r="D18" s="9" t="str">
        <f>IF($B18="N/A","N/A",IF(C18&gt;15,"No",IF(C18&lt;-15,"No","Yes")))</f>
        <v>N/A</v>
      </c>
      <c r="E18" s="9">
        <v>93.994102536</v>
      </c>
      <c r="F18" s="9" t="str">
        <f>IF($B18="N/A","N/A",IF(E18&gt;15,"No",IF(E18&lt;-15,"No","Yes")))</f>
        <v>N/A</v>
      </c>
      <c r="G18" s="9">
        <v>93.613997897999994</v>
      </c>
      <c r="H18" s="9" t="str">
        <f>IF($B18="N/A","N/A",IF(G18&gt;15,"No",IF(G18&lt;-15,"No","Yes")))</f>
        <v>N/A</v>
      </c>
      <c r="I18" s="10">
        <v>-0.28499999999999998</v>
      </c>
      <c r="J18" s="10">
        <v>-0.40400000000000003</v>
      </c>
      <c r="K18" s="9" t="str">
        <f t="shared" si="0"/>
        <v>Yes</v>
      </c>
    </row>
    <row r="19" spans="1:11" x14ac:dyDescent="0.2">
      <c r="A19" s="89" t="s">
        <v>442</v>
      </c>
      <c r="B19" s="35" t="s">
        <v>216</v>
      </c>
      <c r="C19" s="98">
        <v>6.5501750912999999</v>
      </c>
      <c r="D19" s="9" t="str">
        <f>IF($B19="N/A","N/A",IF(C19&gt;1,"Yes","No"))</f>
        <v>Yes</v>
      </c>
      <c r="E19" s="9">
        <v>5.6947089018000003</v>
      </c>
      <c r="F19" s="9" t="str">
        <f>IF($B19="N/A","N/A",IF(E19&gt;1,"Yes","No"))</f>
        <v>Yes</v>
      </c>
      <c r="G19" s="9">
        <v>8.1697286648999992</v>
      </c>
      <c r="H19" s="9" t="str">
        <f>IF($B19="N/A","N/A",IF(G19&gt;1,"Yes","No"))</f>
        <v>Yes</v>
      </c>
      <c r="I19" s="10">
        <v>-13.1</v>
      </c>
      <c r="J19" s="10">
        <v>43.46</v>
      </c>
      <c r="K19" s="9" t="str">
        <f t="shared" si="0"/>
        <v>No</v>
      </c>
    </row>
    <row r="20" spans="1:11" x14ac:dyDescent="0.2">
      <c r="A20" s="89" t="s">
        <v>859</v>
      </c>
      <c r="B20" s="35" t="s">
        <v>213</v>
      </c>
      <c r="C20" s="91">
        <v>126.66066357</v>
      </c>
      <c r="D20" s="9" t="str">
        <f>IF($B20="N/A","N/A",IF(C20&gt;15,"No",IF(C20&lt;-15,"No","Yes")))</f>
        <v>N/A</v>
      </c>
      <c r="E20" s="37">
        <v>131.99788543</v>
      </c>
      <c r="F20" s="9" t="str">
        <f>IF($B20="N/A","N/A",IF(E20&gt;15,"No",IF(E20&lt;-15,"No","Yes")))</f>
        <v>N/A</v>
      </c>
      <c r="G20" s="37">
        <v>97.915107055999997</v>
      </c>
      <c r="H20" s="9" t="str">
        <f>IF($B20="N/A","N/A",IF(G20&gt;15,"No",IF(G20&lt;-15,"No","Yes")))</f>
        <v>N/A</v>
      </c>
      <c r="I20" s="10">
        <v>4.2140000000000004</v>
      </c>
      <c r="J20" s="10">
        <v>-25.8</v>
      </c>
      <c r="K20" s="9" t="str">
        <f t="shared" si="0"/>
        <v>Yes</v>
      </c>
    </row>
    <row r="21" spans="1:11" x14ac:dyDescent="0.2">
      <c r="A21" s="89" t="s">
        <v>34</v>
      </c>
      <c r="B21" s="35" t="s">
        <v>213</v>
      </c>
      <c r="C21" s="102">
        <v>5.8947239972999999</v>
      </c>
      <c r="D21" s="9" t="str">
        <f>IF($B21="N/A","N/A",IF(C21&gt;15,"No",IF(C21&lt;-15,"No","Yes")))</f>
        <v>N/A</v>
      </c>
      <c r="E21" s="103">
        <v>5.4934313854000001</v>
      </c>
      <c r="F21" s="9" t="str">
        <f>IF($B21="N/A","N/A",IF(E21&gt;15,"No",IF(E21&lt;-15,"No","Yes")))</f>
        <v>N/A</v>
      </c>
      <c r="G21" s="103">
        <v>6.7685591331000001</v>
      </c>
      <c r="H21" s="9" t="str">
        <f>IF($B21="N/A","N/A",IF(G21&gt;15,"No",IF(G21&lt;-15,"No","Yes")))</f>
        <v>N/A</v>
      </c>
      <c r="I21" s="10">
        <v>-6.81</v>
      </c>
      <c r="J21" s="10">
        <v>23.21</v>
      </c>
      <c r="K21" s="9" t="str">
        <f t="shared" si="0"/>
        <v>Yes</v>
      </c>
    </row>
    <row r="22" spans="1:11" x14ac:dyDescent="0.2">
      <c r="A22" s="89" t="s">
        <v>1699</v>
      </c>
      <c r="B22" s="35" t="s">
        <v>213</v>
      </c>
      <c r="C22" s="102">
        <v>45.957446500000003</v>
      </c>
      <c r="D22" s="9" t="str">
        <f>IF($B22="N/A","N/A",IF(C22&gt;15,"No",IF(C22&lt;-15,"No","Yes")))</f>
        <v>N/A</v>
      </c>
      <c r="E22" s="103">
        <v>52.984916251999998</v>
      </c>
      <c r="F22" s="9" t="str">
        <f>IF($B22="N/A","N/A",IF(E22&gt;15,"No",IF(E22&lt;-15,"No","Yes")))</f>
        <v>N/A</v>
      </c>
      <c r="G22" s="103">
        <v>64.748099460000006</v>
      </c>
      <c r="H22" s="9" t="str">
        <f>IF($B22="N/A","N/A",IF(G22&gt;15,"No",IF(G22&lt;-15,"No","Yes")))</f>
        <v>N/A</v>
      </c>
      <c r="I22" s="10">
        <v>15.29</v>
      </c>
      <c r="J22" s="10">
        <v>22.2</v>
      </c>
      <c r="K22" s="9" t="str">
        <f t="shared" si="0"/>
        <v>Yes</v>
      </c>
    </row>
    <row r="23" spans="1:11" x14ac:dyDescent="0.2">
      <c r="A23" s="89" t="s">
        <v>35</v>
      </c>
      <c r="B23" s="35" t="s">
        <v>213</v>
      </c>
      <c r="C23" s="102">
        <v>0</v>
      </c>
      <c r="D23" s="9" t="str">
        <f>IF($B23="N/A","N/A",IF(C23&gt;15,"No",IF(C23&lt;-15,"No","Yes")))</f>
        <v>N/A</v>
      </c>
      <c r="E23" s="103">
        <v>0</v>
      </c>
      <c r="F23" s="9" t="str">
        <f>IF($B23="N/A","N/A",IF(E23&gt;15,"No",IF(E23&lt;-15,"No","Yes")))</f>
        <v>N/A</v>
      </c>
      <c r="G23" s="103">
        <v>0</v>
      </c>
      <c r="H23" s="9" t="str">
        <f>IF($B23="N/A","N/A",IF(G23&gt;15,"No",IF(G23&lt;-15,"No","Yes")))</f>
        <v>N/A</v>
      </c>
      <c r="I23" s="10" t="s">
        <v>1746</v>
      </c>
      <c r="J23" s="10" t="s">
        <v>1746</v>
      </c>
      <c r="K23" s="9" t="str">
        <f t="shared" si="0"/>
        <v>N/A</v>
      </c>
    </row>
    <row r="24" spans="1:11" x14ac:dyDescent="0.2">
      <c r="A24" s="89" t="s">
        <v>860</v>
      </c>
      <c r="B24" s="35" t="s">
        <v>243</v>
      </c>
      <c r="C24" s="91">
        <v>235.13315401</v>
      </c>
      <c r="D24" s="9" t="str">
        <f>IF($B24="N/A","N/A",IF(C24&gt;300,"No",IF(C24&lt;75,"No","Yes")))</f>
        <v>Yes</v>
      </c>
      <c r="E24" s="37">
        <v>236.07181752</v>
      </c>
      <c r="F24" s="9" t="str">
        <f>IF($B24="N/A","N/A",IF(E24&gt;300,"No",IF(E24&lt;75,"No","Yes")))</f>
        <v>Yes</v>
      </c>
      <c r="G24" s="37">
        <v>303.93282105999998</v>
      </c>
      <c r="H24" s="9" t="str">
        <f>IF($B24="N/A","N/A",IF(G24&gt;300,"No",IF(G24&lt;75,"No","Yes")))</f>
        <v>No</v>
      </c>
      <c r="I24" s="10">
        <v>0.3992</v>
      </c>
      <c r="J24" s="10">
        <v>28.75</v>
      </c>
      <c r="K24" s="9" t="str">
        <f t="shared" si="0"/>
        <v>Yes</v>
      </c>
    </row>
    <row r="25" spans="1:11" x14ac:dyDescent="0.2">
      <c r="A25" s="89" t="s">
        <v>861</v>
      </c>
      <c r="B25" s="35" t="s">
        <v>244</v>
      </c>
      <c r="C25" s="91">
        <v>23.593133572999999</v>
      </c>
      <c r="D25" s="9" t="str">
        <f>IF($B25="N/A","N/A",IF(C25&gt;250,"No",IF(C25&lt;20,"No","Yes")))</f>
        <v>Yes</v>
      </c>
      <c r="E25" s="37">
        <v>18.383560231000001</v>
      </c>
      <c r="F25" s="9" t="str">
        <f>IF($B25="N/A","N/A",IF(E25&gt;250,"No",IF(E25&lt;20,"No","Yes")))</f>
        <v>No</v>
      </c>
      <c r="G25" s="37">
        <v>17.143777751999998</v>
      </c>
      <c r="H25" s="9" t="str">
        <f>IF($B25="N/A","N/A",IF(G25&gt;250,"No",IF(G25&lt;20,"No","Yes")))</f>
        <v>No</v>
      </c>
      <c r="I25" s="10">
        <v>-22.1</v>
      </c>
      <c r="J25" s="10">
        <v>-6.74</v>
      </c>
      <c r="K25" s="9" t="str">
        <f t="shared" si="0"/>
        <v>Yes</v>
      </c>
    </row>
    <row r="26" spans="1:11" x14ac:dyDescent="0.2">
      <c r="A26" s="89" t="s">
        <v>862</v>
      </c>
      <c r="B26" s="35" t="s">
        <v>245</v>
      </c>
      <c r="C26" s="91" t="s">
        <v>1746</v>
      </c>
      <c r="D26" s="9" t="str">
        <f>IF($B26="N/A","N/A",IF(C26&gt;5,"No",IF(C26&lt;3,"No","Yes")))</f>
        <v>No</v>
      </c>
      <c r="E26" s="37" t="s">
        <v>1746</v>
      </c>
      <c r="F26" s="9" t="str">
        <f>IF($B26="N/A","N/A",IF(E26&gt;5,"No",IF(E26&lt;3,"No","Yes")))</f>
        <v>No</v>
      </c>
      <c r="G26" s="37" t="s">
        <v>1746</v>
      </c>
      <c r="H26" s="9" t="str">
        <f>IF($B26="N/A","N/A",IF(G26&gt;5,"No",IF(G26&lt;3,"No","Yes")))</f>
        <v>No</v>
      </c>
      <c r="I26" s="10" t="s">
        <v>1746</v>
      </c>
      <c r="J26" s="10" t="s">
        <v>1746</v>
      </c>
      <c r="K26" s="9" t="str">
        <f t="shared" si="0"/>
        <v>N/A</v>
      </c>
    </row>
    <row r="27" spans="1:11" x14ac:dyDescent="0.2">
      <c r="A27" s="89" t="s">
        <v>131</v>
      </c>
      <c r="B27" s="35" t="s">
        <v>213</v>
      </c>
      <c r="C27" s="87">
        <v>71516</v>
      </c>
      <c r="D27" s="35" t="s">
        <v>213</v>
      </c>
      <c r="E27" s="36">
        <v>34916</v>
      </c>
      <c r="F27" s="35" t="s">
        <v>213</v>
      </c>
      <c r="G27" s="36">
        <v>37992</v>
      </c>
      <c r="H27" s="9" t="str">
        <f>IF($B27="N/A","N/A",IF(G27&gt;15,"No",IF(G27&lt;-15,"No","Yes")))</f>
        <v>N/A</v>
      </c>
      <c r="I27" s="10">
        <v>-51.2</v>
      </c>
      <c r="J27" s="10">
        <v>8.81</v>
      </c>
      <c r="K27" s="9" t="str">
        <f t="shared" si="0"/>
        <v>Yes</v>
      </c>
    </row>
    <row r="28" spans="1:11" x14ac:dyDescent="0.2">
      <c r="A28" s="89" t="s">
        <v>346</v>
      </c>
      <c r="B28" s="35" t="s">
        <v>213</v>
      </c>
      <c r="C28" s="88">
        <v>0.51638379140000001</v>
      </c>
      <c r="D28" s="35" t="s">
        <v>213</v>
      </c>
      <c r="E28" s="8">
        <v>0.22652828089999999</v>
      </c>
      <c r="F28" s="35" t="s">
        <v>213</v>
      </c>
      <c r="G28" s="8">
        <v>0.2168718935</v>
      </c>
      <c r="H28" s="9" t="str">
        <f>IF($B28="N/A","N/A",IF(G28&gt;15,"No",IF(G28&lt;-15,"No","Yes")))</f>
        <v>N/A</v>
      </c>
      <c r="I28" s="10">
        <v>-56.1</v>
      </c>
      <c r="J28" s="10">
        <v>-4.26</v>
      </c>
      <c r="K28" s="9" t="str">
        <f t="shared" si="0"/>
        <v>Yes</v>
      </c>
    </row>
    <row r="29" spans="1:11" ht="25.5" x14ac:dyDescent="0.2">
      <c r="A29" s="89" t="s">
        <v>838</v>
      </c>
      <c r="B29" s="35" t="s">
        <v>213</v>
      </c>
      <c r="C29" s="37">
        <v>130.03561440999999</v>
      </c>
      <c r="D29" s="35" t="s">
        <v>213</v>
      </c>
      <c r="E29" s="37">
        <v>57.528382403000002</v>
      </c>
      <c r="F29" s="35" t="s">
        <v>213</v>
      </c>
      <c r="G29" s="37">
        <v>55.508054327000004</v>
      </c>
      <c r="H29" s="35" t="s">
        <v>213</v>
      </c>
      <c r="I29" s="10">
        <v>-55.8</v>
      </c>
      <c r="J29" s="10">
        <v>-3.51</v>
      </c>
      <c r="K29" s="9" t="str">
        <f t="shared" si="0"/>
        <v>Yes</v>
      </c>
    </row>
    <row r="30" spans="1:11" x14ac:dyDescent="0.2">
      <c r="A30" s="89" t="s">
        <v>27</v>
      </c>
      <c r="B30" s="35" t="s">
        <v>217</v>
      </c>
      <c r="C30" s="36">
        <v>0</v>
      </c>
      <c r="D30" s="9" t="str">
        <f>IF($B30="N/A","N/A",IF(C30="N/A","N/A",IF(C30=0,"Yes","No")))</f>
        <v>Yes</v>
      </c>
      <c r="E30" s="36">
        <v>0</v>
      </c>
      <c r="F30" s="9" t="str">
        <f>IF($B30="N/A","N/A",IF(E30="N/A","N/A",IF(E30=0,"Yes","No")))</f>
        <v>Yes</v>
      </c>
      <c r="G30" s="36">
        <v>11</v>
      </c>
      <c r="H30" s="9" t="str">
        <f>IF($B30="N/A","N/A",IF(G30=0,"Yes","No"))</f>
        <v>No</v>
      </c>
      <c r="I30" s="10" t="s">
        <v>1746</v>
      </c>
      <c r="J30" s="10" t="s">
        <v>1746</v>
      </c>
      <c r="K30" s="9" t="str">
        <f t="shared" si="0"/>
        <v>N/A</v>
      </c>
    </row>
    <row r="31" spans="1:11" x14ac:dyDescent="0.2">
      <c r="A31" s="89" t="s">
        <v>206</v>
      </c>
      <c r="B31" s="104" t="s">
        <v>213</v>
      </c>
      <c r="C31" s="87">
        <v>650217</v>
      </c>
      <c r="D31" s="9" t="str">
        <f t="shared" ref="D31:F50" si="4">IF($B31="N/A","N/A",IF(C31&lt;0,"No","Yes"))</f>
        <v>N/A</v>
      </c>
      <c r="E31" s="87">
        <v>696571</v>
      </c>
      <c r="F31" s="9" t="str">
        <f t="shared" si="4"/>
        <v>N/A</v>
      </c>
      <c r="G31" s="87">
        <v>897692</v>
      </c>
      <c r="H31" s="9" t="str">
        <f t="shared" ref="H31:H50" si="5">IF($B31="N/A","N/A",IF(G31&lt;0,"No","Yes"))</f>
        <v>N/A</v>
      </c>
      <c r="I31" s="10">
        <v>7.1289999999999996</v>
      </c>
      <c r="J31" s="10">
        <v>28.87</v>
      </c>
      <c r="K31" s="9" t="str">
        <f t="shared" si="0"/>
        <v>Yes</v>
      </c>
    </row>
    <row r="32" spans="1:11" ht="25.5" x14ac:dyDescent="0.2">
      <c r="A32" s="2" t="s">
        <v>656</v>
      </c>
      <c r="B32" s="104" t="s">
        <v>213</v>
      </c>
      <c r="C32" s="88">
        <v>98.568939293</v>
      </c>
      <c r="D32" s="9" t="str">
        <f t="shared" si="4"/>
        <v>N/A</v>
      </c>
      <c r="E32" s="88">
        <v>98.683551281999996</v>
      </c>
      <c r="F32" s="9" t="str">
        <f t="shared" si="4"/>
        <v>N/A</v>
      </c>
      <c r="G32" s="88">
        <v>98.863530030000007</v>
      </c>
      <c r="H32" s="9" t="str">
        <f t="shared" si="5"/>
        <v>N/A</v>
      </c>
      <c r="I32" s="10">
        <v>0.1163</v>
      </c>
      <c r="J32" s="10">
        <v>0.18240000000000001</v>
      </c>
      <c r="K32" s="9" t="str">
        <f t="shared" si="0"/>
        <v>Yes</v>
      </c>
    </row>
    <row r="33" spans="1:11" x14ac:dyDescent="0.2">
      <c r="A33" s="2" t="s">
        <v>657</v>
      </c>
      <c r="B33" s="104" t="s">
        <v>213</v>
      </c>
      <c r="C33" s="88">
        <v>0</v>
      </c>
      <c r="D33" s="9" t="str">
        <f t="shared" si="4"/>
        <v>N/A</v>
      </c>
      <c r="E33" s="88">
        <v>0</v>
      </c>
      <c r="F33" s="9" t="str">
        <f t="shared" si="4"/>
        <v>N/A</v>
      </c>
      <c r="G33" s="88">
        <v>0</v>
      </c>
      <c r="H33" s="9" t="str">
        <f t="shared" si="5"/>
        <v>N/A</v>
      </c>
      <c r="I33" s="10" t="s">
        <v>1746</v>
      </c>
      <c r="J33" s="10" t="s">
        <v>1746</v>
      </c>
      <c r="K33" s="9" t="str">
        <f t="shared" si="0"/>
        <v>N/A</v>
      </c>
    </row>
    <row r="34" spans="1:11" x14ac:dyDescent="0.2">
      <c r="A34" s="2" t="s">
        <v>658</v>
      </c>
      <c r="B34" s="104" t="s">
        <v>213</v>
      </c>
      <c r="C34" s="88">
        <v>0</v>
      </c>
      <c r="D34" s="9" t="str">
        <f t="shared" si="4"/>
        <v>N/A</v>
      </c>
      <c r="E34" s="88">
        <v>0</v>
      </c>
      <c r="F34" s="9" t="str">
        <f t="shared" si="4"/>
        <v>N/A</v>
      </c>
      <c r="G34" s="88">
        <v>0</v>
      </c>
      <c r="H34" s="9" t="str">
        <f t="shared" si="5"/>
        <v>N/A</v>
      </c>
      <c r="I34" s="10" t="s">
        <v>1746</v>
      </c>
      <c r="J34" s="10" t="s">
        <v>1746</v>
      </c>
      <c r="K34" s="9" t="str">
        <f t="shared" si="0"/>
        <v>N/A</v>
      </c>
    </row>
    <row r="35" spans="1:11" x14ac:dyDescent="0.2">
      <c r="A35" s="2" t="s">
        <v>659</v>
      </c>
      <c r="B35" s="104" t="s">
        <v>213</v>
      </c>
      <c r="C35" s="88">
        <v>1.4310607073999999</v>
      </c>
      <c r="D35" s="9" t="str">
        <f t="shared" si="4"/>
        <v>N/A</v>
      </c>
      <c r="E35" s="88">
        <v>1.3164487181</v>
      </c>
      <c r="F35" s="9" t="str">
        <f t="shared" si="4"/>
        <v>N/A</v>
      </c>
      <c r="G35" s="88">
        <v>1.1364699697</v>
      </c>
      <c r="H35" s="9" t="str">
        <f t="shared" si="5"/>
        <v>N/A</v>
      </c>
      <c r="I35" s="10">
        <v>-8.01</v>
      </c>
      <c r="J35" s="10">
        <v>-13.7</v>
      </c>
      <c r="K35" s="9" t="str">
        <f t="shared" si="0"/>
        <v>Yes</v>
      </c>
    </row>
    <row r="36" spans="1:11" x14ac:dyDescent="0.2">
      <c r="A36" s="2" t="s">
        <v>349</v>
      </c>
      <c r="B36" s="104" t="s">
        <v>213</v>
      </c>
      <c r="C36" s="87">
        <v>5069332</v>
      </c>
      <c r="D36" s="9" t="str">
        <f t="shared" si="4"/>
        <v>N/A</v>
      </c>
      <c r="E36" s="87">
        <v>6718525</v>
      </c>
      <c r="F36" s="9" t="str">
        <f t="shared" si="4"/>
        <v>N/A</v>
      </c>
      <c r="G36" s="87">
        <v>8587330</v>
      </c>
      <c r="H36" s="9" t="str">
        <f t="shared" si="5"/>
        <v>N/A</v>
      </c>
      <c r="I36" s="10">
        <v>32.53</v>
      </c>
      <c r="J36" s="10">
        <v>27.82</v>
      </c>
      <c r="K36" s="9" t="str">
        <f t="shared" si="0"/>
        <v>Yes</v>
      </c>
    </row>
    <row r="37" spans="1:11" x14ac:dyDescent="0.2">
      <c r="A37" s="2" t="s">
        <v>660</v>
      </c>
      <c r="B37" s="104" t="s">
        <v>213</v>
      </c>
      <c r="C37" s="88">
        <v>0</v>
      </c>
      <c r="D37" s="9" t="str">
        <f t="shared" si="4"/>
        <v>N/A</v>
      </c>
      <c r="E37" s="88">
        <v>0</v>
      </c>
      <c r="F37" s="9" t="str">
        <f t="shared" si="4"/>
        <v>N/A</v>
      </c>
      <c r="G37" s="88">
        <v>5.3889975115000004</v>
      </c>
      <c r="H37" s="9" t="str">
        <f t="shared" si="5"/>
        <v>N/A</v>
      </c>
      <c r="I37" s="10" t="s">
        <v>1746</v>
      </c>
      <c r="J37" s="10" t="s">
        <v>1746</v>
      </c>
      <c r="K37" s="9" t="str">
        <f t="shared" si="0"/>
        <v>N/A</v>
      </c>
    </row>
    <row r="38" spans="1:11" x14ac:dyDescent="0.2">
      <c r="A38" s="2" t="s">
        <v>661</v>
      </c>
      <c r="B38" s="104" t="s">
        <v>213</v>
      </c>
      <c r="C38" s="88">
        <v>55.875389499000001</v>
      </c>
      <c r="D38" s="9" t="str">
        <f t="shared" si="4"/>
        <v>N/A</v>
      </c>
      <c r="E38" s="88">
        <v>62.325049024999998</v>
      </c>
      <c r="F38" s="9" t="str">
        <f t="shared" si="4"/>
        <v>N/A</v>
      </c>
      <c r="G38" s="88">
        <v>64.414084470999995</v>
      </c>
      <c r="H38" s="9" t="str">
        <f t="shared" si="5"/>
        <v>N/A</v>
      </c>
      <c r="I38" s="10">
        <v>11.54</v>
      </c>
      <c r="J38" s="10">
        <v>3.3519999999999999</v>
      </c>
      <c r="K38" s="9" t="str">
        <f t="shared" si="0"/>
        <v>Yes</v>
      </c>
    </row>
    <row r="39" spans="1:11" x14ac:dyDescent="0.2">
      <c r="A39" s="2" t="s">
        <v>662</v>
      </c>
      <c r="B39" s="104" t="s">
        <v>213</v>
      </c>
      <c r="C39" s="88">
        <v>0</v>
      </c>
      <c r="D39" s="9" t="str">
        <f t="shared" si="4"/>
        <v>N/A</v>
      </c>
      <c r="E39" s="88">
        <v>0</v>
      </c>
      <c r="F39" s="9" t="str">
        <f t="shared" si="4"/>
        <v>N/A</v>
      </c>
      <c r="G39" s="88">
        <v>0</v>
      </c>
      <c r="H39" s="9" t="str">
        <f t="shared" si="5"/>
        <v>N/A</v>
      </c>
      <c r="I39" s="10" t="s">
        <v>1746</v>
      </c>
      <c r="J39" s="10" t="s">
        <v>1746</v>
      </c>
      <c r="K39" s="9" t="str">
        <f t="shared" si="0"/>
        <v>N/A</v>
      </c>
    </row>
    <row r="40" spans="1:11" x14ac:dyDescent="0.2">
      <c r="A40" s="2" t="s">
        <v>663</v>
      </c>
      <c r="B40" s="104" t="s">
        <v>213</v>
      </c>
      <c r="C40" s="88">
        <v>0</v>
      </c>
      <c r="D40" s="9" t="str">
        <f t="shared" si="4"/>
        <v>N/A</v>
      </c>
      <c r="E40" s="88">
        <v>0</v>
      </c>
      <c r="F40" s="9" t="str">
        <f t="shared" si="4"/>
        <v>N/A</v>
      </c>
      <c r="G40" s="88">
        <v>0</v>
      </c>
      <c r="H40" s="9" t="str">
        <f t="shared" si="5"/>
        <v>N/A</v>
      </c>
      <c r="I40" s="10" t="s">
        <v>1746</v>
      </c>
      <c r="J40" s="10" t="s">
        <v>1746</v>
      </c>
      <c r="K40" s="9" t="str">
        <f t="shared" si="0"/>
        <v>N/A</v>
      </c>
    </row>
    <row r="41" spans="1:11" x14ac:dyDescent="0.2">
      <c r="A41" s="2" t="s">
        <v>664</v>
      </c>
      <c r="B41" s="104" t="s">
        <v>213</v>
      </c>
      <c r="C41" s="88">
        <v>44.017278804999997</v>
      </c>
      <c r="D41" s="9" t="str">
        <f t="shared" si="4"/>
        <v>N/A</v>
      </c>
      <c r="E41" s="88">
        <v>37.488139138000001</v>
      </c>
      <c r="F41" s="9" t="str">
        <f t="shared" si="4"/>
        <v>N/A</v>
      </c>
      <c r="G41" s="88">
        <v>30.082668302999998</v>
      </c>
      <c r="H41" s="9" t="str">
        <f t="shared" si="5"/>
        <v>N/A</v>
      </c>
      <c r="I41" s="10">
        <v>-14.8</v>
      </c>
      <c r="J41" s="10">
        <v>-19.8</v>
      </c>
      <c r="K41" s="9" t="str">
        <f t="shared" si="0"/>
        <v>Yes</v>
      </c>
    </row>
    <row r="42" spans="1:11" x14ac:dyDescent="0.2">
      <c r="A42" s="2" t="s">
        <v>665</v>
      </c>
      <c r="B42" s="104" t="s">
        <v>213</v>
      </c>
      <c r="C42" s="88">
        <v>99.892668303999997</v>
      </c>
      <c r="D42" s="9" t="str">
        <f t="shared" si="4"/>
        <v>N/A</v>
      </c>
      <c r="E42" s="88">
        <v>99.813188163000007</v>
      </c>
      <c r="F42" s="9" t="str">
        <f t="shared" si="4"/>
        <v>N/A</v>
      </c>
      <c r="G42" s="88">
        <v>99.885750286000004</v>
      </c>
      <c r="H42" s="9" t="str">
        <f t="shared" si="5"/>
        <v>N/A</v>
      </c>
      <c r="I42" s="10">
        <v>-0.08</v>
      </c>
      <c r="J42" s="10">
        <v>7.2700000000000001E-2</v>
      </c>
      <c r="K42" s="9" t="str">
        <f t="shared" si="0"/>
        <v>Yes</v>
      </c>
    </row>
    <row r="43" spans="1:11" x14ac:dyDescent="0.2">
      <c r="A43" s="2" t="s">
        <v>666</v>
      </c>
      <c r="B43" s="104" t="s">
        <v>213</v>
      </c>
      <c r="C43" s="88">
        <v>0</v>
      </c>
      <c r="D43" s="9" t="str">
        <f t="shared" si="4"/>
        <v>N/A</v>
      </c>
      <c r="E43" s="88">
        <v>0</v>
      </c>
      <c r="F43" s="9" t="str">
        <f t="shared" si="4"/>
        <v>N/A</v>
      </c>
      <c r="G43" s="88">
        <v>0</v>
      </c>
      <c r="H43" s="9" t="str">
        <f t="shared" si="5"/>
        <v>N/A</v>
      </c>
      <c r="I43" s="10" t="s">
        <v>1746</v>
      </c>
      <c r="J43" s="10" t="s">
        <v>1746</v>
      </c>
      <c r="K43" s="9" t="str">
        <f t="shared" si="0"/>
        <v>N/A</v>
      </c>
    </row>
    <row r="44" spans="1:11" x14ac:dyDescent="0.2">
      <c r="A44" s="2" t="s">
        <v>667</v>
      </c>
      <c r="B44" s="104" t="s">
        <v>213</v>
      </c>
      <c r="C44" s="88">
        <v>0</v>
      </c>
      <c r="D44" s="9" t="str">
        <f t="shared" si="4"/>
        <v>N/A</v>
      </c>
      <c r="E44" s="88">
        <v>0</v>
      </c>
      <c r="F44" s="9" t="str">
        <f t="shared" si="4"/>
        <v>N/A</v>
      </c>
      <c r="G44" s="88">
        <v>0</v>
      </c>
      <c r="H44" s="9" t="str">
        <f t="shared" si="5"/>
        <v>N/A</v>
      </c>
      <c r="I44" s="10" t="s">
        <v>1746</v>
      </c>
      <c r="J44" s="10" t="s">
        <v>1746</v>
      </c>
      <c r="K44" s="9" t="str">
        <f t="shared" si="0"/>
        <v>N/A</v>
      </c>
    </row>
    <row r="45" spans="1:11" x14ac:dyDescent="0.2">
      <c r="A45" s="2" t="s">
        <v>668</v>
      </c>
      <c r="B45" s="104" t="s">
        <v>213</v>
      </c>
      <c r="C45" s="88">
        <v>0.1073316958</v>
      </c>
      <c r="D45" s="9" t="str">
        <f t="shared" si="4"/>
        <v>N/A</v>
      </c>
      <c r="E45" s="88">
        <v>0.18681183740000001</v>
      </c>
      <c r="F45" s="9" t="str">
        <f t="shared" si="4"/>
        <v>N/A</v>
      </c>
      <c r="G45" s="88">
        <v>0.11424971439999999</v>
      </c>
      <c r="H45" s="9" t="str">
        <f t="shared" si="5"/>
        <v>N/A</v>
      </c>
      <c r="I45" s="10">
        <v>74.05</v>
      </c>
      <c r="J45" s="10">
        <v>-38.799999999999997</v>
      </c>
      <c r="K45" s="9" t="str">
        <f t="shared" si="0"/>
        <v>No</v>
      </c>
    </row>
    <row r="46" spans="1:11" x14ac:dyDescent="0.2">
      <c r="A46" s="2" t="s">
        <v>350</v>
      </c>
      <c r="B46" s="104" t="s">
        <v>213</v>
      </c>
      <c r="C46" s="87">
        <v>0</v>
      </c>
      <c r="D46" s="9" t="str">
        <f t="shared" si="4"/>
        <v>N/A</v>
      </c>
      <c r="E46" s="87">
        <v>0</v>
      </c>
      <c r="F46" s="9" t="str">
        <f t="shared" si="4"/>
        <v>N/A</v>
      </c>
      <c r="G46" s="87">
        <v>0</v>
      </c>
      <c r="H46" s="9" t="str">
        <f t="shared" si="5"/>
        <v>N/A</v>
      </c>
      <c r="I46" s="10" t="s">
        <v>1746</v>
      </c>
      <c r="J46" s="10" t="s">
        <v>1746</v>
      </c>
      <c r="K46" s="9" t="str">
        <f t="shared" si="0"/>
        <v>N/A</v>
      </c>
    </row>
    <row r="47" spans="1:11" x14ac:dyDescent="0.2">
      <c r="A47" s="2" t="s">
        <v>669</v>
      </c>
      <c r="B47" s="104" t="s">
        <v>213</v>
      </c>
      <c r="C47" s="88" t="s">
        <v>1746</v>
      </c>
      <c r="D47" s="9" t="str">
        <f t="shared" si="4"/>
        <v>N/A</v>
      </c>
      <c r="E47" s="88" t="s">
        <v>1746</v>
      </c>
      <c r="F47" s="9" t="str">
        <f t="shared" si="4"/>
        <v>N/A</v>
      </c>
      <c r="G47" s="88" t="s">
        <v>1746</v>
      </c>
      <c r="H47" s="9" t="str">
        <f t="shared" si="5"/>
        <v>N/A</v>
      </c>
      <c r="I47" s="10" t="s">
        <v>1746</v>
      </c>
      <c r="J47" s="10" t="s">
        <v>1746</v>
      </c>
      <c r="K47" s="9" t="str">
        <f t="shared" si="0"/>
        <v>N/A</v>
      </c>
    </row>
    <row r="48" spans="1:11" x14ac:dyDescent="0.2">
      <c r="A48" s="2" t="s">
        <v>670</v>
      </c>
      <c r="B48" s="104" t="s">
        <v>213</v>
      </c>
      <c r="C48" s="88" t="s">
        <v>1746</v>
      </c>
      <c r="D48" s="9" t="str">
        <f t="shared" si="4"/>
        <v>N/A</v>
      </c>
      <c r="E48" s="88" t="s">
        <v>1746</v>
      </c>
      <c r="F48" s="9" t="str">
        <f t="shared" si="4"/>
        <v>N/A</v>
      </c>
      <c r="G48" s="88" t="s">
        <v>1746</v>
      </c>
      <c r="H48" s="9" t="str">
        <f t="shared" si="5"/>
        <v>N/A</v>
      </c>
      <c r="I48" s="10" t="s">
        <v>1746</v>
      </c>
      <c r="J48" s="10" t="s">
        <v>1746</v>
      </c>
      <c r="K48" s="9" t="str">
        <f t="shared" si="0"/>
        <v>N/A</v>
      </c>
    </row>
    <row r="49" spans="1:11" x14ac:dyDescent="0.2">
      <c r="A49" s="2" t="s">
        <v>671</v>
      </c>
      <c r="B49" s="104" t="s">
        <v>213</v>
      </c>
      <c r="C49" s="88" t="s">
        <v>1746</v>
      </c>
      <c r="D49" s="9" t="str">
        <f t="shared" si="4"/>
        <v>N/A</v>
      </c>
      <c r="E49" s="88" t="s">
        <v>1746</v>
      </c>
      <c r="F49" s="9" t="str">
        <f t="shared" si="4"/>
        <v>N/A</v>
      </c>
      <c r="G49" s="88" t="s">
        <v>1746</v>
      </c>
      <c r="H49" s="9" t="str">
        <f t="shared" si="5"/>
        <v>N/A</v>
      </c>
      <c r="I49" s="10" t="s">
        <v>1746</v>
      </c>
      <c r="J49" s="10" t="s">
        <v>1746</v>
      </c>
      <c r="K49" s="9" t="str">
        <f t="shared" si="0"/>
        <v>N/A</v>
      </c>
    </row>
    <row r="50" spans="1:11" x14ac:dyDescent="0.2">
      <c r="A50" s="2" t="s">
        <v>672</v>
      </c>
      <c r="B50" s="104" t="s">
        <v>213</v>
      </c>
      <c r="C50" s="88" t="s">
        <v>1746</v>
      </c>
      <c r="D50" s="9" t="str">
        <f t="shared" si="4"/>
        <v>N/A</v>
      </c>
      <c r="E50" s="88" t="s">
        <v>1746</v>
      </c>
      <c r="F50" s="9" t="str">
        <f t="shared" si="4"/>
        <v>N/A</v>
      </c>
      <c r="G50" s="88" t="s">
        <v>1746</v>
      </c>
      <c r="H50" s="9" t="str">
        <f t="shared" si="5"/>
        <v>N/A</v>
      </c>
      <c r="I50" s="10" t="s">
        <v>1746</v>
      </c>
      <c r="J50" s="10" t="s">
        <v>1746</v>
      </c>
      <c r="K50" s="9" t="str">
        <f t="shared" si="0"/>
        <v>N/A</v>
      </c>
    </row>
    <row r="51" spans="1:11" x14ac:dyDescent="0.2">
      <c r="A51" s="2" t="s">
        <v>351</v>
      </c>
      <c r="B51" s="35" t="s">
        <v>213</v>
      </c>
      <c r="C51" s="87">
        <v>2818898</v>
      </c>
      <c r="D51" s="35" t="s">
        <v>213</v>
      </c>
      <c r="E51" s="36">
        <v>2733457</v>
      </c>
      <c r="F51" s="35" t="s">
        <v>213</v>
      </c>
      <c r="G51" s="36">
        <v>4255501</v>
      </c>
      <c r="H51" s="35" t="s">
        <v>213</v>
      </c>
      <c r="I51" s="10">
        <v>-3.03</v>
      </c>
      <c r="J51" s="10">
        <v>55.68</v>
      </c>
      <c r="K51" s="9" t="str">
        <f t="shared" si="0"/>
        <v>No</v>
      </c>
    </row>
    <row r="52" spans="1:11" x14ac:dyDescent="0.2">
      <c r="A52" s="2" t="s">
        <v>352</v>
      </c>
      <c r="B52" s="35" t="s">
        <v>213</v>
      </c>
      <c r="C52" s="88">
        <v>33.764222756999999</v>
      </c>
      <c r="D52" s="9" t="str">
        <f t="shared" ref="D52:D54" si="6">IF($B52="N/A","N/A",IF(C52&gt;15,"No",IF(C52&lt;-15,"No","Yes")))</f>
        <v>N/A</v>
      </c>
      <c r="E52" s="8">
        <v>31.958944296999999</v>
      </c>
      <c r="F52" s="9" t="str">
        <f t="shared" ref="F52:F54" si="7">IF($B52="N/A","N/A",IF(E52&gt;15,"No",IF(E52&lt;-15,"No","Yes")))</f>
        <v>N/A</v>
      </c>
      <c r="G52" s="8">
        <v>54.050416155000001</v>
      </c>
      <c r="H52" s="9" t="str">
        <f t="shared" ref="H52:H54" si="8">IF($B52="N/A","N/A",IF(G52&gt;15,"No",IF(G52&lt;-15,"No","Yes")))</f>
        <v>N/A</v>
      </c>
      <c r="I52" s="10">
        <v>-5.35</v>
      </c>
      <c r="J52" s="10">
        <v>69.12</v>
      </c>
      <c r="K52" s="9" t="str">
        <f t="shared" si="0"/>
        <v>No</v>
      </c>
    </row>
    <row r="53" spans="1:11" x14ac:dyDescent="0.2">
      <c r="A53" s="2" t="s">
        <v>353</v>
      </c>
      <c r="B53" s="35" t="s">
        <v>213</v>
      </c>
      <c r="C53" s="88">
        <v>30.039043626000002</v>
      </c>
      <c r="D53" s="9" t="str">
        <f t="shared" si="6"/>
        <v>N/A</v>
      </c>
      <c r="E53" s="8">
        <v>29.964875978999999</v>
      </c>
      <c r="F53" s="9" t="str">
        <f t="shared" si="7"/>
        <v>N/A</v>
      </c>
      <c r="G53" s="8">
        <v>21.623117936</v>
      </c>
      <c r="H53" s="9" t="str">
        <f t="shared" si="8"/>
        <v>N/A</v>
      </c>
      <c r="I53" s="10">
        <v>-0.247</v>
      </c>
      <c r="J53" s="10">
        <v>-27.8</v>
      </c>
      <c r="K53" s="9" t="str">
        <f t="shared" si="0"/>
        <v>Yes</v>
      </c>
    </row>
    <row r="54" spans="1:11" x14ac:dyDescent="0.2">
      <c r="A54" s="2" t="s">
        <v>354</v>
      </c>
      <c r="B54" s="35" t="s">
        <v>213</v>
      </c>
      <c r="C54" s="88">
        <v>35.004530139000003</v>
      </c>
      <c r="D54" s="9" t="str">
        <f t="shared" si="6"/>
        <v>N/A</v>
      </c>
      <c r="E54" s="8">
        <v>36.964803177999997</v>
      </c>
      <c r="F54" s="9" t="str">
        <f t="shared" si="7"/>
        <v>N/A</v>
      </c>
      <c r="G54" s="8">
        <v>24.271454759000001</v>
      </c>
      <c r="H54" s="9" t="str">
        <f t="shared" si="8"/>
        <v>N/A</v>
      </c>
      <c r="I54" s="10">
        <v>5.6</v>
      </c>
      <c r="J54" s="10">
        <v>-34.299999999999997</v>
      </c>
      <c r="K54" s="9" t="str">
        <f t="shared" si="0"/>
        <v>No</v>
      </c>
    </row>
    <row r="55" spans="1:11" ht="12" customHeight="1" x14ac:dyDescent="0.2">
      <c r="A55" s="158" t="s">
        <v>1633</v>
      </c>
      <c r="B55" s="159"/>
      <c r="C55" s="159"/>
      <c r="D55" s="159"/>
      <c r="E55" s="159"/>
      <c r="F55" s="159"/>
      <c r="G55" s="159"/>
      <c r="H55" s="159"/>
      <c r="I55" s="159"/>
      <c r="J55" s="159"/>
      <c r="K55" s="160"/>
    </row>
    <row r="56" spans="1:11" x14ac:dyDescent="0.2">
      <c r="A56" s="151" t="s">
        <v>1631</v>
      </c>
      <c r="B56" s="152"/>
      <c r="C56" s="152"/>
      <c r="D56" s="152"/>
      <c r="E56" s="152"/>
      <c r="F56" s="152"/>
      <c r="G56" s="152"/>
      <c r="H56" s="152"/>
      <c r="I56" s="152"/>
      <c r="J56" s="152"/>
      <c r="K56" s="153"/>
    </row>
    <row r="57" spans="1:11" x14ac:dyDescent="0.2">
      <c r="A57" s="154" t="s">
        <v>1732</v>
      </c>
      <c r="B57" s="154"/>
      <c r="C57" s="154"/>
      <c r="D57" s="154"/>
      <c r="E57" s="154"/>
      <c r="F57" s="154"/>
      <c r="G57" s="154"/>
      <c r="H57" s="154"/>
      <c r="I57" s="154"/>
      <c r="J57" s="154"/>
      <c r="K57" s="155"/>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1723</v>
      </c>
      <c r="B1" s="143"/>
      <c r="C1" s="143"/>
      <c r="D1" s="143"/>
      <c r="E1" s="143"/>
      <c r="F1" s="143"/>
      <c r="G1" s="143"/>
      <c r="H1" s="143"/>
      <c r="I1" s="143"/>
      <c r="J1" s="143"/>
      <c r="K1" s="144"/>
    </row>
    <row r="2" spans="1:11" ht="12.75" customHeight="1" x14ac:dyDescent="0.2">
      <c r="A2" s="148" t="s">
        <v>1584</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87">
        <v>5006216</v>
      </c>
      <c r="D6" s="9" t="str">
        <f>IF($B6="N/A","N/A",IF(C6&gt;15,"No",IF(C6&lt;-15,"No","Yes")))</f>
        <v>N/A</v>
      </c>
      <c r="E6" s="36">
        <v>4948766</v>
      </c>
      <c r="F6" s="9" t="str">
        <f>IF($B6="N/A","N/A",IF(E6&gt;15,"No",IF(E6&lt;-15,"No","Yes")))</f>
        <v>N/A</v>
      </c>
      <c r="G6" s="36">
        <v>3536412</v>
      </c>
      <c r="H6" s="9" t="str">
        <f>IF($B6="N/A","N/A",IF(G6&gt;15,"No",IF(G6&lt;-15,"No","Yes")))</f>
        <v>N/A</v>
      </c>
      <c r="I6" s="10">
        <v>-1.1499999999999999</v>
      </c>
      <c r="J6" s="10">
        <v>-28.5</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
      <c r="A9" s="89" t="s">
        <v>16</v>
      </c>
      <c r="B9" s="35" t="s">
        <v>213</v>
      </c>
      <c r="C9" s="88">
        <v>11.150158123000001</v>
      </c>
      <c r="D9" s="9" t="str">
        <f t="shared" ref="D9:D15" si="1">IF($B9="N/A","N/A",IF(C9&gt;15,"No",IF(C9&lt;-15,"No","Yes")))</f>
        <v>N/A</v>
      </c>
      <c r="E9" s="8">
        <v>11.745594759999999</v>
      </c>
      <c r="F9" s="9" t="str">
        <f t="shared" ref="F9:F15" si="2">IF($B9="N/A","N/A",IF(E9&gt;15,"No",IF(E9&lt;-15,"No","Yes")))</f>
        <v>N/A</v>
      </c>
      <c r="G9" s="8">
        <v>16.389577911</v>
      </c>
      <c r="H9" s="9" t="str">
        <f t="shared" ref="H9:H15" si="3">IF($B9="N/A","N/A",IF(G9&gt;15,"No",IF(G9&lt;-15,"No","Yes")))</f>
        <v>N/A</v>
      </c>
      <c r="I9" s="10">
        <v>5.34</v>
      </c>
      <c r="J9" s="10">
        <v>39.54</v>
      </c>
      <c r="K9" s="9" t="str">
        <f t="shared" si="0"/>
        <v>No</v>
      </c>
    </row>
    <row r="10" spans="1:11" x14ac:dyDescent="0.2">
      <c r="A10" s="89" t="s">
        <v>36</v>
      </c>
      <c r="B10" s="35" t="s">
        <v>213</v>
      </c>
      <c r="C10" s="88">
        <v>16.698098319</v>
      </c>
      <c r="D10" s="9" t="str">
        <f t="shared" si="1"/>
        <v>N/A</v>
      </c>
      <c r="E10" s="8">
        <v>12.309544312</v>
      </c>
      <c r="F10" s="9" t="str">
        <f t="shared" si="2"/>
        <v>N/A</v>
      </c>
      <c r="G10" s="8">
        <v>12.957049792999999</v>
      </c>
      <c r="H10" s="9" t="str">
        <f t="shared" si="3"/>
        <v>N/A</v>
      </c>
      <c r="I10" s="10">
        <v>-26.3</v>
      </c>
      <c r="J10" s="10">
        <v>5.26</v>
      </c>
      <c r="K10" s="9" t="str">
        <f t="shared" si="0"/>
        <v>Yes</v>
      </c>
    </row>
    <row r="11" spans="1:11" x14ac:dyDescent="0.2">
      <c r="A11" s="89" t="s">
        <v>37</v>
      </c>
      <c r="B11" s="35" t="s">
        <v>213</v>
      </c>
      <c r="C11" s="88">
        <v>3.2013374255000002</v>
      </c>
      <c r="D11" s="9" t="str">
        <f t="shared" si="1"/>
        <v>N/A</v>
      </c>
      <c r="E11" s="8">
        <v>2.7942212008</v>
      </c>
      <c r="F11" s="9" t="str">
        <f t="shared" si="2"/>
        <v>N/A</v>
      </c>
      <c r="G11" s="8">
        <v>2.9164831939</v>
      </c>
      <c r="H11" s="9" t="str">
        <f t="shared" si="3"/>
        <v>N/A</v>
      </c>
      <c r="I11" s="10">
        <v>-12.7</v>
      </c>
      <c r="J11" s="10">
        <v>4.3760000000000003</v>
      </c>
      <c r="K11" s="9" t="str">
        <f t="shared" si="0"/>
        <v>Yes</v>
      </c>
    </row>
    <row r="12" spans="1:11" x14ac:dyDescent="0.2">
      <c r="A12" s="89" t="s">
        <v>38</v>
      </c>
      <c r="B12" s="35" t="s">
        <v>213</v>
      </c>
      <c r="C12" s="88">
        <v>11.052913908000001</v>
      </c>
      <c r="D12" s="9" t="str">
        <f t="shared" si="1"/>
        <v>N/A</v>
      </c>
      <c r="E12" s="8">
        <v>11.969560465000001</v>
      </c>
      <c r="F12" s="9" t="str">
        <f t="shared" si="2"/>
        <v>N/A</v>
      </c>
      <c r="G12" s="8">
        <v>16.810107032000001</v>
      </c>
      <c r="H12" s="9" t="str">
        <f t="shared" si="3"/>
        <v>N/A</v>
      </c>
      <c r="I12" s="10">
        <v>8.2929999999999993</v>
      </c>
      <c r="J12" s="10">
        <v>40.44</v>
      </c>
      <c r="K12" s="9" t="str">
        <f t="shared" si="0"/>
        <v>No</v>
      </c>
    </row>
    <row r="13" spans="1:11" x14ac:dyDescent="0.2">
      <c r="A13" s="89" t="s">
        <v>863</v>
      </c>
      <c r="B13" s="35" t="s">
        <v>213</v>
      </c>
      <c r="C13" s="88">
        <v>91.433595233000005</v>
      </c>
      <c r="D13" s="9" t="str">
        <f t="shared" si="1"/>
        <v>N/A</v>
      </c>
      <c r="E13" s="8">
        <v>88.564100002000004</v>
      </c>
      <c r="F13" s="9" t="str">
        <f t="shared" si="2"/>
        <v>N/A</v>
      </c>
      <c r="G13" s="8">
        <v>64.462475691999998</v>
      </c>
      <c r="H13" s="9" t="str">
        <f t="shared" si="3"/>
        <v>N/A</v>
      </c>
      <c r="I13" s="10">
        <v>-3.14</v>
      </c>
      <c r="J13" s="10">
        <v>-27.2</v>
      </c>
      <c r="K13" s="9" t="str">
        <f t="shared" si="0"/>
        <v>Yes</v>
      </c>
    </row>
    <row r="14" spans="1:11" x14ac:dyDescent="0.2">
      <c r="A14" s="89" t="s">
        <v>864</v>
      </c>
      <c r="B14" s="35" t="s">
        <v>213</v>
      </c>
      <c r="C14" s="88">
        <v>62.587478232999999</v>
      </c>
      <c r="D14" s="9" t="str">
        <f t="shared" si="1"/>
        <v>N/A</v>
      </c>
      <c r="E14" s="8">
        <v>57.454872022000004</v>
      </c>
      <c r="F14" s="9" t="str">
        <f t="shared" si="2"/>
        <v>N/A</v>
      </c>
      <c r="G14" s="8">
        <v>53.967241537</v>
      </c>
      <c r="H14" s="9" t="str">
        <f t="shared" si="3"/>
        <v>N/A</v>
      </c>
      <c r="I14" s="10">
        <v>-8.1999999999999993</v>
      </c>
      <c r="J14" s="10">
        <v>-6.07</v>
      </c>
      <c r="K14" s="9" t="str">
        <f t="shared" si="0"/>
        <v>Yes</v>
      </c>
    </row>
    <row r="15" spans="1:11" x14ac:dyDescent="0.2">
      <c r="A15" s="89" t="s">
        <v>161</v>
      </c>
      <c r="B15" s="35" t="s">
        <v>213</v>
      </c>
      <c r="C15" s="88">
        <v>97.387587750999998</v>
      </c>
      <c r="D15" s="9" t="str">
        <f t="shared" si="1"/>
        <v>N/A</v>
      </c>
      <c r="E15" s="8">
        <v>87.022865902000007</v>
      </c>
      <c r="F15" s="9" t="str">
        <f t="shared" si="2"/>
        <v>N/A</v>
      </c>
      <c r="G15" s="8">
        <v>84.527736021999999</v>
      </c>
      <c r="H15" s="9" t="str">
        <f t="shared" si="3"/>
        <v>N/A</v>
      </c>
      <c r="I15" s="10">
        <v>-10.6</v>
      </c>
      <c r="J15" s="10">
        <v>-2.87</v>
      </c>
      <c r="K15" s="9" t="str">
        <f t="shared" si="0"/>
        <v>Yes</v>
      </c>
    </row>
    <row r="16" spans="1:11" x14ac:dyDescent="0.2">
      <c r="A16" s="89" t="s">
        <v>162</v>
      </c>
      <c r="B16" s="35" t="s">
        <v>246</v>
      </c>
      <c r="C16" s="88">
        <v>97.390344323999997</v>
      </c>
      <c r="D16" s="9" t="str">
        <f>IF($B16="N/A","N/A",IF(C16&gt;95,"Yes","No"))</f>
        <v>Yes</v>
      </c>
      <c r="E16" s="8">
        <v>98.180758596999993</v>
      </c>
      <c r="F16" s="9" t="str">
        <f>IF($B16="N/A","N/A",IF(E16&gt;95,"Yes","No"))</f>
        <v>Yes</v>
      </c>
      <c r="G16" s="8">
        <v>98.261543055999994</v>
      </c>
      <c r="H16" s="9" t="str">
        <f>IF($B16="N/A","N/A",IF(G16&gt;95,"Yes","No"))</f>
        <v>Yes</v>
      </c>
      <c r="I16" s="10">
        <v>0.81159999999999999</v>
      </c>
      <c r="J16" s="10">
        <v>8.2299999999999998E-2</v>
      </c>
      <c r="K16" s="9" t="str">
        <f t="shared" ref="K16:K26" si="4">IF(J16="Div by 0", "N/A", IF(J16="N/A","N/A", IF(J16&gt;30, "No", IF(J16&lt;-30, "No", "Yes"))))</f>
        <v>Yes</v>
      </c>
    </row>
    <row r="17" spans="1:11" x14ac:dyDescent="0.2">
      <c r="A17" s="89" t="s">
        <v>865</v>
      </c>
      <c r="B17" s="60" t="s">
        <v>247</v>
      </c>
      <c r="C17" s="88">
        <v>55.829532725</v>
      </c>
      <c r="D17" s="9" t="str">
        <f>IF($B17="N/A","N/A",IF(C17&gt;90,"No",IF(C17&lt;50,"No","Yes")))</f>
        <v>Yes</v>
      </c>
      <c r="E17" s="8">
        <v>60.408433133000003</v>
      </c>
      <c r="F17" s="9" t="str">
        <f>IF($B17="N/A","N/A",IF(E17&gt;90,"No",IF(E17&lt;50,"No","Yes")))</f>
        <v>Yes</v>
      </c>
      <c r="G17" s="8">
        <v>64.345670131000006</v>
      </c>
      <c r="H17" s="9" t="str">
        <f>IF($B17="N/A","N/A",IF(G17&gt;90,"No",IF(G17&lt;50,"No","Yes")))</f>
        <v>Yes</v>
      </c>
      <c r="I17" s="10">
        <v>8.202</v>
      </c>
      <c r="J17" s="10">
        <v>6.5179999999999998</v>
      </c>
      <c r="K17" s="9" t="str">
        <f t="shared" si="4"/>
        <v>Yes</v>
      </c>
    </row>
    <row r="18" spans="1:11" x14ac:dyDescent="0.2">
      <c r="A18" s="89" t="s">
        <v>866</v>
      </c>
      <c r="B18" s="60" t="s">
        <v>224</v>
      </c>
      <c r="C18" s="88">
        <v>5.3384831976999996</v>
      </c>
      <c r="D18" s="9" t="str">
        <f t="shared" ref="D18:D23" si="5">IF($B18="N/A","N/A",IF(C18&gt;5,"No",IF(C18&lt;=0,"No","Yes")))</f>
        <v>No</v>
      </c>
      <c r="E18" s="8">
        <v>6.1207581849999997</v>
      </c>
      <c r="F18" s="9" t="str">
        <f t="shared" ref="F18:F23" si="6">IF($B18="N/A","N/A",IF(E18&gt;5,"No",IF(E18&lt;=0,"No","Yes")))</f>
        <v>No</v>
      </c>
      <c r="G18" s="8">
        <v>6.0471460904000001</v>
      </c>
      <c r="H18" s="9" t="str">
        <f t="shared" ref="H18:H23" si="7">IF($B18="N/A","N/A",IF(G18&gt;5,"No",IF(G18&lt;=0,"No","Yes")))</f>
        <v>No</v>
      </c>
      <c r="I18" s="10">
        <v>14.65</v>
      </c>
      <c r="J18" s="10">
        <v>-1.2</v>
      </c>
      <c r="K18" s="9" t="str">
        <f t="shared" si="4"/>
        <v>Yes</v>
      </c>
    </row>
    <row r="19" spans="1:11" x14ac:dyDescent="0.2">
      <c r="A19" s="89" t="s">
        <v>867</v>
      </c>
      <c r="B19" s="60" t="s">
        <v>224</v>
      </c>
      <c r="C19" s="88">
        <v>3.8996719279000001</v>
      </c>
      <c r="D19" s="9" t="str">
        <f t="shared" si="5"/>
        <v>Yes</v>
      </c>
      <c r="E19" s="8">
        <v>3.9864887530000002</v>
      </c>
      <c r="F19" s="9" t="str">
        <f t="shared" si="6"/>
        <v>Yes</v>
      </c>
      <c r="G19" s="8">
        <v>3.7199002830999999</v>
      </c>
      <c r="H19" s="9" t="str">
        <f t="shared" si="7"/>
        <v>Yes</v>
      </c>
      <c r="I19" s="10">
        <v>2.226</v>
      </c>
      <c r="J19" s="10">
        <v>-6.69</v>
      </c>
      <c r="K19" s="9" t="str">
        <f t="shared" si="4"/>
        <v>Yes</v>
      </c>
    </row>
    <row r="20" spans="1:11" x14ac:dyDescent="0.2">
      <c r="A20" s="89" t="s">
        <v>868</v>
      </c>
      <c r="B20" s="60" t="s">
        <v>224</v>
      </c>
      <c r="C20" s="88">
        <v>0.3922923022</v>
      </c>
      <c r="D20" s="9" t="str">
        <f t="shared" si="5"/>
        <v>Yes</v>
      </c>
      <c r="E20" s="8">
        <v>0.43604809760000002</v>
      </c>
      <c r="F20" s="9" t="str">
        <f t="shared" si="6"/>
        <v>Yes</v>
      </c>
      <c r="G20" s="8">
        <v>0.6704252785</v>
      </c>
      <c r="H20" s="9" t="str">
        <f t="shared" si="7"/>
        <v>Yes</v>
      </c>
      <c r="I20" s="10">
        <v>11.15</v>
      </c>
      <c r="J20" s="10">
        <v>53.75</v>
      </c>
      <c r="K20" s="9" t="str">
        <f t="shared" si="4"/>
        <v>No</v>
      </c>
    </row>
    <row r="21" spans="1:11" x14ac:dyDescent="0.2">
      <c r="A21" s="89" t="s">
        <v>869</v>
      </c>
      <c r="B21" s="35" t="s">
        <v>213</v>
      </c>
      <c r="C21" s="88">
        <v>0</v>
      </c>
      <c r="D21" s="9" t="str">
        <f t="shared" si="5"/>
        <v>N/A</v>
      </c>
      <c r="E21" s="8">
        <v>0</v>
      </c>
      <c r="F21" s="9" t="str">
        <f t="shared" si="6"/>
        <v>N/A</v>
      </c>
      <c r="G21" s="8">
        <v>0</v>
      </c>
      <c r="H21" s="9" t="str">
        <f t="shared" si="7"/>
        <v>N/A</v>
      </c>
      <c r="I21" s="10" t="s">
        <v>1746</v>
      </c>
      <c r="J21" s="10" t="s">
        <v>1746</v>
      </c>
      <c r="K21" s="9" t="str">
        <f t="shared" si="4"/>
        <v>N/A</v>
      </c>
    </row>
    <row r="22" spans="1:11" x14ac:dyDescent="0.2">
      <c r="A22" s="89" t="s">
        <v>1717</v>
      </c>
      <c r="B22" s="35" t="s">
        <v>213</v>
      </c>
      <c r="C22" s="88">
        <v>0</v>
      </c>
      <c r="D22" s="9" t="str">
        <f t="shared" si="5"/>
        <v>N/A</v>
      </c>
      <c r="E22" s="8">
        <v>0</v>
      </c>
      <c r="F22" s="9" t="str">
        <f t="shared" si="6"/>
        <v>N/A</v>
      </c>
      <c r="G22" s="8">
        <v>0</v>
      </c>
      <c r="H22" s="9" t="str">
        <f t="shared" si="7"/>
        <v>N/A</v>
      </c>
      <c r="I22" s="10" t="s">
        <v>1746</v>
      </c>
      <c r="J22" s="10" t="s">
        <v>1746</v>
      </c>
      <c r="K22" s="9" t="str">
        <f t="shared" si="4"/>
        <v>N/A</v>
      </c>
    </row>
    <row r="23" spans="1:11" x14ac:dyDescent="0.2">
      <c r="A23" s="89" t="s">
        <v>870</v>
      </c>
      <c r="B23" s="35" t="s">
        <v>213</v>
      </c>
      <c r="C23" s="88">
        <v>0</v>
      </c>
      <c r="D23" s="9" t="str">
        <f t="shared" si="5"/>
        <v>N/A</v>
      </c>
      <c r="E23" s="8">
        <v>0</v>
      </c>
      <c r="F23" s="9" t="str">
        <f t="shared" si="6"/>
        <v>N/A</v>
      </c>
      <c r="G23" s="8">
        <v>0</v>
      </c>
      <c r="H23" s="9" t="str">
        <f t="shared" si="7"/>
        <v>N/A</v>
      </c>
      <c r="I23" s="10" t="s">
        <v>1746</v>
      </c>
      <c r="J23" s="10" t="s">
        <v>1746</v>
      </c>
      <c r="K23" s="9" t="str">
        <f t="shared" si="4"/>
        <v>N/A</v>
      </c>
    </row>
    <row r="24" spans="1:11" x14ac:dyDescent="0.2">
      <c r="A24" s="89" t="s">
        <v>871</v>
      </c>
      <c r="B24" s="35" t="s">
        <v>232</v>
      </c>
      <c r="C24" s="88">
        <v>7.2693627283</v>
      </c>
      <c r="D24" s="9" t="str">
        <f>IF($B24="N/A","N/A",IF(C24&gt;10,"No",IF(C24&lt;1,"No","Yes")))</f>
        <v>Yes</v>
      </c>
      <c r="E24" s="8">
        <v>0.64284712590000004</v>
      </c>
      <c r="F24" s="9" t="str">
        <f>IF($B24="N/A","N/A",IF(E24&gt;10,"No",IF(E24&lt;1,"No","Yes")))</f>
        <v>No</v>
      </c>
      <c r="G24" s="8">
        <v>0.51105470740000003</v>
      </c>
      <c r="H24" s="9" t="str">
        <f>IF($B24="N/A","N/A",IF(G24&gt;10,"No",IF(G24&lt;1,"No","Yes")))</f>
        <v>No</v>
      </c>
      <c r="I24" s="10">
        <v>-91.2</v>
      </c>
      <c r="J24" s="10">
        <v>-20.5</v>
      </c>
      <c r="K24" s="9" t="str">
        <f t="shared" si="4"/>
        <v>Yes</v>
      </c>
    </row>
    <row r="25" spans="1:11" x14ac:dyDescent="0.2">
      <c r="A25" s="89" t="s">
        <v>872</v>
      </c>
      <c r="B25" s="92" t="s">
        <v>239</v>
      </c>
      <c r="C25" s="88">
        <v>19.890711867</v>
      </c>
      <c r="D25" s="9" t="str">
        <f>IF($B25="N/A","N/A",IF(C25&gt;10,"No",IF(C25&lt;=0,"No","Yes")))</f>
        <v>No</v>
      </c>
      <c r="E25" s="8">
        <v>21.516838743000001</v>
      </c>
      <c r="F25" s="9" t="str">
        <f>IF($B25="N/A","N/A",IF(E25&gt;10,"No",IF(E25&lt;=0,"No","Yes")))</f>
        <v>No</v>
      </c>
      <c r="G25" s="8">
        <v>17.807031534</v>
      </c>
      <c r="H25" s="9" t="str">
        <f>IF($B25="N/A","N/A",IF(G25&gt;10,"No",IF(G25&lt;=0,"No","Yes")))</f>
        <v>No</v>
      </c>
      <c r="I25" s="10">
        <v>8.1750000000000007</v>
      </c>
      <c r="J25" s="10">
        <v>-17.2</v>
      </c>
      <c r="K25" s="9" t="str">
        <f t="shared" si="4"/>
        <v>Yes</v>
      </c>
    </row>
    <row r="26" spans="1:11" x14ac:dyDescent="0.2">
      <c r="A26" s="89" t="s">
        <v>873</v>
      </c>
      <c r="B26" s="60" t="s">
        <v>248</v>
      </c>
      <c r="C26" s="88">
        <v>2.6096556761</v>
      </c>
      <c r="D26" s="9" t="str">
        <f>IF($B26="N/A","N/A",IF(C26&gt;=5,"No",IF(C26&lt;0,"No","Yes")))</f>
        <v>Yes</v>
      </c>
      <c r="E26" s="8">
        <v>1.8192414027999999</v>
      </c>
      <c r="F26" s="9" t="str">
        <f>IF($B26="N/A","N/A",IF(E26&gt;=5,"No",IF(E26&lt;0,"No","Yes")))</f>
        <v>Yes</v>
      </c>
      <c r="G26" s="8">
        <v>1.7384569445</v>
      </c>
      <c r="H26" s="9" t="str">
        <f>IF($B26="N/A","N/A",IF(G26&gt;=5,"No",IF(G26&lt;0,"No","Yes")))</f>
        <v>Yes</v>
      </c>
      <c r="I26" s="10">
        <v>-30.3</v>
      </c>
      <c r="J26" s="10">
        <v>-4.4400000000000004</v>
      </c>
      <c r="K26" s="9" t="str">
        <f t="shared" si="4"/>
        <v>Yes</v>
      </c>
    </row>
    <row r="27" spans="1:11" x14ac:dyDescent="0.2">
      <c r="A27" s="89" t="s">
        <v>14</v>
      </c>
      <c r="B27" s="60" t="s">
        <v>249</v>
      </c>
      <c r="C27" s="88">
        <v>1.0617799951</v>
      </c>
      <c r="D27" s="9" t="str">
        <f>IF($B27="N/A","N/A",IF(C27&gt;15,"No",IF(C27&lt;=0,"No","Yes")))</f>
        <v>Yes</v>
      </c>
      <c r="E27" s="8">
        <v>0.90929738849999997</v>
      </c>
      <c r="F27" s="9" t="str">
        <f>IF($B27="N/A","N/A",IF(E27&gt;15,"No",IF(E27&lt;=0,"No","Yes")))</f>
        <v>Yes</v>
      </c>
      <c r="G27" s="8">
        <v>0.94802302449999998</v>
      </c>
      <c r="H27" s="9" t="str">
        <f>IF($B27="N/A","N/A",IF(G27&gt;15,"No",IF(G27&lt;=0,"No","Yes")))</f>
        <v>Yes</v>
      </c>
      <c r="I27" s="10">
        <v>-14.4</v>
      </c>
      <c r="J27" s="10">
        <v>4.2590000000000003</v>
      </c>
      <c r="K27" s="9" t="str">
        <f>IF(J27="Div by 0", "N/A", IF(J27="N/A","N/A", IF(J27&gt;30, "No", IF(J27&lt;-30, "No", "Yes"))))</f>
        <v>Yes</v>
      </c>
    </row>
    <row r="28" spans="1:11" x14ac:dyDescent="0.2">
      <c r="A28" s="89" t="s">
        <v>874</v>
      </c>
      <c r="B28" s="35" t="s">
        <v>213</v>
      </c>
      <c r="C28" s="91">
        <v>102.67720816000001</v>
      </c>
      <c r="D28" s="9" t="str">
        <f>IF($B28="N/A","N/A",IF(C28&gt;15,"No",IF(C28&lt;-15,"No","Yes")))</f>
        <v>N/A</v>
      </c>
      <c r="E28" s="37">
        <v>131.55910130999999</v>
      </c>
      <c r="F28" s="9" t="str">
        <f>IF($B28="N/A","N/A",IF(E28&gt;15,"No",IF(E28&lt;-15,"No","Yes")))</f>
        <v>N/A</v>
      </c>
      <c r="G28" s="37">
        <v>214.42116566000001</v>
      </c>
      <c r="H28" s="9" t="str">
        <f>IF($B28="N/A","N/A",IF(G28&gt;15,"No",IF(G28&lt;-15,"No","Yes")))</f>
        <v>N/A</v>
      </c>
      <c r="I28" s="10">
        <v>28.13</v>
      </c>
      <c r="J28" s="10">
        <v>62.98</v>
      </c>
      <c r="K28" s="9" t="str">
        <f>IF(J28="Div by 0", "N/A", IF(J28="N/A","N/A", IF(J28&gt;30, "No", IF(J28&lt;-30, "No", "Yes"))))</f>
        <v>No</v>
      </c>
    </row>
    <row r="29" spans="1:11" x14ac:dyDescent="0.2">
      <c r="A29" s="89" t="s">
        <v>376</v>
      </c>
      <c r="B29" s="35" t="s">
        <v>250</v>
      </c>
      <c r="C29" s="88">
        <v>4.9403581468000004</v>
      </c>
      <c r="D29" s="9" t="str">
        <f>IF($B29="N/A","N/A",IF(C29&gt;35,"No",IF(C29&lt;10,"No","Yes")))</f>
        <v>No</v>
      </c>
      <c r="E29" s="8">
        <v>4.8132605178999999</v>
      </c>
      <c r="F29" s="9" t="str">
        <f>IF($B29="N/A","N/A",IF(E29&gt;35,"No",IF(E29&lt;10,"No","Yes")))</f>
        <v>No</v>
      </c>
      <c r="G29" s="8">
        <v>4.1436631251999998</v>
      </c>
      <c r="H29" s="9" t="str">
        <f>IF($B29="N/A","N/A",IF(G29&gt;35,"No",IF(G29&lt;10,"No","Yes")))</f>
        <v>No</v>
      </c>
      <c r="I29" s="10">
        <v>-2.57</v>
      </c>
      <c r="J29" s="10">
        <v>-13.9</v>
      </c>
      <c r="K29" s="9" t="str">
        <f t="shared" ref="K29:K54" si="8">IF(J29="Div by 0", "N/A", IF(J29="N/A","N/A", IF(J29&gt;30, "No", IF(J29&lt;-30, "No", "Yes"))))</f>
        <v>Yes</v>
      </c>
    </row>
    <row r="30" spans="1:11" x14ac:dyDescent="0.2">
      <c r="A30" s="89" t="s">
        <v>377</v>
      </c>
      <c r="B30" s="35" t="s">
        <v>251</v>
      </c>
      <c r="C30" s="88">
        <v>19.777872149</v>
      </c>
      <c r="D30" s="9" t="str">
        <f>IF($B30="N/A","N/A",IF(C30&gt;20,"No",IF(C30&lt;2,"No","Yes")))</f>
        <v>Yes</v>
      </c>
      <c r="E30" s="8">
        <v>20.588587135000001</v>
      </c>
      <c r="F30" s="9" t="str">
        <f>IF($B30="N/A","N/A",IF(E30&gt;20,"No",IF(E30&lt;2,"No","Yes")))</f>
        <v>No</v>
      </c>
      <c r="G30" s="8">
        <v>24.380756541</v>
      </c>
      <c r="H30" s="9" t="str">
        <f>IF($B30="N/A","N/A",IF(G30&gt;20,"No",IF(G30&lt;2,"No","Yes")))</f>
        <v>No</v>
      </c>
      <c r="I30" s="10">
        <v>4.0990000000000002</v>
      </c>
      <c r="J30" s="10">
        <v>18.420000000000002</v>
      </c>
      <c r="K30" s="9" t="str">
        <f t="shared" si="8"/>
        <v>Yes</v>
      </c>
    </row>
    <row r="31" spans="1:11" x14ac:dyDescent="0.2">
      <c r="A31" s="89" t="s">
        <v>378</v>
      </c>
      <c r="B31" s="35" t="s">
        <v>252</v>
      </c>
      <c r="C31" s="88">
        <v>0.53309725350000003</v>
      </c>
      <c r="D31" s="9" t="str">
        <f>IF($B31="N/A","N/A",IF(C31&gt;8,"No",IF(C31&lt;0.5,"No","Yes")))</f>
        <v>Yes</v>
      </c>
      <c r="E31" s="8">
        <v>0.49495167080000002</v>
      </c>
      <c r="F31" s="9" t="str">
        <f>IF($B31="N/A","N/A",IF(E31&gt;8,"No",IF(E31&lt;0.5,"No","Yes")))</f>
        <v>No</v>
      </c>
      <c r="G31" s="8">
        <v>0.44813783010000002</v>
      </c>
      <c r="H31" s="9" t="str">
        <f>IF($B31="N/A","N/A",IF(G31&gt;8,"No",IF(G31&lt;0.5,"No","Yes")))</f>
        <v>No</v>
      </c>
      <c r="I31" s="10">
        <v>-7.16</v>
      </c>
      <c r="J31" s="10">
        <v>-9.4600000000000009</v>
      </c>
      <c r="K31" s="9" t="str">
        <f t="shared" si="8"/>
        <v>Yes</v>
      </c>
    </row>
    <row r="32" spans="1:11" x14ac:dyDescent="0.2">
      <c r="A32" s="89" t="s">
        <v>379</v>
      </c>
      <c r="B32" s="35" t="s">
        <v>253</v>
      </c>
      <c r="C32" s="88">
        <v>5.0629057954999999</v>
      </c>
      <c r="D32" s="9" t="str">
        <f>IF($B32="N/A","N/A",IF(C32&gt;25,"No",IF(C32&lt;3,"No","Yes")))</f>
        <v>Yes</v>
      </c>
      <c r="E32" s="8">
        <v>4.5993688122999998</v>
      </c>
      <c r="F32" s="9" t="str">
        <f>IF($B32="N/A","N/A",IF(E32&gt;25,"No",IF(E32&lt;3,"No","Yes")))</f>
        <v>Yes</v>
      </c>
      <c r="G32" s="8">
        <v>3.9673544824999998</v>
      </c>
      <c r="H32" s="9" t="str">
        <f>IF($B32="N/A","N/A",IF(G32&gt;25,"No",IF(G32&lt;3,"No","Yes")))</f>
        <v>Yes</v>
      </c>
      <c r="I32" s="10">
        <v>-9.16</v>
      </c>
      <c r="J32" s="10">
        <v>-13.7</v>
      </c>
      <c r="K32" s="9" t="str">
        <f t="shared" si="8"/>
        <v>Yes</v>
      </c>
    </row>
    <row r="33" spans="1:11" x14ac:dyDescent="0.2">
      <c r="A33" s="89" t="s">
        <v>380</v>
      </c>
      <c r="B33" s="35" t="s">
        <v>254</v>
      </c>
      <c r="C33" s="88">
        <v>20.045339634000001</v>
      </c>
      <c r="D33" s="9" t="str">
        <f>IF($B33="N/A","N/A",IF(C33&gt;25,"No",IF(C33&lt;2,"No","Yes")))</f>
        <v>Yes</v>
      </c>
      <c r="E33" s="8">
        <v>19.986538058000001</v>
      </c>
      <c r="F33" s="9" t="str">
        <f>IF($B33="N/A","N/A",IF(E33&gt;25,"No",IF(E33&lt;2,"No","Yes")))</f>
        <v>Yes</v>
      </c>
      <c r="G33" s="8">
        <v>14.702755222</v>
      </c>
      <c r="H33" s="9" t="str">
        <f>IF($B33="N/A","N/A",IF(G33&gt;25,"No",IF(G33&lt;2,"No","Yes")))</f>
        <v>Yes</v>
      </c>
      <c r="I33" s="10">
        <v>-0.29299999999999998</v>
      </c>
      <c r="J33" s="10">
        <v>-26.4</v>
      </c>
      <c r="K33" s="9" t="str">
        <f t="shared" si="8"/>
        <v>Yes</v>
      </c>
    </row>
    <row r="34" spans="1:11" x14ac:dyDescent="0.2">
      <c r="A34" s="89" t="s">
        <v>381</v>
      </c>
      <c r="B34" s="35" t="s">
        <v>255</v>
      </c>
      <c r="C34" s="88">
        <v>2.4016342882999999</v>
      </c>
      <c r="D34" s="9" t="str">
        <f>IF($B34="N/A","N/A",IF(C34&gt;25,"No",IF(C34&lt;=0,"No","Yes")))</f>
        <v>Yes</v>
      </c>
      <c r="E34" s="8">
        <v>2.6113782709</v>
      </c>
      <c r="F34" s="9" t="str">
        <f>IF($B34="N/A","N/A",IF(E34&gt;25,"No",IF(E34&lt;=0,"No","Yes")))</f>
        <v>Yes</v>
      </c>
      <c r="G34" s="8">
        <v>1.9265289225</v>
      </c>
      <c r="H34" s="9" t="str">
        <f>IF($B34="N/A","N/A",IF(G34&gt;25,"No",IF(G34&lt;=0,"No","Yes")))</f>
        <v>Yes</v>
      </c>
      <c r="I34" s="10">
        <v>8.7330000000000005</v>
      </c>
      <c r="J34" s="10">
        <v>-26.2</v>
      </c>
      <c r="K34" s="9" t="str">
        <f t="shared" si="8"/>
        <v>Yes</v>
      </c>
    </row>
    <row r="35" spans="1:11" x14ac:dyDescent="0.2">
      <c r="A35" s="89" t="s">
        <v>382</v>
      </c>
      <c r="B35" s="35" t="s">
        <v>256</v>
      </c>
      <c r="C35" s="88">
        <v>22.750176979999999</v>
      </c>
      <c r="D35" s="9" t="str">
        <f>IF($B35="N/A","N/A",IF(C35&gt;20,"No",IF(C35&lt;4,"No","Yes")))</f>
        <v>No</v>
      </c>
      <c r="E35" s="8">
        <v>21.360112804</v>
      </c>
      <c r="F35" s="9" t="str">
        <f>IF($B35="N/A","N/A",IF(E35&gt;20,"No",IF(E35&lt;4,"No","Yes")))</f>
        <v>No</v>
      </c>
      <c r="G35" s="8">
        <v>17.213181042999999</v>
      </c>
      <c r="H35" s="9" t="str">
        <f>IF($B35="N/A","N/A",IF(G35&gt;20,"No",IF(G35&lt;4,"No","Yes")))</f>
        <v>Yes</v>
      </c>
      <c r="I35" s="10">
        <v>-6.11</v>
      </c>
      <c r="J35" s="10">
        <v>-19.399999999999999</v>
      </c>
      <c r="K35" s="9" t="str">
        <f t="shared" si="8"/>
        <v>Yes</v>
      </c>
    </row>
    <row r="36" spans="1:11" x14ac:dyDescent="0.2">
      <c r="A36" s="89" t="s">
        <v>383</v>
      </c>
      <c r="B36" s="35" t="s">
        <v>257</v>
      </c>
      <c r="C36" s="88">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
      <c r="A37" s="89" t="s">
        <v>384</v>
      </c>
      <c r="B37" s="35" t="s">
        <v>258</v>
      </c>
      <c r="C37" s="88">
        <v>5.0288880863000003</v>
      </c>
      <c r="D37" s="9" t="str">
        <f>IF($B37="N/A","N/A",IF(C37&gt;=25,"No",IF(C37&lt;0,"No","Yes")))</f>
        <v>Yes</v>
      </c>
      <c r="E37" s="8">
        <v>5.2943097330000004</v>
      </c>
      <c r="F37" s="9" t="str">
        <f>IF($B37="N/A","N/A",IF(E37&gt;=25,"No",IF(E37&lt;0,"No","Yes")))</f>
        <v>Yes</v>
      </c>
      <c r="G37" s="8">
        <v>8.4689792931000003</v>
      </c>
      <c r="H37" s="9" t="str">
        <f>IF($B37="N/A","N/A",IF(G37&gt;=25,"No",IF(G37&lt;0,"No","Yes")))</f>
        <v>Yes</v>
      </c>
      <c r="I37" s="10">
        <v>5.2779999999999996</v>
      </c>
      <c r="J37" s="10">
        <v>59.96</v>
      </c>
      <c r="K37" s="9" t="str">
        <f t="shared" si="8"/>
        <v>No</v>
      </c>
    </row>
    <row r="38" spans="1:11" x14ac:dyDescent="0.2">
      <c r="A38" s="89" t="s">
        <v>385</v>
      </c>
      <c r="B38" s="35" t="s">
        <v>221</v>
      </c>
      <c r="C38" s="88">
        <v>3.6345215627999998</v>
      </c>
      <c r="D38" s="9" t="str">
        <f>IF($B38="N/A","N/A",IF(C38&gt;3,"Yes","No"))</f>
        <v>Yes</v>
      </c>
      <c r="E38" s="8">
        <v>4.6245063920999998</v>
      </c>
      <c r="F38" s="9" t="str">
        <f>IF($B38="N/A","N/A",IF(E38&gt;3,"Yes","No"))</f>
        <v>Yes</v>
      </c>
      <c r="G38" s="8">
        <v>5.3761269897000004</v>
      </c>
      <c r="H38" s="9" t="str">
        <f>IF($B38="N/A","N/A",IF(G38&gt;3,"Yes","No"))</f>
        <v>Yes</v>
      </c>
      <c r="I38" s="10">
        <v>27.24</v>
      </c>
      <c r="J38" s="10">
        <v>16.25</v>
      </c>
      <c r="K38" s="9" t="str">
        <f t="shared" si="8"/>
        <v>Yes</v>
      </c>
    </row>
    <row r="39" spans="1:11" x14ac:dyDescent="0.2">
      <c r="A39" s="89" t="s">
        <v>386</v>
      </c>
      <c r="B39" s="35" t="s">
        <v>220</v>
      </c>
      <c r="C39" s="88">
        <v>1.0243665075999999</v>
      </c>
      <c r="D39" s="9" t="str">
        <f>IF($B39="N/A","N/A",IF(C39&gt;1,"Yes","No"))</f>
        <v>Yes</v>
      </c>
      <c r="E39" s="8">
        <v>0.98616503590000004</v>
      </c>
      <c r="F39" s="9" t="str">
        <f>IF($B39="N/A","N/A",IF(E39&gt;1,"Yes","No"))</f>
        <v>No</v>
      </c>
      <c r="G39" s="8">
        <v>1.7322359499</v>
      </c>
      <c r="H39" s="9" t="str">
        <f>IF($B39="N/A","N/A",IF(G39&gt;1,"Yes","No"))</f>
        <v>Yes</v>
      </c>
      <c r="I39" s="10">
        <v>-3.73</v>
      </c>
      <c r="J39" s="10">
        <v>75.650000000000006</v>
      </c>
      <c r="K39" s="9" t="str">
        <f t="shared" si="8"/>
        <v>No</v>
      </c>
    </row>
    <row r="40" spans="1:11" x14ac:dyDescent="0.2">
      <c r="A40" s="89" t="s">
        <v>387</v>
      </c>
      <c r="B40" s="35" t="s">
        <v>213</v>
      </c>
      <c r="C40" s="88">
        <v>2.3191168700000001E-2</v>
      </c>
      <c r="D40" s="9" t="str">
        <f>IF($B40="N/A","N/A",IF(C40&gt;15,"No",IF(C40&lt;-15,"No","Yes")))</f>
        <v>N/A</v>
      </c>
      <c r="E40" s="8">
        <v>2.5481099699999999E-2</v>
      </c>
      <c r="F40" s="9" t="str">
        <f>IF($B40="N/A","N/A",IF(E40&gt;15,"No",IF(E40&lt;-15,"No","Yes")))</f>
        <v>N/A</v>
      </c>
      <c r="G40" s="8">
        <v>2.4233601699999999E-2</v>
      </c>
      <c r="H40" s="9" t="str">
        <f>IF($B40="N/A","N/A",IF(G40&gt;15,"No",IF(G40&lt;-15,"No","Yes")))</f>
        <v>N/A</v>
      </c>
      <c r="I40" s="10">
        <v>9.8740000000000006</v>
      </c>
      <c r="J40" s="10">
        <v>-4.9000000000000004</v>
      </c>
      <c r="K40" s="9" t="str">
        <f t="shared" si="8"/>
        <v>Yes</v>
      </c>
    </row>
    <row r="41" spans="1:11" x14ac:dyDescent="0.2">
      <c r="A41" s="89" t="s">
        <v>388</v>
      </c>
      <c r="B41" s="35" t="s">
        <v>213</v>
      </c>
      <c r="C41" s="88">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
      <c r="A42" s="89" t="s">
        <v>389</v>
      </c>
      <c r="B42" s="35" t="s">
        <v>259</v>
      </c>
      <c r="C42" s="88">
        <v>0.38615992599999999</v>
      </c>
      <c r="D42" s="9" t="str">
        <f>IF($B42="N/A","N/A",IF(C42&gt;0,"Yes","No"))</f>
        <v>Yes</v>
      </c>
      <c r="E42" s="8">
        <v>1.0405624352</v>
      </c>
      <c r="F42" s="9" t="str">
        <f>IF($B42="N/A","N/A",IF(E42&gt;0,"Yes","No"))</f>
        <v>Yes</v>
      </c>
      <c r="G42" s="8">
        <v>0.94519529960000004</v>
      </c>
      <c r="H42" s="9" t="str">
        <f>IF($B42="N/A","N/A",IF(G42&gt;0,"Yes","No"))</f>
        <v>Yes</v>
      </c>
      <c r="I42" s="10">
        <v>169.5</v>
      </c>
      <c r="J42" s="10">
        <v>-9.16</v>
      </c>
      <c r="K42" s="9" t="str">
        <f t="shared" si="8"/>
        <v>Yes</v>
      </c>
    </row>
    <row r="43" spans="1:11" x14ac:dyDescent="0.2">
      <c r="A43" s="89" t="s">
        <v>390</v>
      </c>
      <c r="B43" s="35" t="s">
        <v>259</v>
      </c>
      <c r="C43" s="88">
        <v>5.8327487000000003E-3</v>
      </c>
      <c r="D43" s="9" t="str">
        <f>IF($B43="N/A","N/A",IF(C43&gt;0,"Yes","No"))</f>
        <v>Yes</v>
      </c>
      <c r="E43" s="8">
        <v>6.1429455000000001E-3</v>
      </c>
      <c r="F43" s="9" t="str">
        <f>IF($B43="N/A","N/A",IF(E43&gt;0,"Yes","No"))</f>
        <v>Yes</v>
      </c>
      <c r="G43" s="8">
        <v>4.8071321999999996E-3</v>
      </c>
      <c r="H43" s="9" t="str">
        <f>IF($B43="N/A","N/A",IF(G43&gt;0,"Yes","No"))</f>
        <v>Yes</v>
      </c>
      <c r="I43" s="10">
        <v>5.3179999999999996</v>
      </c>
      <c r="J43" s="10">
        <v>-21.7</v>
      </c>
      <c r="K43" s="9" t="str">
        <f t="shared" si="8"/>
        <v>Yes</v>
      </c>
    </row>
    <row r="44" spans="1:11" x14ac:dyDescent="0.2">
      <c r="A44" s="89" t="s">
        <v>391</v>
      </c>
      <c r="B44" s="35" t="s">
        <v>259</v>
      </c>
      <c r="C44" s="88">
        <v>0.19583653600000001</v>
      </c>
      <c r="D44" s="9" t="str">
        <f>IF($B44="N/A","N/A",IF(C44&gt;0,"Yes","No"))</f>
        <v>Yes</v>
      </c>
      <c r="E44" s="8">
        <v>0.11319993709999999</v>
      </c>
      <c r="F44" s="9" t="str">
        <f>IF($B44="N/A","N/A",IF(E44&gt;0,"Yes","No"))</f>
        <v>Yes</v>
      </c>
      <c r="G44" s="8">
        <v>2.50253647E-2</v>
      </c>
      <c r="H44" s="9" t="str">
        <f>IF($B44="N/A","N/A",IF(G44&gt;0,"Yes","No"))</f>
        <v>Yes</v>
      </c>
      <c r="I44" s="10">
        <v>-42.2</v>
      </c>
      <c r="J44" s="10">
        <v>-77.900000000000006</v>
      </c>
      <c r="K44" s="9" t="str">
        <f t="shared" si="8"/>
        <v>No</v>
      </c>
    </row>
    <row r="45" spans="1:11" x14ac:dyDescent="0.2">
      <c r="A45" s="89" t="s">
        <v>392</v>
      </c>
      <c r="B45" s="35" t="s">
        <v>220</v>
      </c>
      <c r="C45" s="88">
        <v>0.63884578690000005</v>
      </c>
      <c r="D45" s="9" t="str">
        <f>IF($B45="N/A","N/A",IF(C45&gt;1,"Yes","No"))</f>
        <v>No</v>
      </c>
      <c r="E45" s="8">
        <v>0.67721933099999998</v>
      </c>
      <c r="F45" s="9" t="str">
        <f>IF($B45="N/A","N/A",IF(E45&gt;1,"Yes","No"))</f>
        <v>No</v>
      </c>
      <c r="G45" s="8">
        <v>0.44737434440000001</v>
      </c>
      <c r="H45" s="9" t="str">
        <f>IF($B45="N/A","N/A",IF(G45&gt;1,"Yes","No"))</f>
        <v>No</v>
      </c>
      <c r="I45" s="10">
        <v>6.0069999999999997</v>
      </c>
      <c r="J45" s="10">
        <v>-33.9</v>
      </c>
      <c r="K45" s="9" t="str">
        <f t="shared" si="8"/>
        <v>No</v>
      </c>
    </row>
    <row r="46" spans="1:11" x14ac:dyDescent="0.2">
      <c r="A46" s="89" t="s">
        <v>393</v>
      </c>
      <c r="B46" s="35" t="s">
        <v>259</v>
      </c>
      <c r="C46" s="88">
        <v>0.1225276736</v>
      </c>
      <c r="D46" s="9" t="str">
        <f>IF($B46="N/A","N/A",IF(C46&gt;0,"Yes","No"))</f>
        <v>Yes</v>
      </c>
      <c r="E46" s="8">
        <v>0.13294223250000001</v>
      </c>
      <c r="F46" s="9" t="str">
        <f>IF($B46="N/A","N/A",IF(E46&gt;0,"Yes","No"))</f>
        <v>Yes</v>
      </c>
      <c r="G46" s="8">
        <v>0.21445465059999999</v>
      </c>
      <c r="H46" s="9" t="str">
        <f>IF($B46="N/A","N/A",IF(G46&gt;0,"Yes","No"))</f>
        <v>Yes</v>
      </c>
      <c r="I46" s="10">
        <v>8.5</v>
      </c>
      <c r="J46" s="10">
        <v>61.31</v>
      </c>
      <c r="K46" s="9" t="str">
        <f t="shared" si="8"/>
        <v>No</v>
      </c>
    </row>
    <row r="47" spans="1:11" x14ac:dyDescent="0.2">
      <c r="A47" s="89" t="s">
        <v>394</v>
      </c>
      <c r="B47" s="35" t="s">
        <v>213</v>
      </c>
      <c r="C47" s="88">
        <v>0</v>
      </c>
      <c r="D47" s="9" t="str">
        <f>IF($B47="N/A","N/A",IF(C47&gt;15,"No",IF(C47&lt;-15,"No","Yes")))</f>
        <v>N/A</v>
      </c>
      <c r="E47" s="8">
        <v>0</v>
      </c>
      <c r="F47" s="9" t="str">
        <f>IF($B47="N/A","N/A",IF(E47&gt;15,"No",IF(E47&lt;-15,"No","Yes")))</f>
        <v>N/A</v>
      </c>
      <c r="G47" s="8">
        <v>0</v>
      </c>
      <c r="H47" s="9" t="str">
        <f>IF($B47="N/A","N/A",IF(G47&gt;15,"No",IF(G47&lt;-15,"No","Yes")))</f>
        <v>N/A</v>
      </c>
      <c r="I47" s="10" t="s">
        <v>1746</v>
      </c>
      <c r="J47" s="10" t="s">
        <v>1746</v>
      </c>
      <c r="K47" s="9" t="str">
        <f t="shared" si="8"/>
        <v>N/A</v>
      </c>
    </row>
    <row r="48" spans="1:11" x14ac:dyDescent="0.2">
      <c r="A48" s="89" t="s">
        <v>395</v>
      </c>
      <c r="B48" s="35" t="s">
        <v>213</v>
      </c>
      <c r="C48" s="88">
        <v>0.48431789600000003</v>
      </c>
      <c r="D48" s="9" t="str">
        <f>IF($B48="N/A","N/A",IF(C48&gt;15,"No",IF(C48&lt;-15,"No","Yes")))</f>
        <v>N/A</v>
      </c>
      <c r="E48" s="8">
        <v>0.48967762869999998</v>
      </c>
      <c r="F48" s="9" t="str">
        <f>IF($B48="N/A","N/A",IF(E48&gt;15,"No",IF(E48&lt;-15,"No","Yes")))</f>
        <v>N/A</v>
      </c>
      <c r="G48" s="8">
        <v>0.45138971360000002</v>
      </c>
      <c r="H48" s="9" t="str">
        <f>IF($B48="N/A","N/A",IF(G48&gt;15,"No",IF(G48&lt;-15,"No","Yes")))</f>
        <v>N/A</v>
      </c>
      <c r="I48" s="10">
        <v>1.107</v>
      </c>
      <c r="J48" s="10">
        <v>-7.82</v>
      </c>
      <c r="K48" s="9" t="str">
        <f t="shared" si="8"/>
        <v>Yes</v>
      </c>
    </row>
    <row r="49" spans="1:11" x14ac:dyDescent="0.2">
      <c r="A49" s="89" t="s">
        <v>396</v>
      </c>
      <c r="B49" s="35" t="s">
        <v>213</v>
      </c>
      <c r="C49" s="88">
        <v>9.4682290999999995E-3</v>
      </c>
      <c r="D49" s="9" t="str">
        <f>IF($B49="N/A","N/A",IF(C49&gt;15,"No",IF(C49&lt;-15,"No","Yes")))</f>
        <v>N/A</v>
      </c>
      <c r="E49" s="8">
        <v>1.24879616E-2</v>
      </c>
      <c r="F49" s="9" t="str">
        <f>IF($B49="N/A","N/A",IF(E49&gt;15,"No",IF(E49&lt;-15,"No","Yes")))</f>
        <v>N/A</v>
      </c>
      <c r="G49" s="8">
        <v>1.8691261099999999E-2</v>
      </c>
      <c r="H49" s="9" t="str">
        <f>IF($B49="N/A","N/A",IF(G49&gt;15,"No",IF(G49&lt;-15,"No","Yes")))</f>
        <v>N/A</v>
      </c>
      <c r="I49" s="10">
        <v>31.89</v>
      </c>
      <c r="J49" s="10">
        <v>49.67</v>
      </c>
      <c r="K49" s="9" t="str">
        <f t="shared" si="8"/>
        <v>No</v>
      </c>
    </row>
    <row r="50" spans="1:11" x14ac:dyDescent="0.2">
      <c r="A50" s="89" t="s">
        <v>397</v>
      </c>
      <c r="B50" s="35" t="s">
        <v>213</v>
      </c>
      <c r="C50" s="88">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
      <c r="A51" s="89" t="s">
        <v>398</v>
      </c>
      <c r="B51" s="35" t="s">
        <v>213</v>
      </c>
      <c r="C51" s="88">
        <v>0.87473253250000005</v>
      </c>
      <c r="D51" s="9" t="str">
        <f>IF($B51="N/A","N/A",IF(C51&gt;15,"No",IF(C51&lt;-15,"No","Yes")))</f>
        <v>N/A</v>
      </c>
      <c r="E51" s="8">
        <v>1.4275680038</v>
      </c>
      <c r="F51" s="9" t="str">
        <f>IF($B51="N/A","N/A",IF(E51&gt;15,"No",IF(E51&lt;-15,"No","Yes")))</f>
        <v>N/A</v>
      </c>
      <c r="G51" s="8">
        <v>2.2277664480000001</v>
      </c>
      <c r="H51" s="9" t="str">
        <f>IF($B51="N/A","N/A",IF(G51&gt;15,"No",IF(G51&lt;-15,"No","Yes")))</f>
        <v>N/A</v>
      </c>
      <c r="I51" s="10">
        <v>63.2</v>
      </c>
      <c r="J51" s="10">
        <v>56.05</v>
      </c>
      <c r="K51" s="9" t="str">
        <f t="shared" si="8"/>
        <v>No</v>
      </c>
    </row>
    <row r="52" spans="1:11" x14ac:dyDescent="0.2">
      <c r="A52" s="89" t="s">
        <v>399</v>
      </c>
      <c r="B52" s="35" t="s">
        <v>220</v>
      </c>
      <c r="C52" s="88">
        <v>10.050205584</v>
      </c>
      <c r="D52" s="9" t="str">
        <f>IF($B52="N/A","N/A",IF(C52&gt;1,"Yes","No"))</f>
        <v>Yes</v>
      </c>
      <c r="E52" s="8">
        <v>9.0396272525000008</v>
      </c>
      <c r="F52" s="9" t="str">
        <f>IF($B52="N/A","N/A",IF(E52&gt;1,"Yes","No"))</f>
        <v>Yes</v>
      </c>
      <c r="G52" s="8">
        <v>10.404585212000001</v>
      </c>
      <c r="H52" s="9" t="str">
        <f>IF($B52="N/A","N/A",IF(G52&gt;1,"Yes","No"))</f>
        <v>Yes</v>
      </c>
      <c r="I52" s="10">
        <v>-10.1</v>
      </c>
      <c r="J52" s="10">
        <v>15.1</v>
      </c>
      <c r="K52" s="9" t="str">
        <f t="shared" si="8"/>
        <v>Yes</v>
      </c>
    </row>
    <row r="53" spans="1:11" x14ac:dyDescent="0.2">
      <c r="A53" s="89" t="s">
        <v>400</v>
      </c>
      <c r="B53" s="35" t="s">
        <v>259</v>
      </c>
      <c r="C53" s="88">
        <v>0.46771853229999999</v>
      </c>
      <c r="D53" s="9" t="str">
        <f>IF($B53="N/A","N/A",IF(C53&gt;0,"Yes","No"))</f>
        <v>Yes</v>
      </c>
      <c r="E53" s="8">
        <v>0.53750773429999998</v>
      </c>
      <c r="F53" s="9" t="str">
        <f>IF($B53="N/A","N/A",IF(E53&gt;0,"Yes","No"))</f>
        <v>Yes</v>
      </c>
      <c r="G53" s="8">
        <v>0.79261126810000004</v>
      </c>
      <c r="H53" s="9" t="str">
        <f>IF($B53="N/A","N/A",IF(G53&gt;0,"Yes","No"))</f>
        <v>Yes</v>
      </c>
      <c r="I53" s="10">
        <v>14.92</v>
      </c>
      <c r="J53" s="10">
        <v>47.46</v>
      </c>
      <c r="K53" s="9" t="str">
        <f t="shared" si="8"/>
        <v>No</v>
      </c>
    </row>
    <row r="54" spans="1:11" x14ac:dyDescent="0.2">
      <c r="A54" s="89" t="s">
        <v>401</v>
      </c>
      <c r="B54" s="35" t="s">
        <v>260</v>
      </c>
      <c r="C54" s="88">
        <v>1.5420029819000001</v>
      </c>
      <c r="D54" s="9" t="str">
        <f>IF($B54="N/A","N/A",IF(C54&gt;=1,"No",IF(C54&lt;0,"No","Yes")))</f>
        <v>No</v>
      </c>
      <c r="E54" s="8">
        <v>1.1384050083999999</v>
      </c>
      <c r="F54" s="9" t="str">
        <f>IF($B54="N/A","N/A",IF(E54&gt;=1,"No",IF(E54&lt;0,"No","Yes")))</f>
        <v>No</v>
      </c>
      <c r="G54" s="8">
        <v>2.0841463041999999</v>
      </c>
      <c r="H54" s="9" t="str">
        <f>IF($B54="N/A","N/A",IF(G54&gt;=1,"No",IF(G54&lt;0,"No","Yes")))</f>
        <v>No</v>
      </c>
      <c r="I54" s="10">
        <v>-26.2</v>
      </c>
      <c r="J54" s="10">
        <v>83.08</v>
      </c>
      <c r="K54" s="9" t="str">
        <f t="shared" si="8"/>
        <v>No</v>
      </c>
    </row>
    <row r="55" spans="1:11" x14ac:dyDescent="0.2">
      <c r="A55" s="89" t="s">
        <v>875</v>
      </c>
      <c r="B55" s="35" t="s">
        <v>213</v>
      </c>
      <c r="C55" s="91">
        <v>114.13064438000001</v>
      </c>
      <c r="D55" s="9" t="str">
        <f>IF($B55="N/A","N/A",IF(C55&gt;15,"No",IF(C55&lt;-15,"No","Yes")))</f>
        <v>N/A</v>
      </c>
      <c r="E55" s="37">
        <v>115.08963346</v>
      </c>
      <c r="F55" s="9" t="str">
        <f>IF($B55="N/A","N/A",IF(E55&gt;15,"No",IF(E55&lt;-15,"No","Yes")))</f>
        <v>N/A</v>
      </c>
      <c r="G55" s="37">
        <v>137.87109845000001</v>
      </c>
      <c r="H55" s="9" t="str">
        <f>IF($B55="N/A","N/A",IF(G55&gt;15,"No",IF(G55&lt;-15,"No","Yes")))</f>
        <v>N/A</v>
      </c>
      <c r="I55" s="10">
        <v>0.84030000000000005</v>
      </c>
      <c r="J55" s="10">
        <v>19.79</v>
      </c>
      <c r="K55" s="9" t="str">
        <f t="shared" ref="K55:K74" si="9">IF(J55="Div by 0", "N/A", IF(J55="N/A","N/A", IF(J55&gt;30, "No", IF(J55&lt;-30, "No", "Yes"))))</f>
        <v>Yes</v>
      </c>
    </row>
    <row r="56" spans="1:11" x14ac:dyDescent="0.2">
      <c r="A56" s="89" t="s">
        <v>876</v>
      </c>
      <c r="B56" s="35" t="s">
        <v>261</v>
      </c>
      <c r="C56" s="91">
        <v>86.361362580000005</v>
      </c>
      <c r="D56" s="9" t="str">
        <f>IF($B56="N/A","N/A",IF(C56&gt;90,"No",IF(C56&lt;20,"No","Yes")))</f>
        <v>Yes</v>
      </c>
      <c r="E56" s="37">
        <v>98.372863637999998</v>
      </c>
      <c r="F56" s="9" t="str">
        <f>IF($B56="N/A","N/A",IF(E56&gt;90,"No",IF(E56&lt;20,"No","Yes")))</f>
        <v>No</v>
      </c>
      <c r="G56" s="37">
        <v>114.99914015</v>
      </c>
      <c r="H56" s="9" t="str">
        <f>IF($B56="N/A","N/A",IF(G56&gt;90,"No",IF(G56&lt;20,"No","Yes")))</f>
        <v>No</v>
      </c>
      <c r="I56" s="10">
        <v>13.91</v>
      </c>
      <c r="J56" s="10">
        <v>16.899999999999999</v>
      </c>
      <c r="K56" s="9" t="str">
        <f t="shared" si="9"/>
        <v>Yes</v>
      </c>
    </row>
    <row r="57" spans="1:11" x14ac:dyDescent="0.2">
      <c r="A57" s="89" t="s">
        <v>877</v>
      </c>
      <c r="B57" s="35" t="s">
        <v>262</v>
      </c>
      <c r="C57" s="91">
        <v>38.322505386000003</v>
      </c>
      <c r="D57" s="9" t="str">
        <f>IF($B57="N/A","N/A",IF(C57&gt;60,"No",IF(C57&lt;10,"No","Yes")))</f>
        <v>Yes</v>
      </c>
      <c r="E57" s="37">
        <v>39.547569342999999</v>
      </c>
      <c r="F57" s="9" t="str">
        <f>IF($B57="N/A","N/A",IF(E57&gt;60,"No",IF(E57&lt;10,"No","Yes")))</f>
        <v>Yes</v>
      </c>
      <c r="G57" s="37">
        <v>41.587431745000004</v>
      </c>
      <c r="H57" s="9" t="str">
        <f>IF($B57="N/A","N/A",IF(G57&gt;60,"No",IF(G57&lt;10,"No","Yes")))</f>
        <v>Yes</v>
      </c>
      <c r="I57" s="10">
        <v>3.1970000000000001</v>
      </c>
      <c r="J57" s="10">
        <v>5.1580000000000004</v>
      </c>
      <c r="K57" s="9" t="str">
        <f t="shared" si="9"/>
        <v>Yes</v>
      </c>
    </row>
    <row r="58" spans="1:11" ht="25.5" x14ac:dyDescent="0.2">
      <c r="A58" s="89" t="s">
        <v>878</v>
      </c>
      <c r="B58" s="35" t="s">
        <v>263</v>
      </c>
      <c r="C58" s="91">
        <v>54.560926258999999</v>
      </c>
      <c r="D58" s="9" t="str">
        <f>IF($B58="N/A","N/A",IF(C58&gt;100,"No",IF(C58&lt;10,"No","Yes")))</f>
        <v>Yes</v>
      </c>
      <c r="E58" s="37">
        <v>60.873275088</v>
      </c>
      <c r="F58" s="9" t="str">
        <f>IF($B58="N/A","N/A",IF(E58&gt;100,"No",IF(E58&lt;10,"No","Yes")))</f>
        <v>Yes</v>
      </c>
      <c r="G58" s="37">
        <v>53.537228671999998</v>
      </c>
      <c r="H58" s="9" t="str">
        <f>IF($B58="N/A","N/A",IF(G58&gt;100,"No",IF(G58&lt;10,"No","Yes")))</f>
        <v>Yes</v>
      </c>
      <c r="I58" s="10">
        <v>11.57</v>
      </c>
      <c r="J58" s="10">
        <v>-12.1</v>
      </c>
      <c r="K58" s="9" t="str">
        <f t="shared" si="9"/>
        <v>Yes</v>
      </c>
    </row>
    <row r="59" spans="1:11" x14ac:dyDescent="0.2">
      <c r="A59" s="89" t="s">
        <v>879</v>
      </c>
      <c r="B59" s="35" t="s">
        <v>264</v>
      </c>
      <c r="C59" s="91">
        <v>165.145376</v>
      </c>
      <c r="D59" s="9" t="str">
        <f>IF($B59="N/A","N/A",IF(C59&gt;100,"No",IF(C59&lt;20,"No","Yes")))</f>
        <v>No</v>
      </c>
      <c r="E59" s="37">
        <v>224.87902220000001</v>
      </c>
      <c r="F59" s="9" t="str">
        <f>IF($B59="N/A","N/A",IF(E59&gt;100,"No",IF(E59&lt;20,"No","Yes")))</f>
        <v>No</v>
      </c>
      <c r="G59" s="37">
        <v>237.83240438000001</v>
      </c>
      <c r="H59" s="9" t="str">
        <f>IF($B59="N/A","N/A",IF(G59&gt;100,"No",IF(G59&lt;20,"No","Yes")))</f>
        <v>No</v>
      </c>
      <c r="I59" s="10">
        <v>36.17</v>
      </c>
      <c r="J59" s="10">
        <v>5.76</v>
      </c>
      <c r="K59" s="9" t="str">
        <f t="shared" si="9"/>
        <v>Yes</v>
      </c>
    </row>
    <row r="60" spans="1:11" x14ac:dyDescent="0.2">
      <c r="A60" s="89" t="s">
        <v>880</v>
      </c>
      <c r="B60" s="35" t="s">
        <v>264</v>
      </c>
      <c r="C60" s="91">
        <v>93.167671967999993</v>
      </c>
      <c r="D60" s="9" t="str">
        <f>IF($B60="N/A","N/A",IF(C60&gt;100,"No",IF(C60&lt;20,"No","Yes")))</f>
        <v>Yes</v>
      </c>
      <c r="E60" s="37">
        <v>93.966309334000002</v>
      </c>
      <c r="F60" s="9" t="str">
        <f>IF($B60="N/A","N/A",IF(E60&gt;100,"No",IF(E60&lt;20,"No","Yes")))</f>
        <v>Yes</v>
      </c>
      <c r="G60" s="37">
        <v>108.46999327</v>
      </c>
      <c r="H60" s="9" t="str">
        <f>IF($B60="N/A","N/A",IF(G60&gt;100,"No",IF(G60&lt;20,"No","Yes")))</f>
        <v>No</v>
      </c>
      <c r="I60" s="10">
        <v>0.85719999999999996</v>
      </c>
      <c r="J60" s="10">
        <v>15.43</v>
      </c>
      <c r="K60" s="9" t="str">
        <f t="shared" si="9"/>
        <v>Yes</v>
      </c>
    </row>
    <row r="61" spans="1:11" ht="25.5" x14ac:dyDescent="0.2">
      <c r="A61" s="89" t="s">
        <v>881</v>
      </c>
      <c r="B61" s="35" t="s">
        <v>213</v>
      </c>
      <c r="C61" s="91">
        <v>111.74922441</v>
      </c>
      <c r="D61" s="9" t="str">
        <f>IF($B61="N/A","N/A",IF(C61&gt;15,"No",IF(C61&lt;-15,"No","Yes")))</f>
        <v>N/A</v>
      </c>
      <c r="E61" s="37">
        <v>116.39077311</v>
      </c>
      <c r="F61" s="9" t="str">
        <f>IF($B61="N/A","N/A",IF(E61&gt;15,"No",IF(E61&lt;-15,"No","Yes")))</f>
        <v>N/A</v>
      </c>
      <c r="G61" s="37">
        <v>110.41845001999999</v>
      </c>
      <c r="H61" s="9" t="str">
        <f>IF($B61="N/A","N/A",IF(G61&gt;15,"No",IF(G61&lt;-15,"No","Yes")))</f>
        <v>N/A</v>
      </c>
      <c r="I61" s="10">
        <v>4.1539999999999999</v>
      </c>
      <c r="J61" s="10">
        <v>-5.13</v>
      </c>
      <c r="K61" s="9" t="str">
        <f t="shared" si="9"/>
        <v>Yes</v>
      </c>
    </row>
    <row r="62" spans="1:11" x14ac:dyDescent="0.2">
      <c r="A62" s="89" t="s">
        <v>882</v>
      </c>
      <c r="B62" s="35" t="s">
        <v>265</v>
      </c>
      <c r="C62" s="91">
        <v>56.787554557999997</v>
      </c>
      <c r="D62" s="9" t="str">
        <f>IF($B62="N/A","N/A",IF(C62&gt;60,"No",IF(C62&lt;10,"No","Yes")))</f>
        <v>Yes</v>
      </c>
      <c r="E62" s="37">
        <v>34.815247354999997</v>
      </c>
      <c r="F62" s="9" t="str">
        <f>IF($B62="N/A","N/A",IF(E62&gt;60,"No",IF(E62&lt;10,"No","Yes")))</f>
        <v>Yes</v>
      </c>
      <c r="G62" s="37">
        <v>38.577125453000001</v>
      </c>
      <c r="H62" s="9" t="str">
        <f>IF($B62="N/A","N/A",IF(G62&gt;60,"No",IF(G62&lt;10,"No","Yes")))</f>
        <v>Yes</v>
      </c>
      <c r="I62" s="10">
        <v>-38.700000000000003</v>
      </c>
      <c r="J62" s="10">
        <v>10.81</v>
      </c>
      <c r="K62" s="9" t="str">
        <f t="shared" si="9"/>
        <v>Yes</v>
      </c>
    </row>
    <row r="63" spans="1:11" x14ac:dyDescent="0.2">
      <c r="A63" s="89" t="s">
        <v>883</v>
      </c>
      <c r="B63" s="35" t="s">
        <v>265</v>
      </c>
      <c r="C63" s="91"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
      <c r="A64" s="89" t="s">
        <v>884</v>
      </c>
      <c r="B64" s="35" t="s">
        <v>213</v>
      </c>
      <c r="C64" s="91">
        <v>293.04789141999998</v>
      </c>
      <c r="D64" s="9" t="str">
        <f t="shared" ref="D64:D74" si="10">IF($B64="N/A","N/A",IF(C64&gt;15,"No",IF(C64&lt;-15,"No","Yes")))</f>
        <v>N/A</v>
      </c>
      <c r="E64" s="37">
        <v>290.97036674999998</v>
      </c>
      <c r="F64" s="9" t="str">
        <f>IF($B64="N/A","N/A",IF(E64&gt;15,"No",IF(E64&lt;-15,"No","Yes")))</f>
        <v>N/A</v>
      </c>
      <c r="G64" s="37">
        <v>273.32984527000002</v>
      </c>
      <c r="H64" s="9" t="str">
        <f>IF($B64="N/A","N/A",IF(G64&gt;15,"No",IF(G64&lt;-15,"No","Yes")))</f>
        <v>N/A</v>
      </c>
      <c r="I64" s="10">
        <v>-0.70899999999999996</v>
      </c>
      <c r="J64" s="10">
        <v>-6.06</v>
      </c>
      <c r="K64" s="9" t="str">
        <f t="shared" si="9"/>
        <v>Yes</v>
      </c>
    </row>
    <row r="65" spans="1:11" ht="24.95" customHeight="1" x14ac:dyDescent="0.2">
      <c r="A65" s="89" t="s">
        <v>885</v>
      </c>
      <c r="B65" s="35" t="s">
        <v>213</v>
      </c>
      <c r="C65" s="91">
        <v>123.26461374</v>
      </c>
      <c r="D65" s="9" t="str">
        <f t="shared" si="10"/>
        <v>N/A</v>
      </c>
      <c r="E65" s="37">
        <v>82.255383297999998</v>
      </c>
      <c r="F65" s="9" t="str">
        <f t="shared" ref="F65:F73" si="11">IF($B65="N/A","N/A",IF(E65&gt;15,"No",IF(E65&lt;-15,"No","Yes")))</f>
        <v>N/A</v>
      </c>
      <c r="G65" s="37">
        <v>60.347413766000003</v>
      </c>
      <c r="H65" s="9" t="str">
        <f t="shared" ref="H65:H86" si="12">IF($B65="N/A","N/A",IF(G65&gt;15,"No",IF(G65&lt;-15,"No","Yes")))</f>
        <v>N/A</v>
      </c>
      <c r="I65" s="10">
        <v>-33.299999999999997</v>
      </c>
      <c r="J65" s="10">
        <v>-26.6</v>
      </c>
      <c r="K65" s="9" t="str">
        <f t="shared" si="9"/>
        <v>Yes</v>
      </c>
    </row>
    <row r="66" spans="1:11" ht="25.5" x14ac:dyDescent="0.2">
      <c r="A66" s="89" t="s">
        <v>886</v>
      </c>
      <c r="B66" s="35" t="s">
        <v>213</v>
      </c>
      <c r="C66" s="91">
        <v>75.385105885000002</v>
      </c>
      <c r="D66" s="9" t="str">
        <f t="shared" si="10"/>
        <v>N/A</v>
      </c>
      <c r="E66" s="37">
        <v>79.807429870999997</v>
      </c>
      <c r="F66" s="9" t="str">
        <f t="shared" si="11"/>
        <v>N/A</v>
      </c>
      <c r="G66" s="37">
        <v>76.723371259999993</v>
      </c>
      <c r="H66" s="9" t="str">
        <f t="shared" si="12"/>
        <v>N/A</v>
      </c>
      <c r="I66" s="10">
        <v>5.8659999999999997</v>
      </c>
      <c r="J66" s="10">
        <v>-3.86</v>
      </c>
      <c r="K66" s="9" t="str">
        <f t="shared" si="9"/>
        <v>Yes</v>
      </c>
    </row>
    <row r="67" spans="1:11" ht="25.5" x14ac:dyDescent="0.2">
      <c r="A67" s="89" t="s">
        <v>887</v>
      </c>
      <c r="B67" s="35" t="s">
        <v>213</v>
      </c>
      <c r="C67" s="91">
        <v>115.97475688</v>
      </c>
      <c r="D67" s="9" t="str">
        <f t="shared" si="10"/>
        <v>N/A</v>
      </c>
      <c r="E67" s="37">
        <v>71.666763763000006</v>
      </c>
      <c r="F67" s="9" t="str">
        <f t="shared" si="11"/>
        <v>N/A</v>
      </c>
      <c r="G67" s="37">
        <v>85.138544844999998</v>
      </c>
      <c r="H67" s="9" t="str">
        <f t="shared" si="12"/>
        <v>N/A</v>
      </c>
      <c r="I67" s="10">
        <v>-38.200000000000003</v>
      </c>
      <c r="J67" s="10">
        <v>18.8</v>
      </c>
      <c r="K67" s="9" t="str">
        <f t="shared" si="9"/>
        <v>Yes</v>
      </c>
    </row>
    <row r="68" spans="1:11" ht="25.5" x14ac:dyDescent="0.2">
      <c r="A68" s="89" t="s">
        <v>888</v>
      </c>
      <c r="B68" s="35" t="s">
        <v>213</v>
      </c>
      <c r="C68" s="91">
        <v>173.64726027</v>
      </c>
      <c r="D68" s="9" t="str">
        <f t="shared" si="10"/>
        <v>N/A</v>
      </c>
      <c r="E68" s="37">
        <v>171.20723684000001</v>
      </c>
      <c r="F68" s="9" t="str">
        <f t="shared" si="11"/>
        <v>N/A</v>
      </c>
      <c r="G68" s="37">
        <v>173.75882353</v>
      </c>
      <c r="H68" s="9" t="str">
        <f t="shared" si="12"/>
        <v>N/A</v>
      </c>
      <c r="I68" s="10">
        <v>-1.41</v>
      </c>
      <c r="J68" s="10">
        <v>1.49</v>
      </c>
      <c r="K68" s="9" t="str">
        <f t="shared" si="9"/>
        <v>Yes</v>
      </c>
    </row>
    <row r="69" spans="1:11" ht="25.5" x14ac:dyDescent="0.2">
      <c r="A69" s="89" t="s">
        <v>889</v>
      </c>
      <c r="B69" s="35" t="s">
        <v>213</v>
      </c>
      <c r="C69" s="91">
        <v>71.342717257999993</v>
      </c>
      <c r="D69" s="9" t="str">
        <f t="shared" si="10"/>
        <v>N/A</v>
      </c>
      <c r="E69" s="37">
        <v>70.755801499</v>
      </c>
      <c r="F69" s="9" t="str">
        <f t="shared" si="11"/>
        <v>N/A</v>
      </c>
      <c r="G69" s="37">
        <v>166.59548022999999</v>
      </c>
      <c r="H69" s="9" t="str">
        <f t="shared" si="12"/>
        <v>N/A</v>
      </c>
      <c r="I69" s="10">
        <v>-0.82299999999999995</v>
      </c>
      <c r="J69" s="10">
        <v>135.5</v>
      </c>
      <c r="K69" s="9" t="str">
        <f t="shared" si="9"/>
        <v>No</v>
      </c>
    </row>
    <row r="70" spans="1:11" ht="25.5" x14ac:dyDescent="0.2">
      <c r="A70" s="89" t="s">
        <v>890</v>
      </c>
      <c r="B70" s="35" t="s">
        <v>213</v>
      </c>
      <c r="C70" s="91">
        <v>26.422987931000002</v>
      </c>
      <c r="D70" s="9" t="str">
        <f t="shared" si="10"/>
        <v>N/A</v>
      </c>
      <c r="E70" s="37">
        <v>26.739601360999998</v>
      </c>
      <c r="F70" s="9" t="str">
        <f t="shared" si="11"/>
        <v>N/A</v>
      </c>
      <c r="G70" s="37">
        <v>26.374439036999998</v>
      </c>
      <c r="H70" s="9" t="str">
        <f t="shared" si="12"/>
        <v>N/A</v>
      </c>
      <c r="I70" s="10">
        <v>1.198</v>
      </c>
      <c r="J70" s="10">
        <v>-1.37</v>
      </c>
      <c r="K70" s="9" t="str">
        <f t="shared" si="9"/>
        <v>Yes</v>
      </c>
    </row>
    <row r="71" spans="1:11" x14ac:dyDescent="0.2">
      <c r="A71" s="89" t="s">
        <v>891</v>
      </c>
      <c r="B71" s="35" t="s">
        <v>213</v>
      </c>
      <c r="C71" s="91">
        <v>2832.4817410999999</v>
      </c>
      <c r="D71" s="9" t="str">
        <f t="shared" si="10"/>
        <v>N/A</v>
      </c>
      <c r="E71" s="37">
        <v>3091.2780057999998</v>
      </c>
      <c r="F71" s="9" t="str">
        <f t="shared" si="11"/>
        <v>N/A</v>
      </c>
      <c r="G71" s="37">
        <v>2303.3933281</v>
      </c>
      <c r="H71" s="9" t="str">
        <f t="shared" si="12"/>
        <v>N/A</v>
      </c>
      <c r="I71" s="10">
        <v>9.1370000000000005</v>
      </c>
      <c r="J71" s="10">
        <v>-25.5</v>
      </c>
      <c r="K71" s="9" t="str">
        <f t="shared" si="9"/>
        <v>Yes</v>
      </c>
    </row>
    <row r="72" spans="1:11" ht="25.5" x14ac:dyDescent="0.2">
      <c r="A72" s="89" t="s">
        <v>892</v>
      </c>
      <c r="B72" s="35" t="s">
        <v>213</v>
      </c>
      <c r="C72" s="91">
        <v>2052.0039734000002</v>
      </c>
      <c r="D72" s="9" t="str">
        <f t="shared" si="10"/>
        <v>N/A</v>
      </c>
      <c r="E72" s="37">
        <v>1600.2552975000001</v>
      </c>
      <c r="F72" s="9" t="str">
        <f t="shared" si="11"/>
        <v>N/A</v>
      </c>
      <c r="G72" s="37">
        <v>1557.7290405000001</v>
      </c>
      <c r="H72" s="9" t="str">
        <f t="shared" si="12"/>
        <v>N/A</v>
      </c>
      <c r="I72" s="10">
        <v>-22</v>
      </c>
      <c r="J72" s="10">
        <v>-2.66</v>
      </c>
      <c r="K72" s="9" t="str">
        <f t="shared" si="9"/>
        <v>Yes</v>
      </c>
    </row>
    <row r="73" spans="1:11" x14ac:dyDescent="0.2">
      <c r="A73" s="89" t="s">
        <v>893</v>
      </c>
      <c r="B73" s="35" t="s">
        <v>213</v>
      </c>
      <c r="C73" s="91">
        <v>75.378878431999993</v>
      </c>
      <c r="D73" s="9" t="str">
        <f t="shared" si="10"/>
        <v>N/A</v>
      </c>
      <c r="E73" s="37">
        <v>76.142123616999996</v>
      </c>
      <c r="F73" s="9" t="str">
        <f t="shared" si="11"/>
        <v>N/A</v>
      </c>
      <c r="G73" s="37">
        <v>82.419944068000007</v>
      </c>
      <c r="H73" s="9" t="str">
        <f t="shared" si="12"/>
        <v>N/A</v>
      </c>
      <c r="I73" s="10">
        <v>1.0129999999999999</v>
      </c>
      <c r="J73" s="10">
        <v>8.2449999999999992</v>
      </c>
      <c r="K73" s="9" t="str">
        <f t="shared" si="9"/>
        <v>Yes</v>
      </c>
    </row>
    <row r="74" spans="1:11" x14ac:dyDescent="0.2">
      <c r="A74" s="89" t="s">
        <v>894</v>
      </c>
      <c r="B74" s="35" t="s">
        <v>213</v>
      </c>
      <c r="C74" s="91">
        <v>1012.5655776</v>
      </c>
      <c r="D74" s="9" t="str">
        <f t="shared" si="10"/>
        <v>N/A</v>
      </c>
      <c r="E74" s="37">
        <v>1041.8068045</v>
      </c>
      <c r="F74" s="9" t="str">
        <f>IF($B74="N/A","N/A",IF(E74&gt;15,"No",IF(E74&lt;-15,"No","Yes")))</f>
        <v>N/A</v>
      </c>
      <c r="G74" s="37">
        <v>1062.2062433000001</v>
      </c>
      <c r="H74" s="9" t="str">
        <f t="shared" si="12"/>
        <v>N/A</v>
      </c>
      <c r="I74" s="10">
        <v>2.8879999999999999</v>
      </c>
      <c r="J74" s="10">
        <v>1.958</v>
      </c>
      <c r="K74" s="9" t="str">
        <f t="shared" si="9"/>
        <v>Yes</v>
      </c>
    </row>
    <row r="75" spans="1:11" x14ac:dyDescent="0.2">
      <c r="A75" s="89" t="s">
        <v>895</v>
      </c>
      <c r="B75" s="35" t="s">
        <v>213</v>
      </c>
      <c r="C75" s="88">
        <v>0.28834153379999999</v>
      </c>
      <c r="D75" s="9" t="str">
        <f t="shared" ref="D75:D80" si="13">IF($B75="N/A","N/A",IF(C75&gt;15,"No",IF(C75&lt;-15,"No","Yes")))</f>
        <v>N/A</v>
      </c>
      <c r="E75" s="8">
        <v>0.27972629939999999</v>
      </c>
      <c r="F75" s="9" t="str">
        <f>IF($B75="N/A","N/A",IF(E75&gt;15,"No",IF(E75&lt;-15,"No","Yes")))</f>
        <v>N/A</v>
      </c>
      <c r="G75" s="8">
        <v>0.12645585409999999</v>
      </c>
      <c r="H75" s="9" t="str">
        <f t="shared" si="12"/>
        <v>N/A</v>
      </c>
      <c r="I75" s="10">
        <v>-2.99</v>
      </c>
      <c r="J75" s="10">
        <v>-54.8</v>
      </c>
      <c r="K75" s="9" t="str">
        <f t="shared" ref="K75:K80" si="14">IF(J75="Div by 0", "N/A", IF(J75="N/A","N/A", IF(J75&gt;30, "No", IF(J75&lt;-30, "No", "Yes"))))</f>
        <v>No</v>
      </c>
    </row>
    <row r="76" spans="1:11" x14ac:dyDescent="0.2">
      <c r="A76" s="89" t="s">
        <v>896</v>
      </c>
      <c r="B76" s="35" t="s">
        <v>213</v>
      </c>
      <c r="C76" s="88">
        <v>0.24155969299999999</v>
      </c>
      <c r="D76" s="9" t="str">
        <f t="shared" si="13"/>
        <v>N/A</v>
      </c>
      <c r="E76" s="8">
        <v>0.23805934649999999</v>
      </c>
      <c r="F76" s="9" t="str">
        <f t="shared" ref="F76:F86" si="15">IF($B76="N/A","N/A",IF(E76&gt;15,"No",IF(E76&lt;-15,"No","Yes")))</f>
        <v>N/A</v>
      </c>
      <c r="G76" s="8">
        <v>0.3001064356</v>
      </c>
      <c r="H76" s="9" t="str">
        <f t="shared" si="12"/>
        <v>N/A</v>
      </c>
      <c r="I76" s="10">
        <v>-1.45</v>
      </c>
      <c r="J76" s="10">
        <v>26.06</v>
      </c>
      <c r="K76" s="9" t="str">
        <f t="shared" si="14"/>
        <v>Yes</v>
      </c>
    </row>
    <row r="77" spans="1:11" x14ac:dyDescent="0.2">
      <c r="A77" s="89" t="s">
        <v>897</v>
      </c>
      <c r="B77" s="35" t="s">
        <v>213</v>
      </c>
      <c r="C77" s="88">
        <v>0.35903364939999999</v>
      </c>
      <c r="D77" s="9" t="str">
        <f t="shared" si="13"/>
        <v>N/A</v>
      </c>
      <c r="E77" s="8">
        <v>0.37209276009999998</v>
      </c>
      <c r="F77" s="9" t="str">
        <f t="shared" si="15"/>
        <v>N/A</v>
      </c>
      <c r="G77" s="8">
        <v>0.3982567642</v>
      </c>
      <c r="H77" s="9" t="str">
        <f t="shared" si="12"/>
        <v>N/A</v>
      </c>
      <c r="I77" s="10">
        <v>3.637</v>
      </c>
      <c r="J77" s="10">
        <v>7.032</v>
      </c>
      <c r="K77" s="9" t="str">
        <f t="shared" si="14"/>
        <v>Yes</v>
      </c>
    </row>
    <row r="78" spans="1:11" x14ac:dyDescent="0.2">
      <c r="A78" s="89" t="s">
        <v>898</v>
      </c>
      <c r="B78" s="35" t="s">
        <v>213</v>
      </c>
      <c r="C78" s="88">
        <v>0</v>
      </c>
      <c r="D78" s="9" t="str">
        <f t="shared" si="13"/>
        <v>N/A</v>
      </c>
      <c r="E78" s="8">
        <v>0</v>
      </c>
      <c r="F78" s="9" t="str">
        <f t="shared" si="15"/>
        <v>N/A</v>
      </c>
      <c r="G78" s="8">
        <v>0</v>
      </c>
      <c r="H78" s="9" t="str">
        <f t="shared" si="12"/>
        <v>N/A</v>
      </c>
      <c r="I78" s="10" t="s">
        <v>1746</v>
      </c>
      <c r="J78" s="10" t="s">
        <v>1746</v>
      </c>
      <c r="K78" s="9" t="str">
        <f t="shared" si="14"/>
        <v>N/A</v>
      </c>
    </row>
    <row r="79" spans="1:11" ht="25.5" x14ac:dyDescent="0.2">
      <c r="A79" s="89" t="s">
        <v>899</v>
      </c>
      <c r="B79" s="35" t="s">
        <v>213</v>
      </c>
      <c r="C79" s="88">
        <v>5.5779055478000004</v>
      </c>
      <c r="D79" s="9" t="str">
        <f t="shared" si="13"/>
        <v>N/A</v>
      </c>
      <c r="E79" s="8">
        <v>6.0660576798000001</v>
      </c>
      <c r="F79" s="9" t="str">
        <f t="shared" si="15"/>
        <v>N/A</v>
      </c>
      <c r="G79" s="8">
        <v>13.145300943000001</v>
      </c>
      <c r="H79" s="9" t="str">
        <f t="shared" si="12"/>
        <v>N/A</v>
      </c>
      <c r="I79" s="10">
        <v>8.7520000000000007</v>
      </c>
      <c r="J79" s="10">
        <v>116.7</v>
      </c>
      <c r="K79" s="9" t="str">
        <f t="shared" si="14"/>
        <v>No</v>
      </c>
    </row>
    <row r="80" spans="1:11" ht="25.5" x14ac:dyDescent="0.2">
      <c r="A80" s="89" t="s">
        <v>900</v>
      </c>
      <c r="B80" s="35" t="s">
        <v>213</v>
      </c>
      <c r="C80" s="93">
        <v>5.5493810095000002</v>
      </c>
      <c r="D80" s="9" t="str">
        <f t="shared" si="13"/>
        <v>N/A</v>
      </c>
      <c r="E80" s="93">
        <v>6.0301497382999996</v>
      </c>
      <c r="F80" s="9" t="str">
        <f t="shared" si="15"/>
        <v>N/A</v>
      </c>
      <c r="G80" s="93">
        <v>13.085381454</v>
      </c>
      <c r="H80" s="9" t="str">
        <f t="shared" si="12"/>
        <v>N/A</v>
      </c>
      <c r="I80" s="10">
        <v>8.6630000000000003</v>
      </c>
      <c r="J80" s="94">
        <v>117</v>
      </c>
      <c r="K80" s="9" t="str">
        <f t="shared" si="14"/>
        <v>No</v>
      </c>
    </row>
    <row r="81" spans="1:11" x14ac:dyDescent="0.2">
      <c r="A81" s="89" t="s">
        <v>901</v>
      </c>
      <c r="B81" s="35" t="s">
        <v>213</v>
      </c>
      <c r="C81" s="95">
        <v>224.47190856</v>
      </c>
      <c r="D81" s="9" t="str">
        <f t="shared" ref="D81:D86" si="16">IF($B81="N/A","N/A",IF(C81&gt;15,"No",IF(C81&lt;-15,"No","Yes")))</f>
        <v>N/A</v>
      </c>
      <c r="E81" s="96">
        <v>225.95658456000001</v>
      </c>
      <c r="F81" s="9" t="str">
        <f t="shared" si="15"/>
        <v>N/A</v>
      </c>
      <c r="G81" s="96">
        <v>304.50111807000002</v>
      </c>
      <c r="H81" s="9" t="str">
        <f>IF($B81="N/A","N/A",IF(G81&gt;15,"No",IF(G81&lt;-15,"No","Yes")))</f>
        <v>N/A</v>
      </c>
      <c r="I81" s="10">
        <v>0.66139999999999999</v>
      </c>
      <c r="J81" s="10">
        <v>34.76</v>
      </c>
      <c r="K81" s="9" t="str">
        <f t="shared" ref="K81:K86" si="17">IF(J81="Div by 0", "N/A", IF(J81="N/A","N/A", IF(J81&gt;30, "No", IF(J81&lt;-30, "No", "Yes"))))</f>
        <v>No</v>
      </c>
    </row>
    <row r="82" spans="1:11" x14ac:dyDescent="0.2">
      <c r="A82" s="89" t="s">
        <v>902</v>
      </c>
      <c r="B82" s="35" t="s">
        <v>213</v>
      </c>
      <c r="C82" s="95">
        <v>96.840155461999998</v>
      </c>
      <c r="D82" s="9" t="str">
        <f t="shared" si="16"/>
        <v>N/A</v>
      </c>
      <c r="E82" s="96">
        <v>99.224174517999998</v>
      </c>
      <c r="F82" s="9" t="str">
        <f t="shared" si="15"/>
        <v>N/A</v>
      </c>
      <c r="G82" s="96">
        <v>99.772354659000001</v>
      </c>
      <c r="H82" s="9" t="str">
        <f t="shared" si="12"/>
        <v>N/A</v>
      </c>
      <c r="I82" s="10">
        <v>2.4620000000000002</v>
      </c>
      <c r="J82" s="10">
        <v>0.55249999999999999</v>
      </c>
      <c r="K82" s="9" t="str">
        <f t="shared" si="17"/>
        <v>Yes</v>
      </c>
    </row>
    <row r="83" spans="1:11" x14ac:dyDescent="0.2">
      <c r="A83" s="89" t="s">
        <v>903</v>
      </c>
      <c r="B83" s="35" t="s">
        <v>213</v>
      </c>
      <c r="C83" s="95">
        <v>280.15539111999999</v>
      </c>
      <c r="D83" s="9" t="str">
        <f t="shared" si="16"/>
        <v>N/A</v>
      </c>
      <c r="E83" s="96">
        <v>273.24182687000001</v>
      </c>
      <c r="F83" s="9" t="str">
        <f t="shared" si="15"/>
        <v>N/A</v>
      </c>
      <c r="G83" s="96">
        <v>297.91692700999999</v>
      </c>
      <c r="H83" s="9" t="str">
        <f t="shared" si="12"/>
        <v>N/A</v>
      </c>
      <c r="I83" s="10">
        <v>-2.4700000000000002</v>
      </c>
      <c r="J83" s="10">
        <v>9.0299999999999994</v>
      </c>
      <c r="K83" s="9" t="str">
        <f t="shared" si="17"/>
        <v>Yes</v>
      </c>
    </row>
    <row r="84" spans="1:11" x14ac:dyDescent="0.2">
      <c r="A84" s="89" t="s">
        <v>904</v>
      </c>
      <c r="B84" s="35" t="s">
        <v>213</v>
      </c>
      <c r="C84" s="95" t="s">
        <v>1746</v>
      </c>
      <c r="D84" s="9" t="str">
        <f t="shared" si="16"/>
        <v>N/A</v>
      </c>
      <c r="E84" s="96" t="s">
        <v>1746</v>
      </c>
      <c r="F84" s="9" t="str">
        <f t="shared" si="15"/>
        <v>N/A</v>
      </c>
      <c r="G84" s="96" t="s">
        <v>1746</v>
      </c>
      <c r="H84" s="9" t="str">
        <f t="shared" si="12"/>
        <v>N/A</v>
      </c>
      <c r="I84" s="10" t="s">
        <v>1746</v>
      </c>
      <c r="J84" s="10" t="s">
        <v>1746</v>
      </c>
      <c r="K84" s="9" t="str">
        <f t="shared" si="17"/>
        <v>N/A</v>
      </c>
    </row>
    <row r="85" spans="1:11" x14ac:dyDescent="0.2">
      <c r="A85" s="89" t="s">
        <v>905</v>
      </c>
      <c r="B85" s="35" t="s">
        <v>213</v>
      </c>
      <c r="C85" s="95">
        <v>576.42557710000005</v>
      </c>
      <c r="D85" s="9" t="str">
        <f t="shared" si="16"/>
        <v>N/A</v>
      </c>
      <c r="E85" s="96">
        <v>569.49407219</v>
      </c>
      <c r="F85" s="9" t="str">
        <f t="shared" si="15"/>
        <v>N/A</v>
      </c>
      <c r="G85" s="96">
        <v>459.26802000999999</v>
      </c>
      <c r="H85" s="9" t="str">
        <f t="shared" si="12"/>
        <v>N/A</v>
      </c>
      <c r="I85" s="10">
        <v>-1.2</v>
      </c>
      <c r="J85" s="10">
        <v>-19.399999999999999</v>
      </c>
      <c r="K85" s="9" t="str">
        <f t="shared" si="17"/>
        <v>Yes</v>
      </c>
    </row>
    <row r="86" spans="1:11" ht="25.5" x14ac:dyDescent="0.2">
      <c r="A86" s="89" t="s">
        <v>906</v>
      </c>
      <c r="B86" s="35" t="s">
        <v>213</v>
      </c>
      <c r="C86" s="97">
        <v>578.31331034000004</v>
      </c>
      <c r="D86" s="9" t="str">
        <f t="shared" si="16"/>
        <v>N/A</v>
      </c>
      <c r="E86" s="97">
        <v>571.66402831000005</v>
      </c>
      <c r="F86" s="9" t="str">
        <f t="shared" si="15"/>
        <v>N/A</v>
      </c>
      <c r="G86" s="97">
        <v>460.41097735</v>
      </c>
      <c r="H86" s="9" t="str">
        <f t="shared" si="12"/>
        <v>N/A</v>
      </c>
      <c r="I86" s="10">
        <v>-1.1499999999999999</v>
      </c>
      <c r="J86" s="10">
        <v>-19.5</v>
      </c>
      <c r="K86" s="9" t="str">
        <f t="shared" si="17"/>
        <v>Yes</v>
      </c>
    </row>
    <row r="87" spans="1:11" x14ac:dyDescent="0.2">
      <c r="A87" s="89" t="s">
        <v>32</v>
      </c>
      <c r="B87" s="35" t="s">
        <v>266</v>
      </c>
      <c r="C87" s="88">
        <v>79.363974706999997</v>
      </c>
      <c r="D87" s="9" t="str">
        <f>IF($B87="N/A","N/A",IF(C87&gt;60,"Yes","No"))</f>
        <v>Yes</v>
      </c>
      <c r="E87" s="8">
        <v>78.608040872999993</v>
      </c>
      <c r="F87" s="9" t="str">
        <f>IF($B87="N/A","N/A",IF(E87&gt;60,"Yes","No"))</f>
        <v>Yes</v>
      </c>
      <c r="G87" s="8">
        <v>74.533538512999996</v>
      </c>
      <c r="H87" s="9" t="str">
        <f>IF($B87="N/A","N/A",IF(G87&gt;60,"Yes","No"))</f>
        <v>Yes</v>
      </c>
      <c r="I87" s="10">
        <v>-0.95199999999999996</v>
      </c>
      <c r="J87" s="10">
        <v>-5.18</v>
      </c>
      <c r="K87" s="9" t="str">
        <f t="shared" ref="K87:K105" si="18">IF(J87="Div by 0", "N/A", IF(J87="N/A","N/A", IF(J87&gt;30, "No", IF(J87&lt;-30, "No", "Yes"))))</f>
        <v>Yes</v>
      </c>
    </row>
    <row r="88" spans="1:11" x14ac:dyDescent="0.2">
      <c r="A88" s="89" t="s">
        <v>39</v>
      </c>
      <c r="B88" s="35" t="s">
        <v>267</v>
      </c>
      <c r="C88" s="88">
        <v>100</v>
      </c>
      <c r="D88" s="9" t="str">
        <f>IF($B88="N/A","N/A",IF(C88&gt;100,"No",IF(C88&lt;85,"No","Yes")))</f>
        <v>Yes</v>
      </c>
      <c r="E88" s="8">
        <v>100</v>
      </c>
      <c r="F88" s="9" t="str">
        <f>IF($B88="N/A","N/A",IF(E88&gt;100,"No",IF(E88&lt;85,"No","Yes")))</f>
        <v>Yes</v>
      </c>
      <c r="G88" s="8">
        <v>100</v>
      </c>
      <c r="H88" s="9" t="str">
        <f>IF($B88="N/A","N/A",IF(G88&gt;100,"No",IF(G88&lt;85,"No","Yes")))</f>
        <v>Yes</v>
      </c>
      <c r="I88" s="10">
        <v>0</v>
      </c>
      <c r="J88" s="10">
        <v>0</v>
      </c>
      <c r="K88" s="9" t="str">
        <f t="shared" si="18"/>
        <v>Yes</v>
      </c>
    </row>
    <row r="89" spans="1:11" x14ac:dyDescent="0.2">
      <c r="A89" s="89" t="s">
        <v>907</v>
      </c>
      <c r="B89" s="35" t="s">
        <v>213</v>
      </c>
      <c r="C89" s="88">
        <v>42.584666202999998</v>
      </c>
      <c r="D89" s="9" t="str">
        <f>IF($B89="N/A","N/A",IF(C89&gt;15,"No",IF(C89&lt;-15,"No","Yes")))</f>
        <v>N/A</v>
      </c>
      <c r="E89" s="8">
        <v>40.515145003000001</v>
      </c>
      <c r="F89" s="9" t="str">
        <f>IF($B89="N/A","N/A",IF(E89&gt;15,"No",IF(E89&lt;-15,"No","Yes")))</f>
        <v>N/A</v>
      </c>
      <c r="G89" s="8">
        <v>38.345626187999997</v>
      </c>
      <c r="H89" s="9" t="str">
        <f>IF($B89="N/A","N/A",IF(G89&gt;15,"No",IF(G89&lt;-15,"No","Yes")))</f>
        <v>N/A</v>
      </c>
      <c r="I89" s="10">
        <v>-4.8600000000000003</v>
      </c>
      <c r="J89" s="10">
        <v>-5.35</v>
      </c>
      <c r="K89" s="9" t="str">
        <f t="shared" si="18"/>
        <v>Yes</v>
      </c>
    </row>
    <row r="90" spans="1:11" x14ac:dyDescent="0.2">
      <c r="A90" s="89" t="s">
        <v>848</v>
      </c>
      <c r="B90" s="35" t="s">
        <v>268</v>
      </c>
      <c r="C90" s="88">
        <v>6.3896945785000003</v>
      </c>
      <c r="D90" s="9" t="str">
        <f>IF($B90="N/A","N/A",IF(C90&gt;25,"No",IF(C90&lt;5,"No","Yes")))</f>
        <v>Yes</v>
      </c>
      <c r="E90" s="8">
        <v>6.4875500240999999</v>
      </c>
      <c r="F90" s="9" t="str">
        <f>IF($B90="N/A","N/A",IF(E90&gt;25,"No",IF(E90&lt;5,"No","Yes")))</f>
        <v>Yes</v>
      </c>
      <c r="G90" s="8">
        <v>7.3036668382999999</v>
      </c>
      <c r="H90" s="9" t="str">
        <f>IF($B90="N/A","N/A",IF(G90&gt;25,"No",IF(G90&lt;5,"No","Yes")))</f>
        <v>Yes</v>
      </c>
      <c r="I90" s="10">
        <v>1.5309999999999999</v>
      </c>
      <c r="J90" s="10">
        <v>12.58</v>
      </c>
      <c r="K90" s="9" t="str">
        <f t="shared" si="18"/>
        <v>Yes</v>
      </c>
    </row>
    <row r="91" spans="1:11" x14ac:dyDescent="0.2">
      <c r="A91" s="89" t="s">
        <v>849</v>
      </c>
      <c r="B91" s="35" t="s">
        <v>269</v>
      </c>
      <c r="C91" s="88">
        <v>43.938736493</v>
      </c>
      <c r="D91" s="9" t="str">
        <f>IF($B91="N/A","N/A",IF(C91&gt;70,"No",IF(C91&lt;40,"No","Yes")))</f>
        <v>Yes</v>
      </c>
      <c r="E91" s="8">
        <v>44.408692979000001</v>
      </c>
      <c r="F91" s="9" t="str">
        <f>IF($B91="N/A","N/A",IF(E91&gt;70,"No",IF(E91&lt;40,"No","Yes")))</f>
        <v>Yes</v>
      </c>
      <c r="G91" s="8">
        <v>42.355925857000003</v>
      </c>
      <c r="H91" s="9" t="str">
        <f>IF($B91="N/A","N/A",IF(G91&gt;70,"No",IF(G91&lt;40,"No","Yes")))</f>
        <v>Yes</v>
      </c>
      <c r="I91" s="10">
        <v>1.07</v>
      </c>
      <c r="J91" s="10">
        <v>-4.62</v>
      </c>
      <c r="K91" s="9" t="str">
        <f t="shared" si="18"/>
        <v>Yes</v>
      </c>
    </row>
    <row r="92" spans="1:11" x14ac:dyDescent="0.2">
      <c r="A92" s="89" t="s">
        <v>850</v>
      </c>
      <c r="B92" s="35" t="s">
        <v>270</v>
      </c>
      <c r="C92" s="88">
        <v>49.671443083</v>
      </c>
      <c r="D92" s="9" t="str">
        <f>IF($B92="N/A","N/A",IF(C92&gt;55,"No",IF(C92&lt;20,"No","Yes")))</f>
        <v>Yes</v>
      </c>
      <c r="E92" s="8">
        <v>49.103268581000002</v>
      </c>
      <c r="F92" s="9" t="str">
        <f>IF($B92="N/A","N/A",IF(E92&gt;55,"No",IF(E92&lt;20,"No","Yes")))</f>
        <v>Yes</v>
      </c>
      <c r="G92" s="8">
        <v>50.340141731999999</v>
      </c>
      <c r="H92" s="9" t="str">
        <f>IF($B92="N/A","N/A",IF(G92&gt;55,"No",IF(G92&lt;20,"No","Yes")))</f>
        <v>Yes</v>
      </c>
      <c r="I92" s="10">
        <v>-1.1399999999999999</v>
      </c>
      <c r="J92" s="10">
        <v>2.5190000000000001</v>
      </c>
      <c r="K92" s="9" t="str">
        <f t="shared" si="18"/>
        <v>Yes</v>
      </c>
    </row>
    <row r="93" spans="1:11" x14ac:dyDescent="0.2">
      <c r="A93" s="89" t="s">
        <v>163</v>
      </c>
      <c r="B93" s="35" t="s">
        <v>246</v>
      </c>
      <c r="C93" s="88">
        <v>98.106194379000002</v>
      </c>
      <c r="D93" s="9" t="str">
        <f>IF($B93="N/A","N/A",IF(C93&gt;95,"Yes","No"))</f>
        <v>Yes</v>
      </c>
      <c r="E93" s="8">
        <v>99.849901975999998</v>
      </c>
      <c r="F93" s="9" t="str">
        <f>IF($B93="N/A","N/A",IF(E93&gt;95,"Yes","No"))</f>
        <v>Yes</v>
      </c>
      <c r="G93" s="8">
        <v>99.797365239000001</v>
      </c>
      <c r="H93" s="9" t="str">
        <f>IF($B93="N/A","N/A",IF(G93&gt;95,"Yes","No"))</f>
        <v>Yes</v>
      </c>
      <c r="I93" s="10">
        <v>1.7769999999999999</v>
      </c>
      <c r="J93" s="10">
        <v>-5.2999999999999999E-2</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908</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909</v>
      </c>
      <c r="B97" s="35" t="s">
        <v>213</v>
      </c>
      <c r="C97" s="88">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89" t="s">
        <v>43</v>
      </c>
      <c r="B98" s="35" t="s">
        <v>223</v>
      </c>
      <c r="C98" s="88">
        <v>99.681383263000001</v>
      </c>
      <c r="D98" s="9" t="str">
        <f>IF($B98="N/A","N/A",IF(C98&gt;100,"No",IF(C98&lt;98,"No","Yes")))</f>
        <v>Yes</v>
      </c>
      <c r="E98" s="8">
        <v>99.943553059999999</v>
      </c>
      <c r="F98" s="9" t="str">
        <f>IF($B98="N/A","N/A",IF(E98&gt;100,"No",IF(E98&lt;98,"No","Yes")))</f>
        <v>Yes</v>
      </c>
      <c r="G98" s="8">
        <v>99.917277146999993</v>
      </c>
      <c r="H98" s="9" t="str">
        <f>IF($B98="N/A","N/A",IF(G98&gt;100,"No",IF(G98&lt;98,"No","Yes")))</f>
        <v>Yes</v>
      </c>
      <c r="I98" s="10">
        <v>0.26300000000000001</v>
      </c>
      <c r="J98" s="10">
        <v>-2.5999999999999999E-2</v>
      </c>
      <c r="K98" s="9" t="str">
        <f t="shared" si="18"/>
        <v>Yes</v>
      </c>
    </row>
    <row r="99" spans="1:11" x14ac:dyDescent="0.2">
      <c r="A99" s="89" t="s">
        <v>44</v>
      </c>
      <c r="B99" s="35" t="s">
        <v>213</v>
      </c>
      <c r="C99" s="88">
        <v>54.958618790999999</v>
      </c>
      <c r="D99" s="9" t="str">
        <f>IF($B99="N/A","N/A",IF(C99&gt;15,"No",IF(C99&lt;-15,"No","Yes")))</f>
        <v>N/A</v>
      </c>
      <c r="E99" s="8">
        <v>54.959365257000002</v>
      </c>
      <c r="F99" s="9" t="str">
        <f>IF($B99="N/A","N/A",IF(E99&gt;15,"No",IF(E99&lt;-15,"No","Yes")))</f>
        <v>N/A</v>
      </c>
      <c r="G99" s="8">
        <v>44.671383065999997</v>
      </c>
      <c r="H99" s="9" t="str">
        <f>IF($B99="N/A","N/A",IF(G99&gt;15,"No",IF(G99&lt;-15,"No","Yes")))</f>
        <v>N/A</v>
      </c>
      <c r="I99" s="10">
        <v>1.4E-3</v>
      </c>
      <c r="J99" s="10">
        <v>-18.7</v>
      </c>
      <c r="K99" s="9" t="str">
        <f t="shared" si="18"/>
        <v>Yes</v>
      </c>
    </row>
    <row r="100" spans="1:11" x14ac:dyDescent="0.2">
      <c r="A100" s="89" t="s">
        <v>45</v>
      </c>
      <c r="B100" s="35" t="s">
        <v>213</v>
      </c>
      <c r="C100" s="88">
        <v>45.041381209000001</v>
      </c>
      <c r="D100" s="9" t="str">
        <f>IF($B100="N/A","N/A",IF(C100&gt;15,"No",IF(C100&lt;-15,"No","Yes")))</f>
        <v>N/A</v>
      </c>
      <c r="E100" s="8">
        <v>45.040634742999998</v>
      </c>
      <c r="F100" s="9" t="str">
        <f>IF($B100="N/A","N/A",IF(E100&gt;15,"No",IF(E100&lt;-15,"No","Yes")))</f>
        <v>N/A</v>
      </c>
      <c r="G100" s="8">
        <v>55.328616934000003</v>
      </c>
      <c r="H100" s="9" t="str">
        <f>IF($B100="N/A","N/A",IF(G100&gt;15,"No",IF(G100&lt;-15,"No","Yes")))</f>
        <v>N/A</v>
      </c>
      <c r="I100" s="10">
        <v>-2E-3</v>
      </c>
      <c r="J100" s="10">
        <v>22.84</v>
      </c>
      <c r="K100" s="9" t="str">
        <f t="shared" si="18"/>
        <v>Yes</v>
      </c>
    </row>
    <row r="101" spans="1:11" x14ac:dyDescent="0.2">
      <c r="A101" s="89" t="s">
        <v>355</v>
      </c>
      <c r="B101" s="35" t="s">
        <v>213</v>
      </c>
      <c r="C101" s="88">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85.076720914000006</v>
      </c>
      <c r="D106" s="9" t="str">
        <f>IF($B106="N/A","N/A",IF(C106&gt;15,"No",IF(C106&lt;-15,"No","Yes")))</f>
        <v>N/A</v>
      </c>
      <c r="E106" s="8">
        <v>84.494347116</v>
      </c>
      <c r="F106" s="9" t="str">
        <f>IF($B106="N/A","N/A",IF(E106&gt;15,"No",IF(E106&lt;-15,"No","Yes")))</f>
        <v>N/A</v>
      </c>
      <c r="G106" s="8">
        <v>78.828555245000004</v>
      </c>
      <c r="H106" s="9" t="str">
        <f>IF($B106="N/A","N/A",IF(G106&gt;15,"No",IF(G106&lt;-15,"No","Yes")))</f>
        <v>N/A</v>
      </c>
      <c r="I106" s="10">
        <v>-0.68500000000000005</v>
      </c>
      <c r="J106" s="10">
        <v>-6.71</v>
      </c>
      <c r="K106" s="9" t="str">
        <f>IF(J106="Div by 0", "N/A", IF(J106="N/A","N/A", IF(J106&gt;30, "No", IF(J106&lt;-30, "No", "Yes"))))</f>
        <v>Yes</v>
      </c>
    </row>
    <row r="107" spans="1:11" x14ac:dyDescent="0.2">
      <c r="A107" s="89" t="s">
        <v>910</v>
      </c>
      <c r="B107" s="35" t="s">
        <v>213</v>
      </c>
      <c r="C107" s="98">
        <v>88.818121312000002</v>
      </c>
      <c r="D107" s="9" t="str">
        <f t="shared" ref="D107:D130" si="19">IF($B107="N/A","N/A",IF(C107&gt;15,"No",IF(C107&lt;-15,"No","Yes")))</f>
        <v>N/A</v>
      </c>
      <c r="E107" s="9">
        <v>85.989578007999995</v>
      </c>
      <c r="F107" s="9" t="str">
        <f t="shared" ref="F107:F130" si="20">IF($B107="N/A","N/A",IF(E107&gt;15,"No",IF(E107&lt;-15,"No","Yes")))</f>
        <v>N/A</v>
      </c>
      <c r="G107" s="8">
        <v>79.232453684999996</v>
      </c>
      <c r="H107" s="9" t="str">
        <f t="shared" ref="H107:H130" si="21">IF($B107="N/A","N/A",IF(G107&gt;15,"No",IF(G107&lt;-15,"No","Yes")))</f>
        <v>N/A</v>
      </c>
      <c r="I107" s="10">
        <v>-3.18</v>
      </c>
      <c r="J107" s="10">
        <v>-7.86</v>
      </c>
      <c r="K107" s="9" t="str">
        <f t="shared" ref="K107:K130" si="22">IF(J107="Div by 0", "N/A", IF(J107="N/A","N/A", IF(J107&gt;30, "No", IF(J107&lt;-30, "No", "Yes"))))</f>
        <v>Yes</v>
      </c>
    </row>
    <row r="108" spans="1:11" x14ac:dyDescent="0.2">
      <c r="A108" s="89" t="s">
        <v>911</v>
      </c>
      <c r="B108" s="35" t="s">
        <v>213</v>
      </c>
      <c r="C108" s="98">
        <v>5.6048520478999997</v>
      </c>
      <c r="D108" s="35" t="s">
        <v>213</v>
      </c>
      <c r="E108" s="9">
        <v>7.9463243967999997</v>
      </c>
      <c r="F108" s="35" t="s">
        <v>213</v>
      </c>
      <c r="G108" s="8">
        <v>7.6316334182999999</v>
      </c>
      <c r="H108" s="35" t="s">
        <v>213</v>
      </c>
      <c r="I108" s="10">
        <v>41.78</v>
      </c>
      <c r="J108" s="10">
        <v>-3.96</v>
      </c>
      <c r="K108" s="9" t="str">
        <f t="shared" si="22"/>
        <v>Yes</v>
      </c>
    </row>
    <row r="109" spans="1:11" x14ac:dyDescent="0.2">
      <c r="A109" s="89" t="s">
        <v>912</v>
      </c>
      <c r="B109" s="35" t="s">
        <v>213</v>
      </c>
      <c r="C109" s="98">
        <v>0.38430223549999998</v>
      </c>
      <c r="D109" s="9" t="str">
        <f t="shared" si="19"/>
        <v>N/A</v>
      </c>
      <c r="E109" s="9">
        <v>1.0392691835000001</v>
      </c>
      <c r="F109" s="9" t="str">
        <f t="shared" si="20"/>
        <v>N/A</v>
      </c>
      <c r="G109" s="8">
        <v>0.94519529960000004</v>
      </c>
      <c r="H109" s="9" t="str">
        <f t="shared" si="21"/>
        <v>N/A</v>
      </c>
      <c r="I109" s="10">
        <v>170.4</v>
      </c>
      <c r="J109" s="10">
        <v>-9.0500000000000007</v>
      </c>
      <c r="K109" s="9" t="str">
        <f t="shared" si="22"/>
        <v>Yes</v>
      </c>
    </row>
    <row r="110" spans="1:11" x14ac:dyDescent="0.2">
      <c r="A110" s="89" t="s">
        <v>913</v>
      </c>
      <c r="B110" s="35" t="s">
        <v>213</v>
      </c>
      <c r="C110" s="98">
        <v>9.3483781000000005E-3</v>
      </c>
      <c r="D110" s="9" t="str">
        <f t="shared" si="19"/>
        <v>N/A</v>
      </c>
      <c r="E110" s="9">
        <v>1.23263052E-2</v>
      </c>
      <c r="F110" s="9" t="str">
        <f t="shared" si="20"/>
        <v>N/A</v>
      </c>
      <c r="G110" s="8">
        <v>1.8691261099999999E-2</v>
      </c>
      <c r="H110" s="9" t="str">
        <f t="shared" si="21"/>
        <v>N/A</v>
      </c>
      <c r="I110" s="10">
        <v>31.86</v>
      </c>
      <c r="J110" s="10">
        <v>51.64</v>
      </c>
      <c r="K110" s="9" t="str">
        <f t="shared" si="22"/>
        <v>No</v>
      </c>
    </row>
    <row r="111" spans="1:11" x14ac:dyDescent="0.2">
      <c r="A111" s="89" t="s">
        <v>914</v>
      </c>
      <c r="B111" s="35" t="s">
        <v>213</v>
      </c>
      <c r="C111" s="98">
        <v>7.9900699999999999E-5</v>
      </c>
      <c r="D111" s="9" t="str">
        <f t="shared" si="19"/>
        <v>N/A</v>
      </c>
      <c r="E111" s="9">
        <v>2.0004987000000001E-3</v>
      </c>
      <c r="F111" s="9" t="str">
        <f t="shared" si="20"/>
        <v>N/A</v>
      </c>
      <c r="G111" s="8">
        <v>6.1927173999999996E-3</v>
      </c>
      <c r="H111" s="9" t="str">
        <f t="shared" si="21"/>
        <v>N/A</v>
      </c>
      <c r="I111" s="10">
        <v>2404</v>
      </c>
      <c r="J111" s="10">
        <v>209.6</v>
      </c>
      <c r="K111" s="9" t="str">
        <f t="shared" si="22"/>
        <v>No</v>
      </c>
    </row>
    <row r="112" spans="1:11" x14ac:dyDescent="0.2">
      <c r="A112" s="89" t="s">
        <v>915</v>
      </c>
      <c r="B112" s="35" t="s">
        <v>213</v>
      </c>
      <c r="C112" s="98">
        <v>2.4006355299000002</v>
      </c>
      <c r="D112" s="9" t="str">
        <f t="shared" si="19"/>
        <v>N/A</v>
      </c>
      <c r="E112" s="9">
        <v>2.6111964073</v>
      </c>
      <c r="F112" s="9" t="str">
        <f t="shared" si="20"/>
        <v>N/A</v>
      </c>
      <c r="G112" s="8">
        <v>1.9248040103999999</v>
      </c>
      <c r="H112" s="9" t="str">
        <f t="shared" si="21"/>
        <v>N/A</v>
      </c>
      <c r="I112" s="10">
        <v>8.7710000000000008</v>
      </c>
      <c r="J112" s="10">
        <v>-26.3</v>
      </c>
      <c r="K112" s="9" t="str">
        <f t="shared" si="22"/>
        <v>Yes</v>
      </c>
    </row>
    <row r="113" spans="1:11" x14ac:dyDescent="0.2">
      <c r="A113" s="89" t="s">
        <v>916</v>
      </c>
      <c r="B113" s="35" t="s">
        <v>213</v>
      </c>
      <c r="C113" s="98">
        <v>0.14014577080000001</v>
      </c>
      <c r="D113" s="9" t="str">
        <f t="shared" si="19"/>
        <v>N/A</v>
      </c>
      <c r="E113" s="9">
        <v>0.59897760369999997</v>
      </c>
      <c r="F113" s="9" t="str">
        <f t="shared" si="20"/>
        <v>N/A</v>
      </c>
      <c r="G113" s="8">
        <v>1.7899498100000001E-2</v>
      </c>
      <c r="H113" s="9" t="str">
        <f t="shared" si="21"/>
        <v>N/A</v>
      </c>
      <c r="I113" s="10">
        <v>327.39999999999998</v>
      </c>
      <c r="J113" s="10">
        <v>-97</v>
      </c>
      <c r="K113" s="9" t="str">
        <f t="shared" si="22"/>
        <v>No</v>
      </c>
    </row>
    <row r="114" spans="1:11" x14ac:dyDescent="0.2">
      <c r="A114" s="89" t="s">
        <v>917</v>
      </c>
      <c r="B114" s="35" t="s">
        <v>213</v>
      </c>
      <c r="C114" s="98">
        <v>3.2439671000000003E-2</v>
      </c>
      <c r="D114" s="9" t="str">
        <f t="shared" si="19"/>
        <v>N/A</v>
      </c>
      <c r="E114" s="9">
        <v>1.94593965E-2</v>
      </c>
      <c r="F114" s="9" t="str">
        <f t="shared" si="20"/>
        <v>N/A</v>
      </c>
      <c r="G114" s="8">
        <v>5.9382221000000004E-3</v>
      </c>
      <c r="H114" s="9" t="str">
        <f t="shared" si="21"/>
        <v>N/A</v>
      </c>
      <c r="I114" s="10">
        <v>-40</v>
      </c>
      <c r="J114" s="10">
        <v>-69.5</v>
      </c>
      <c r="K114" s="9" t="str">
        <f t="shared" si="22"/>
        <v>No</v>
      </c>
    </row>
    <row r="115" spans="1:11" x14ac:dyDescent="0.2">
      <c r="A115" s="89" t="s">
        <v>918</v>
      </c>
      <c r="B115" s="35" t="s">
        <v>213</v>
      </c>
      <c r="C115" s="98">
        <v>2.4169952E-3</v>
      </c>
      <c r="D115" s="9" t="str">
        <f t="shared" si="19"/>
        <v>N/A</v>
      </c>
      <c r="E115" s="9">
        <v>2.7683668999999998E-3</v>
      </c>
      <c r="F115" s="9" t="str">
        <f t="shared" si="20"/>
        <v>N/A</v>
      </c>
      <c r="G115" s="8">
        <v>1.2724762000000001E-3</v>
      </c>
      <c r="H115" s="9" t="str">
        <f t="shared" si="21"/>
        <v>N/A</v>
      </c>
      <c r="I115" s="10">
        <v>14.54</v>
      </c>
      <c r="J115" s="10">
        <v>-54</v>
      </c>
      <c r="K115" s="9" t="str">
        <f t="shared" si="22"/>
        <v>No</v>
      </c>
    </row>
    <row r="116" spans="1:11" x14ac:dyDescent="0.2">
      <c r="A116" s="89" t="s">
        <v>919</v>
      </c>
      <c r="B116" s="35" t="s">
        <v>213</v>
      </c>
      <c r="C116" s="98">
        <v>0.61805163819999998</v>
      </c>
      <c r="D116" s="9" t="str">
        <f t="shared" si="19"/>
        <v>N/A</v>
      </c>
      <c r="E116" s="9">
        <v>0.56717169489999997</v>
      </c>
      <c r="F116" s="9" t="str">
        <f t="shared" si="20"/>
        <v>N/A</v>
      </c>
      <c r="G116" s="8">
        <v>0.87540705100000005</v>
      </c>
      <c r="H116" s="9" t="str">
        <f t="shared" si="21"/>
        <v>N/A</v>
      </c>
      <c r="I116" s="10">
        <v>-8.23</v>
      </c>
      <c r="J116" s="10">
        <v>54.35</v>
      </c>
      <c r="K116" s="9" t="str">
        <f t="shared" si="22"/>
        <v>No</v>
      </c>
    </row>
    <row r="117" spans="1:11" x14ac:dyDescent="0.2">
      <c r="A117" s="89" t="s">
        <v>920</v>
      </c>
      <c r="B117" s="35" t="s">
        <v>213</v>
      </c>
      <c r="C117" s="98">
        <v>0.11981105089999999</v>
      </c>
      <c r="D117" s="9" t="str">
        <f t="shared" si="19"/>
        <v>N/A</v>
      </c>
      <c r="E117" s="9">
        <v>0.13011324439999999</v>
      </c>
      <c r="F117" s="9" t="str">
        <f t="shared" si="20"/>
        <v>N/A</v>
      </c>
      <c r="G117" s="8">
        <v>0.2138325512</v>
      </c>
      <c r="H117" s="9" t="str">
        <f t="shared" si="21"/>
        <v>N/A</v>
      </c>
      <c r="I117" s="10">
        <v>8.5990000000000002</v>
      </c>
      <c r="J117" s="10">
        <v>64.34</v>
      </c>
      <c r="K117" s="9" t="str">
        <f t="shared" si="22"/>
        <v>No</v>
      </c>
    </row>
    <row r="118" spans="1:11" x14ac:dyDescent="0.2">
      <c r="A118" s="89" t="s">
        <v>921</v>
      </c>
      <c r="B118" s="35" t="s">
        <v>213</v>
      </c>
      <c r="C118" s="98">
        <v>1.8976208777000001</v>
      </c>
      <c r="D118" s="9" t="str">
        <f t="shared" si="19"/>
        <v>N/A</v>
      </c>
      <c r="E118" s="9">
        <v>2.9630416955999999</v>
      </c>
      <c r="F118" s="9" t="str">
        <f t="shared" si="20"/>
        <v>N/A</v>
      </c>
      <c r="G118" s="8">
        <v>3.6224003312000002</v>
      </c>
      <c r="H118" s="9" t="str">
        <f t="shared" si="21"/>
        <v>N/A</v>
      </c>
      <c r="I118" s="10">
        <v>56.15</v>
      </c>
      <c r="J118" s="10">
        <v>22.25</v>
      </c>
      <c r="K118" s="9" t="str">
        <f t="shared" si="22"/>
        <v>Yes</v>
      </c>
    </row>
    <row r="119" spans="1:11" x14ac:dyDescent="0.2">
      <c r="A119" s="89" t="s">
        <v>922</v>
      </c>
      <c r="B119" s="35" t="s">
        <v>213</v>
      </c>
      <c r="C119" s="98">
        <v>5.5770266404999997</v>
      </c>
      <c r="D119" s="9" t="str">
        <f t="shared" si="19"/>
        <v>N/A</v>
      </c>
      <c r="E119" s="9">
        <v>6.0640975951999998</v>
      </c>
      <c r="F119" s="9" t="str">
        <f t="shared" si="20"/>
        <v>N/A</v>
      </c>
      <c r="G119" s="8">
        <v>13.135912897000001</v>
      </c>
      <c r="H119" s="9" t="str">
        <f t="shared" si="21"/>
        <v>N/A</v>
      </c>
      <c r="I119" s="10">
        <v>8.734</v>
      </c>
      <c r="J119" s="10">
        <v>116.6</v>
      </c>
      <c r="K119" s="9" t="str">
        <f t="shared" si="22"/>
        <v>No</v>
      </c>
    </row>
    <row r="120" spans="1:11" x14ac:dyDescent="0.2">
      <c r="A120" s="89" t="s">
        <v>923</v>
      </c>
      <c r="B120" s="35" t="s">
        <v>213</v>
      </c>
      <c r="C120" s="98">
        <v>4.2845334680000002</v>
      </c>
      <c r="D120" s="9" t="str">
        <f t="shared" si="19"/>
        <v>N/A</v>
      </c>
      <c r="E120" s="9">
        <v>4.5949232596999998</v>
      </c>
      <c r="F120" s="9" t="str">
        <f t="shared" si="20"/>
        <v>N/A</v>
      </c>
      <c r="G120" s="8">
        <v>9.5833008144999994</v>
      </c>
      <c r="H120" s="9" t="str">
        <f t="shared" si="21"/>
        <v>N/A</v>
      </c>
      <c r="I120" s="10">
        <v>7.2439999999999998</v>
      </c>
      <c r="J120" s="10">
        <v>108.6</v>
      </c>
      <c r="K120" s="9" t="str">
        <f t="shared" si="22"/>
        <v>No</v>
      </c>
    </row>
    <row r="121" spans="1:11" x14ac:dyDescent="0.2">
      <c r="A121" s="89" t="s">
        <v>924</v>
      </c>
      <c r="B121" s="35" t="s">
        <v>213</v>
      </c>
      <c r="C121" s="98">
        <v>0</v>
      </c>
      <c r="D121" s="9" t="str">
        <f t="shared" si="19"/>
        <v>N/A</v>
      </c>
      <c r="E121" s="9">
        <v>0</v>
      </c>
      <c r="F121" s="9" t="str">
        <f t="shared" si="20"/>
        <v>N/A</v>
      </c>
      <c r="G121" s="8">
        <v>0</v>
      </c>
      <c r="H121" s="9" t="str">
        <f t="shared" si="21"/>
        <v>N/A</v>
      </c>
      <c r="I121" s="10" t="s">
        <v>1746</v>
      </c>
      <c r="J121" s="10" t="s">
        <v>1746</v>
      </c>
      <c r="K121" s="9" t="str">
        <f t="shared" si="22"/>
        <v>N/A</v>
      </c>
    </row>
    <row r="122" spans="1:11" x14ac:dyDescent="0.2">
      <c r="A122" s="89" t="s">
        <v>925</v>
      </c>
      <c r="B122" s="35" t="s">
        <v>213</v>
      </c>
      <c r="C122" s="98">
        <v>0</v>
      </c>
      <c r="D122" s="9" t="str">
        <f t="shared" si="19"/>
        <v>N/A</v>
      </c>
      <c r="E122" s="9">
        <v>0</v>
      </c>
      <c r="F122" s="9" t="str">
        <f t="shared" si="20"/>
        <v>N/A</v>
      </c>
      <c r="G122" s="8">
        <v>0</v>
      </c>
      <c r="H122" s="9" t="str">
        <f t="shared" si="21"/>
        <v>N/A</v>
      </c>
      <c r="I122" s="10" t="s">
        <v>1746</v>
      </c>
      <c r="J122" s="10" t="s">
        <v>1746</v>
      </c>
      <c r="K122" s="9" t="str">
        <f t="shared" si="22"/>
        <v>N/A</v>
      </c>
    </row>
    <row r="123" spans="1:11" x14ac:dyDescent="0.2">
      <c r="A123" s="89" t="s">
        <v>926</v>
      </c>
      <c r="B123" s="35" t="s">
        <v>213</v>
      </c>
      <c r="C123" s="98">
        <v>0.46763863169999997</v>
      </c>
      <c r="D123" s="9" t="str">
        <f t="shared" si="19"/>
        <v>N/A</v>
      </c>
      <c r="E123" s="9">
        <v>0.53550723550000001</v>
      </c>
      <c r="F123" s="9" t="str">
        <f t="shared" si="20"/>
        <v>N/A</v>
      </c>
      <c r="G123" s="8">
        <v>0.7864185508</v>
      </c>
      <c r="H123" s="9" t="str">
        <f t="shared" si="21"/>
        <v>N/A</v>
      </c>
      <c r="I123" s="10">
        <v>14.51</v>
      </c>
      <c r="J123" s="10">
        <v>46.85</v>
      </c>
      <c r="K123" s="9" t="str">
        <f t="shared" si="22"/>
        <v>No</v>
      </c>
    </row>
    <row r="124" spans="1:11" x14ac:dyDescent="0.2">
      <c r="A124" s="89" t="s">
        <v>927</v>
      </c>
      <c r="B124" s="35" t="s">
        <v>213</v>
      </c>
      <c r="C124" s="98">
        <v>0</v>
      </c>
      <c r="D124" s="9" t="str">
        <f t="shared" si="19"/>
        <v>N/A</v>
      </c>
      <c r="E124" s="9">
        <v>0</v>
      </c>
      <c r="F124" s="9" t="str">
        <f t="shared" si="20"/>
        <v>N/A</v>
      </c>
      <c r="G124" s="8">
        <v>0</v>
      </c>
      <c r="H124" s="9" t="str">
        <f t="shared" si="21"/>
        <v>N/A</v>
      </c>
      <c r="I124" s="10" t="s">
        <v>1746</v>
      </c>
      <c r="J124" s="10" t="s">
        <v>1746</v>
      </c>
      <c r="K124" s="9" t="str">
        <f t="shared" si="22"/>
        <v>N/A</v>
      </c>
    </row>
    <row r="125" spans="1:11" x14ac:dyDescent="0.2">
      <c r="A125" s="89" t="s">
        <v>928</v>
      </c>
      <c r="B125" s="35" t="s">
        <v>213</v>
      </c>
      <c r="C125" s="98">
        <v>0.73434705970000003</v>
      </c>
      <c r="D125" s="9" t="str">
        <f t="shared" si="19"/>
        <v>N/A</v>
      </c>
      <c r="E125" s="9">
        <v>0.82800439540000004</v>
      </c>
      <c r="F125" s="9" t="str">
        <f t="shared" si="20"/>
        <v>N/A</v>
      </c>
      <c r="G125" s="8">
        <v>2.2084530875000001</v>
      </c>
      <c r="H125" s="9" t="str">
        <f t="shared" si="21"/>
        <v>N/A</v>
      </c>
      <c r="I125" s="10">
        <v>12.75</v>
      </c>
      <c r="J125" s="10">
        <v>166.7</v>
      </c>
      <c r="K125" s="9" t="str">
        <f t="shared" si="22"/>
        <v>No</v>
      </c>
    </row>
    <row r="126" spans="1:11" x14ac:dyDescent="0.2">
      <c r="A126" s="89" t="s">
        <v>929</v>
      </c>
      <c r="B126" s="35" t="s">
        <v>213</v>
      </c>
      <c r="C126" s="98">
        <v>0</v>
      </c>
      <c r="D126" s="9" t="str">
        <f t="shared" si="19"/>
        <v>N/A</v>
      </c>
      <c r="E126" s="9">
        <v>0</v>
      </c>
      <c r="F126" s="9" t="str">
        <f t="shared" si="20"/>
        <v>N/A</v>
      </c>
      <c r="G126" s="8">
        <v>0</v>
      </c>
      <c r="H126" s="9" t="str">
        <f t="shared" si="21"/>
        <v>N/A</v>
      </c>
      <c r="I126" s="10" t="s">
        <v>1746</v>
      </c>
      <c r="J126" s="10" t="s">
        <v>1746</v>
      </c>
      <c r="K126" s="9" t="str">
        <f t="shared" si="22"/>
        <v>N/A</v>
      </c>
    </row>
    <row r="127" spans="1:11" x14ac:dyDescent="0.2">
      <c r="A127" s="89" t="s">
        <v>930</v>
      </c>
      <c r="B127" s="35" t="s">
        <v>213</v>
      </c>
      <c r="C127" s="98">
        <v>0</v>
      </c>
      <c r="D127" s="9" t="str">
        <f t="shared" si="19"/>
        <v>N/A</v>
      </c>
      <c r="E127" s="9">
        <v>0</v>
      </c>
      <c r="F127" s="9" t="str">
        <f t="shared" si="20"/>
        <v>N/A</v>
      </c>
      <c r="G127" s="8">
        <v>0</v>
      </c>
      <c r="H127" s="9" t="str">
        <f t="shared" si="21"/>
        <v>N/A</v>
      </c>
      <c r="I127" s="10" t="s">
        <v>1746</v>
      </c>
      <c r="J127" s="10" t="s">
        <v>1746</v>
      </c>
      <c r="K127" s="9" t="str">
        <f t="shared" si="22"/>
        <v>N/A</v>
      </c>
    </row>
    <row r="128" spans="1:11" x14ac:dyDescent="0.2">
      <c r="A128" s="89" t="s">
        <v>931</v>
      </c>
      <c r="B128" s="35" t="s">
        <v>213</v>
      </c>
      <c r="C128" s="98">
        <v>0</v>
      </c>
      <c r="D128" s="9" t="str">
        <f t="shared" si="19"/>
        <v>N/A</v>
      </c>
      <c r="E128" s="9">
        <v>0</v>
      </c>
      <c r="F128" s="9" t="str">
        <f t="shared" si="20"/>
        <v>N/A</v>
      </c>
      <c r="G128" s="8">
        <v>0.30109613930000001</v>
      </c>
      <c r="H128" s="9" t="str">
        <f t="shared" si="21"/>
        <v>N/A</v>
      </c>
      <c r="I128" s="10" t="s">
        <v>1746</v>
      </c>
      <c r="J128" s="10" t="s">
        <v>1746</v>
      </c>
      <c r="K128" s="9" t="str">
        <f t="shared" si="22"/>
        <v>N/A</v>
      </c>
    </row>
    <row r="129" spans="1:11" x14ac:dyDescent="0.2">
      <c r="A129" s="89" t="s">
        <v>932</v>
      </c>
      <c r="B129" s="35" t="s">
        <v>213</v>
      </c>
      <c r="C129" s="98">
        <v>0</v>
      </c>
      <c r="D129" s="9" t="str">
        <f t="shared" si="19"/>
        <v>N/A</v>
      </c>
      <c r="E129" s="9">
        <v>0</v>
      </c>
      <c r="F129" s="9" t="str">
        <f t="shared" si="20"/>
        <v>N/A</v>
      </c>
      <c r="G129" s="8">
        <v>0</v>
      </c>
      <c r="H129" s="9" t="str">
        <f t="shared" si="21"/>
        <v>N/A</v>
      </c>
      <c r="I129" s="10" t="s">
        <v>1746</v>
      </c>
      <c r="J129" s="10" t="s">
        <v>1746</v>
      </c>
      <c r="K129" s="9" t="str">
        <f t="shared" si="22"/>
        <v>N/A</v>
      </c>
    </row>
    <row r="130" spans="1:11" x14ac:dyDescent="0.2">
      <c r="A130" s="89" t="s">
        <v>933</v>
      </c>
      <c r="B130" s="35" t="s">
        <v>213</v>
      </c>
      <c r="C130" s="98">
        <v>9.0507481099999995E-2</v>
      </c>
      <c r="D130" s="9" t="str">
        <f t="shared" si="19"/>
        <v>N/A</v>
      </c>
      <c r="E130" s="9">
        <v>0.1056627046</v>
      </c>
      <c r="F130" s="9" t="str">
        <f t="shared" si="20"/>
        <v>N/A</v>
      </c>
      <c r="G130" s="8">
        <v>0.25664430500000002</v>
      </c>
      <c r="H130" s="9" t="str">
        <f t="shared" si="21"/>
        <v>N/A</v>
      </c>
      <c r="I130" s="10">
        <v>16.739999999999998</v>
      </c>
      <c r="J130" s="10">
        <v>142.9</v>
      </c>
      <c r="K130" s="9" t="str">
        <f t="shared" si="22"/>
        <v>No</v>
      </c>
    </row>
    <row r="131" spans="1:11" ht="12" customHeight="1" x14ac:dyDescent="0.2">
      <c r="A131" s="158" t="s">
        <v>1633</v>
      </c>
      <c r="B131" s="159"/>
      <c r="C131" s="159"/>
      <c r="D131" s="159"/>
      <c r="E131" s="159"/>
      <c r="F131" s="159"/>
      <c r="G131" s="159"/>
      <c r="H131" s="159"/>
      <c r="I131" s="159"/>
      <c r="J131" s="159"/>
      <c r="K131" s="160"/>
    </row>
    <row r="132" spans="1:11" x14ac:dyDescent="0.2">
      <c r="A132" s="151" t="s">
        <v>1631</v>
      </c>
      <c r="B132" s="152"/>
      <c r="C132" s="152"/>
      <c r="D132" s="152"/>
      <c r="E132" s="152"/>
      <c r="F132" s="152"/>
      <c r="G132" s="152"/>
      <c r="H132" s="152"/>
      <c r="I132" s="152"/>
      <c r="J132" s="152"/>
      <c r="K132" s="153"/>
    </row>
    <row r="133" spans="1:11" x14ac:dyDescent="0.2">
      <c r="A133" s="154" t="s">
        <v>1732</v>
      </c>
      <c r="B133" s="154"/>
      <c r="C133" s="154"/>
      <c r="D133" s="154"/>
      <c r="E133" s="154"/>
      <c r="F133" s="154"/>
      <c r="G133" s="154"/>
      <c r="H133" s="154"/>
      <c r="I133" s="154"/>
      <c r="J133" s="154"/>
      <c r="K133" s="155"/>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0"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1723</v>
      </c>
      <c r="B1" s="143"/>
      <c r="C1" s="143"/>
      <c r="D1" s="143"/>
      <c r="E1" s="143"/>
      <c r="F1" s="143"/>
      <c r="G1" s="143"/>
      <c r="H1" s="143"/>
      <c r="I1" s="143"/>
      <c r="J1" s="143"/>
      <c r="K1" s="144"/>
    </row>
    <row r="2" spans="1:11" x14ac:dyDescent="0.2">
      <c r="A2" s="148" t="s">
        <v>1585</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ht="13.5" customHeight="1" x14ac:dyDescent="0.2">
      <c r="A4" s="145" t="s">
        <v>648</v>
      </c>
      <c r="B4" s="146"/>
      <c r="C4" s="146"/>
      <c r="D4" s="146"/>
      <c r="E4" s="146"/>
      <c r="F4" s="146"/>
      <c r="G4" s="146"/>
      <c r="H4" s="146"/>
      <c r="I4" s="146"/>
      <c r="J4" s="146"/>
      <c r="K4" s="147"/>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87">
        <v>304726</v>
      </c>
      <c r="D6" s="9" t="str">
        <f>IF($B6="N/A","N/A",IF(C6&gt;15,"No",IF(C6&lt;-15,"No","Yes")))</f>
        <v>N/A</v>
      </c>
      <c r="E6" s="36">
        <v>316209</v>
      </c>
      <c r="F6" s="9" t="str">
        <f>IF($B6="N/A","N/A",IF(E6&gt;15,"No",IF(E6&lt;-15,"No","Yes")))</f>
        <v>N/A</v>
      </c>
      <c r="G6" s="36">
        <v>241241</v>
      </c>
      <c r="H6" s="9" t="str">
        <f>IF($B6="N/A","N/A",IF(G6&gt;15,"No",IF(G6&lt;-15,"No","Yes")))</f>
        <v>N/A</v>
      </c>
      <c r="I6" s="10">
        <v>3.7679999999999998</v>
      </c>
      <c r="J6" s="10">
        <v>-23.7</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
      <c r="A9" s="89" t="s">
        <v>851</v>
      </c>
      <c r="B9" s="35" t="s">
        <v>213</v>
      </c>
      <c r="C9" s="91">
        <v>63.647069827000003</v>
      </c>
      <c r="D9" s="9" t="str">
        <f t="shared" ref="D9:D17" si="1">IF($B9="N/A","N/A",IF(C9&gt;15,"No",IF(C9&lt;-15,"No","Yes")))</f>
        <v>N/A</v>
      </c>
      <c r="E9" s="37">
        <v>86.557008181</v>
      </c>
      <c r="F9" s="9" t="str">
        <f>IF($B9="N/A","N/A",IF(E9&gt;15,"No",IF(E9&lt;-15,"No","Yes")))</f>
        <v>N/A</v>
      </c>
      <c r="G9" s="37">
        <v>72.658876393</v>
      </c>
      <c r="H9" s="9" t="str">
        <f>IF($B9="N/A","N/A",IF(G9&gt;15,"No",IF(G9&lt;-15,"No","Yes")))</f>
        <v>N/A</v>
      </c>
      <c r="I9" s="10">
        <v>36</v>
      </c>
      <c r="J9" s="10">
        <v>-16.100000000000001</v>
      </c>
      <c r="K9" s="9" t="str">
        <f t="shared" si="0"/>
        <v>Yes</v>
      </c>
    </row>
    <row r="10" spans="1:11" x14ac:dyDescent="0.2">
      <c r="A10" s="89" t="s">
        <v>16</v>
      </c>
      <c r="B10" s="35" t="s">
        <v>213</v>
      </c>
      <c r="C10" s="88">
        <v>14.635771152</v>
      </c>
      <c r="D10" s="9" t="str">
        <f t="shared" si="1"/>
        <v>N/A</v>
      </c>
      <c r="E10" s="8">
        <v>16.786365978999999</v>
      </c>
      <c r="F10" s="9" t="str">
        <f>IF($B10="N/A","N/A",IF(E10&gt;15,"No",IF(E10&lt;-15,"No","Yes")))</f>
        <v>N/A</v>
      </c>
      <c r="G10" s="8">
        <v>13.561127668999999</v>
      </c>
      <c r="H10" s="9" t="str">
        <f>IF($B10="N/A","N/A",IF(G10&gt;15,"No",IF(G10&lt;-15,"No","Yes")))</f>
        <v>N/A</v>
      </c>
      <c r="I10" s="10">
        <v>14.69</v>
      </c>
      <c r="J10" s="10">
        <v>-19.2</v>
      </c>
      <c r="K10" s="9" t="str">
        <f t="shared" si="0"/>
        <v>Yes</v>
      </c>
    </row>
    <row r="11" spans="1:11" x14ac:dyDescent="0.2">
      <c r="A11" s="89" t="s">
        <v>36</v>
      </c>
      <c r="B11" s="35" t="s">
        <v>213</v>
      </c>
      <c r="C11" s="88">
        <v>22.896286812</v>
      </c>
      <c r="D11" s="9" t="str">
        <f t="shared" si="1"/>
        <v>N/A</v>
      </c>
      <c r="E11" s="8">
        <v>21.298897212</v>
      </c>
      <c r="F11" s="9" t="str">
        <f>IF($B11="N/A","N/A",IF(E11&gt;15,"No",IF(E11&lt;-15,"No","Yes")))</f>
        <v>N/A</v>
      </c>
      <c r="G11" s="8">
        <v>20.133381399000001</v>
      </c>
      <c r="H11" s="9" t="str">
        <f>IF($B11="N/A","N/A",IF(G11&gt;15,"No",IF(G11&lt;-15,"No","Yes")))</f>
        <v>N/A</v>
      </c>
      <c r="I11" s="10">
        <v>-6.98</v>
      </c>
      <c r="J11" s="10">
        <v>-5.47</v>
      </c>
      <c r="K11" s="9" t="str">
        <f t="shared" si="0"/>
        <v>Yes</v>
      </c>
    </row>
    <row r="12" spans="1:11" x14ac:dyDescent="0.2">
      <c r="A12" s="89" t="s">
        <v>37</v>
      </c>
      <c r="B12" s="35" t="s">
        <v>213</v>
      </c>
      <c r="C12" s="88">
        <v>0</v>
      </c>
      <c r="D12" s="9" t="str">
        <f t="shared" si="1"/>
        <v>N/A</v>
      </c>
      <c r="E12" s="8">
        <v>0</v>
      </c>
      <c r="F12" s="9" t="str">
        <f>IF($B12="N/A","N/A",IF(E12&gt;15,"No",IF(E12&lt;-15,"No","Yes")))</f>
        <v>N/A</v>
      </c>
      <c r="G12" s="8">
        <v>0</v>
      </c>
      <c r="H12" s="9" t="str">
        <f>IF($B12="N/A","N/A",IF(G12&gt;15,"No",IF(G12&lt;-15,"No","Yes")))</f>
        <v>N/A</v>
      </c>
      <c r="I12" s="10" t="s">
        <v>1746</v>
      </c>
      <c r="J12" s="10" t="s">
        <v>1746</v>
      </c>
      <c r="K12" s="9" t="str">
        <f t="shared" si="0"/>
        <v>N/A</v>
      </c>
    </row>
    <row r="13" spans="1:11" x14ac:dyDescent="0.2">
      <c r="A13" s="89" t="s">
        <v>38</v>
      </c>
      <c r="B13" s="35" t="s">
        <v>213</v>
      </c>
      <c r="C13" s="88">
        <v>13.439164206999999</v>
      </c>
      <c r="D13" s="9" t="str">
        <f t="shared" si="1"/>
        <v>N/A</v>
      </c>
      <c r="E13" s="8">
        <v>16.162667195000001</v>
      </c>
      <c r="F13" s="9" t="str">
        <f>IF($B13="N/A","N/A",IF(E13&gt;15,"No",IF(E13&lt;-15,"No","Yes")))</f>
        <v>N/A</v>
      </c>
      <c r="G13" s="8">
        <v>12.725976377</v>
      </c>
      <c r="H13" s="9" t="str">
        <f>IF($B13="N/A","N/A",IF(G13&gt;15,"No",IF(G13&lt;-15,"No","Yes")))</f>
        <v>N/A</v>
      </c>
      <c r="I13" s="10">
        <v>20.27</v>
      </c>
      <c r="J13" s="10">
        <v>-21.3</v>
      </c>
      <c r="K13" s="9" t="str">
        <f t="shared" si="0"/>
        <v>Yes</v>
      </c>
    </row>
    <row r="14" spans="1:11" x14ac:dyDescent="0.2">
      <c r="A14" s="89" t="s">
        <v>673</v>
      </c>
      <c r="B14" s="35" t="s">
        <v>213</v>
      </c>
      <c r="C14" s="88">
        <v>4.8807781416999996</v>
      </c>
      <c r="D14" s="9" t="str">
        <f t="shared" si="1"/>
        <v>N/A</v>
      </c>
      <c r="E14" s="8">
        <v>5.7702342438000001</v>
      </c>
      <c r="F14" s="9" t="str">
        <f t="shared" ref="F14:F33" si="2">IF($B14="N/A","N/A",IF(E14&gt;15,"No",IF(E14&lt;-15,"No","Yes")))</f>
        <v>N/A</v>
      </c>
      <c r="G14" s="8">
        <v>6.5142326552999998</v>
      </c>
      <c r="H14" s="9" t="str">
        <f t="shared" ref="H14:H33" si="3">IF($B14="N/A","N/A",IF(G14&gt;15,"No",IF(G14&lt;-15,"No","Yes")))</f>
        <v>N/A</v>
      </c>
      <c r="I14" s="10">
        <v>18.22</v>
      </c>
      <c r="J14" s="10">
        <v>12.89</v>
      </c>
      <c r="K14" s="9" t="str">
        <f t="shared" ref="K14:K30" si="4">IF(J14="Div by 0", "N/A", IF(J14="N/A","N/A", IF(J14&gt;30, "No", IF(J14&lt;-30, "No", "Yes"))))</f>
        <v>Yes</v>
      </c>
    </row>
    <row r="15" spans="1:11" x14ac:dyDescent="0.2">
      <c r="A15" s="89" t="s">
        <v>674</v>
      </c>
      <c r="B15" s="35" t="s">
        <v>213</v>
      </c>
      <c r="C15" s="88">
        <v>2.2088696075000001</v>
      </c>
      <c r="D15" s="9" t="str">
        <f t="shared" si="1"/>
        <v>N/A</v>
      </c>
      <c r="E15" s="8">
        <v>2.1938022004</v>
      </c>
      <c r="F15" s="9" t="str">
        <f t="shared" si="2"/>
        <v>N/A</v>
      </c>
      <c r="G15" s="8">
        <v>3.1619832450000001</v>
      </c>
      <c r="H15" s="9" t="str">
        <f t="shared" si="3"/>
        <v>N/A</v>
      </c>
      <c r="I15" s="10">
        <v>-0.68200000000000005</v>
      </c>
      <c r="J15" s="10">
        <v>44.13</v>
      </c>
      <c r="K15" s="9" t="str">
        <f t="shared" si="4"/>
        <v>No</v>
      </c>
    </row>
    <row r="16" spans="1:11" x14ac:dyDescent="0.2">
      <c r="A16" s="89" t="s">
        <v>379</v>
      </c>
      <c r="B16" s="35" t="s">
        <v>213</v>
      </c>
      <c r="C16" s="88">
        <v>12.814790993000001</v>
      </c>
      <c r="D16" s="9" t="str">
        <f t="shared" si="1"/>
        <v>N/A</v>
      </c>
      <c r="E16" s="8">
        <v>12.159046706</v>
      </c>
      <c r="F16" s="9" t="str">
        <f t="shared" si="2"/>
        <v>N/A</v>
      </c>
      <c r="G16" s="8">
        <v>11.498874569</v>
      </c>
      <c r="H16" s="9" t="str">
        <f t="shared" si="3"/>
        <v>N/A</v>
      </c>
      <c r="I16" s="10">
        <v>-5.12</v>
      </c>
      <c r="J16" s="10">
        <v>-5.43</v>
      </c>
      <c r="K16" s="9" t="str">
        <f t="shared" si="4"/>
        <v>Yes</v>
      </c>
    </row>
    <row r="17" spans="1:11" x14ac:dyDescent="0.2">
      <c r="A17" s="89" t="s">
        <v>380</v>
      </c>
      <c r="B17" s="35" t="s">
        <v>213</v>
      </c>
      <c r="C17" s="88">
        <v>21.686039262000001</v>
      </c>
      <c r="D17" s="9" t="str">
        <f t="shared" si="1"/>
        <v>N/A</v>
      </c>
      <c r="E17" s="8">
        <v>26.584948563000001</v>
      </c>
      <c r="F17" s="9" t="str">
        <f t="shared" si="2"/>
        <v>N/A</v>
      </c>
      <c r="G17" s="8">
        <v>28.289552771</v>
      </c>
      <c r="H17" s="9" t="str">
        <f t="shared" si="3"/>
        <v>N/A</v>
      </c>
      <c r="I17" s="10">
        <v>22.59</v>
      </c>
      <c r="J17" s="10">
        <v>6.4119999999999999</v>
      </c>
      <c r="K17" s="9" t="str">
        <f t="shared" si="4"/>
        <v>Yes</v>
      </c>
    </row>
    <row r="18" spans="1:11" x14ac:dyDescent="0.2">
      <c r="A18" s="89" t="s">
        <v>381</v>
      </c>
      <c r="B18" s="35" t="s">
        <v>213</v>
      </c>
      <c r="C18" s="88">
        <v>0.1138727906</v>
      </c>
      <c r="D18" s="9" t="str">
        <f t="shared" ref="D18:D33" si="5">IF($B18="N/A","N/A",IF(C18&gt;15,"No",IF(C18&lt;-15,"No","Yes")))</f>
        <v>N/A</v>
      </c>
      <c r="E18" s="8">
        <v>5.0599445E-3</v>
      </c>
      <c r="F18" s="9" t="str">
        <f t="shared" si="2"/>
        <v>N/A</v>
      </c>
      <c r="G18" s="8">
        <v>0.13057481939999999</v>
      </c>
      <c r="H18" s="9" t="str">
        <f t="shared" si="3"/>
        <v>N/A</v>
      </c>
      <c r="I18" s="10">
        <v>-95.6</v>
      </c>
      <c r="J18" s="10">
        <v>2481</v>
      </c>
      <c r="K18" s="9" t="str">
        <f t="shared" si="4"/>
        <v>No</v>
      </c>
    </row>
    <row r="19" spans="1:11" x14ac:dyDescent="0.2">
      <c r="A19" s="89" t="s">
        <v>382</v>
      </c>
      <c r="B19" s="35" t="s">
        <v>213</v>
      </c>
      <c r="C19" s="88">
        <v>25.406430695000001</v>
      </c>
      <c r="D19" s="9" t="str">
        <f t="shared" si="5"/>
        <v>N/A</v>
      </c>
      <c r="E19" s="8">
        <v>26.717455860000001</v>
      </c>
      <c r="F19" s="9" t="str">
        <f t="shared" si="2"/>
        <v>N/A</v>
      </c>
      <c r="G19" s="8">
        <v>20.937568655</v>
      </c>
      <c r="H19" s="9" t="str">
        <f t="shared" si="3"/>
        <v>N/A</v>
      </c>
      <c r="I19" s="10">
        <v>5.16</v>
      </c>
      <c r="J19" s="10">
        <v>-21.6</v>
      </c>
      <c r="K19" s="9" t="str">
        <f t="shared" si="4"/>
        <v>Yes</v>
      </c>
    </row>
    <row r="20" spans="1:11" x14ac:dyDescent="0.2">
      <c r="A20" s="89" t="s">
        <v>384</v>
      </c>
      <c r="B20" s="35" t="s">
        <v>213</v>
      </c>
      <c r="C20" s="88">
        <v>0.37476290179999999</v>
      </c>
      <c r="D20" s="9" t="str">
        <f t="shared" si="5"/>
        <v>N/A</v>
      </c>
      <c r="E20" s="8">
        <v>0.46899360870000001</v>
      </c>
      <c r="F20" s="9" t="str">
        <f t="shared" si="2"/>
        <v>N/A</v>
      </c>
      <c r="G20" s="8">
        <v>0.33327668179999997</v>
      </c>
      <c r="H20" s="9" t="str">
        <f t="shared" si="3"/>
        <v>N/A</v>
      </c>
      <c r="I20" s="10">
        <v>25.14</v>
      </c>
      <c r="J20" s="10">
        <v>-28.9</v>
      </c>
      <c r="K20" s="9" t="str">
        <f t="shared" si="4"/>
        <v>Yes</v>
      </c>
    </row>
    <row r="21" spans="1:11" x14ac:dyDescent="0.2">
      <c r="A21" s="89" t="s">
        <v>385</v>
      </c>
      <c r="B21" s="35" t="s">
        <v>213</v>
      </c>
      <c r="C21" s="88">
        <v>9.6778745496000003</v>
      </c>
      <c r="D21" s="9" t="str">
        <f t="shared" si="5"/>
        <v>N/A</v>
      </c>
      <c r="E21" s="8">
        <v>7.6294476121999999</v>
      </c>
      <c r="F21" s="9" t="str">
        <f t="shared" si="2"/>
        <v>N/A</v>
      </c>
      <c r="G21" s="8">
        <v>6.5382750029999999</v>
      </c>
      <c r="H21" s="9" t="str">
        <f t="shared" si="3"/>
        <v>N/A</v>
      </c>
      <c r="I21" s="10">
        <v>-21.2</v>
      </c>
      <c r="J21" s="10">
        <v>-14.3</v>
      </c>
      <c r="K21" s="9" t="str">
        <f t="shared" si="4"/>
        <v>Yes</v>
      </c>
    </row>
    <row r="22" spans="1:11" x14ac:dyDescent="0.2">
      <c r="A22" s="89" t="s">
        <v>386</v>
      </c>
      <c r="B22" s="35" t="s">
        <v>213</v>
      </c>
      <c r="C22" s="88">
        <v>2.1189527640999999</v>
      </c>
      <c r="D22" s="9" t="str">
        <f t="shared" si="5"/>
        <v>N/A</v>
      </c>
      <c r="E22" s="8">
        <v>2.1972809123000001</v>
      </c>
      <c r="F22" s="9" t="str">
        <f t="shared" si="2"/>
        <v>N/A</v>
      </c>
      <c r="G22" s="8">
        <v>3.2291360091999999</v>
      </c>
      <c r="H22" s="9" t="str">
        <f t="shared" si="3"/>
        <v>N/A</v>
      </c>
      <c r="I22" s="10">
        <v>3.6970000000000001</v>
      </c>
      <c r="J22" s="10">
        <v>46.96</v>
      </c>
      <c r="K22" s="9" t="str">
        <f t="shared" si="4"/>
        <v>No</v>
      </c>
    </row>
    <row r="23" spans="1:11" x14ac:dyDescent="0.2">
      <c r="A23" s="89" t="s">
        <v>389</v>
      </c>
      <c r="B23" s="35" t="s">
        <v>213</v>
      </c>
      <c r="C23" s="88">
        <v>3.2816369999999999E-4</v>
      </c>
      <c r="D23" s="9" t="str">
        <f t="shared" si="5"/>
        <v>N/A</v>
      </c>
      <c r="E23" s="8">
        <v>0</v>
      </c>
      <c r="F23" s="9" t="str">
        <f t="shared" si="2"/>
        <v>N/A</v>
      </c>
      <c r="G23" s="8">
        <v>0</v>
      </c>
      <c r="H23" s="9" t="str">
        <f t="shared" si="3"/>
        <v>N/A</v>
      </c>
      <c r="I23" s="10">
        <v>-100</v>
      </c>
      <c r="J23" s="10" t="s">
        <v>1746</v>
      </c>
      <c r="K23" s="9" t="str">
        <f t="shared" si="4"/>
        <v>N/A</v>
      </c>
    </row>
    <row r="24" spans="1:11" x14ac:dyDescent="0.2">
      <c r="A24" s="89" t="s">
        <v>390</v>
      </c>
      <c r="B24" s="35" t="s">
        <v>213</v>
      </c>
      <c r="C24" s="88">
        <v>0</v>
      </c>
      <c r="D24" s="9" t="str">
        <f t="shared" si="5"/>
        <v>N/A</v>
      </c>
      <c r="E24" s="8">
        <v>0</v>
      </c>
      <c r="F24" s="9" t="str">
        <f t="shared" si="2"/>
        <v>N/A</v>
      </c>
      <c r="G24" s="8">
        <v>0</v>
      </c>
      <c r="H24" s="9" t="str">
        <f t="shared" si="3"/>
        <v>N/A</v>
      </c>
      <c r="I24" s="10" t="s">
        <v>1746</v>
      </c>
      <c r="J24" s="10" t="s">
        <v>1746</v>
      </c>
      <c r="K24" s="9" t="str">
        <f t="shared" si="4"/>
        <v>N/A</v>
      </c>
    </row>
    <row r="25" spans="1:11" x14ac:dyDescent="0.2">
      <c r="A25" s="89" t="s">
        <v>391</v>
      </c>
      <c r="B25" s="35" t="s">
        <v>213</v>
      </c>
      <c r="C25" s="88">
        <v>0</v>
      </c>
      <c r="D25" s="9" t="str">
        <f t="shared" si="5"/>
        <v>N/A</v>
      </c>
      <c r="E25" s="8">
        <v>0</v>
      </c>
      <c r="F25" s="9" t="str">
        <f t="shared" si="2"/>
        <v>N/A</v>
      </c>
      <c r="G25" s="8">
        <v>2.2964587280000002</v>
      </c>
      <c r="H25" s="9" t="str">
        <f t="shared" si="3"/>
        <v>N/A</v>
      </c>
      <c r="I25" s="10" t="s">
        <v>1746</v>
      </c>
      <c r="J25" s="10" t="s">
        <v>1746</v>
      </c>
      <c r="K25" s="9" t="str">
        <f t="shared" si="4"/>
        <v>N/A</v>
      </c>
    </row>
    <row r="26" spans="1:11" x14ac:dyDescent="0.2">
      <c r="A26" s="89" t="s">
        <v>392</v>
      </c>
      <c r="B26" s="35" t="s">
        <v>213</v>
      </c>
      <c r="C26" s="88">
        <v>0.63893464950000001</v>
      </c>
      <c r="D26" s="9" t="str">
        <f t="shared" si="5"/>
        <v>N/A</v>
      </c>
      <c r="E26" s="8">
        <v>0.37949583980000001</v>
      </c>
      <c r="F26" s="9" t="str">
        <f t="shared" si="2"/>
        <v>N/A</v>
      </c>
      <c r="G26" s="8">
        <v>2.5820652377000002</v>
      </c>
      <c r="H26" s="9" t="str">
        <f t="shared" si="3"/>
        <v>N/A</v>
      </c>
      <c r="I26" s="10">
        <v>-40.6</v>
      </c>
      <c r="J26" s="10">
        <v>580.4</v>
      </c>
      <c r="K26" s="9" t="str">
        <f t="shared" si="4"/>
        <v>No</v>
      </c>
    </row>
    <row r="27" spans="1:11" x14ac:dyDescent="0.2">
      <c r="A27" s="89" t="s">
        <v>393</v>
      </c>
      <c r="B27" s="35" t="s">
        <v>213</v>
      </c>
      <c r="C27" s="88">
        <v>3.6098002999999999E-3</v>
      </c>
      <c r="D27" s="9" t="str">
        <f t="shared" si="5"/>
        <v>N/A</v>
      </c>
      <c r="E27" s="8">
        <v>1.8974791999999999E-3</v>
      </c>
      <c r="F27" s="9" t="str">
        <f t="shared" si="2"/>
        <v>N/A</v>
      </c>
      <c r="G27" s="8">
        <v>8.2904646999999998E-3</v>
      </c>
      <c r="H27" s="9" t="str">
        <f t="shared" si="3"/>
        <v>N/A</v>
      </c>
      <c r="I27" s="10">
        <v>-47.4</v>
      </c>
      <c r="J27" s="10">
        <v>336.9</v>
      </c>
      <c r="K27" s="9" t="str">
        <f t="shared" si="4"/>
        <v>No</v>
      </c>
    </row>
    <row r="28" spans="1:11" x14ac:dyDescent="0.2">
      <c r="A28" s="89" t="s">
        <v>398</v>
      </c>
      <c r="B28" s="35" t="s">
        <v>213</v>
      </c>
      <c r="C28" s="88">
        <v>0</v>
      </c>
      <c r="D28" s="9" t="str">
        <f t="shared" si="5"/>
        <v>N/A</v>
      </c>
      <c r="E28" s="8">
        <v>0</v>
      </c>
      <c r="F28" s="9" t="str">
        <f t="shared" si="2"/>
        <v>N/A</v>
      </c>
      <c r="G28" s="8">
        <v>0</v>
      </c>
      <c r="H28" s="9" t="str">
        <f t="shared" si="3"/>
        <v>N/A</v>
      </c>
      <c r="I28" s="10" t="s">
        <v>1746</v>
      </c>
      <c r="J28" s="10" t="s">
        <v>1746</v>
      </c>
      <c r="K28" s="9" t="str">
        <f t="shared" si="4"/>
        <v>N/A</v>
      </c>
    </row>
    <row r="29" spans="1:11" x14ac:dyDescent="0.2">
      <c r="A29" s="89" t="s">
        <v>399</v>
      </c>
      <c r="B29" s="35" t="s">
        <v>213</v>
      </c>
      <c r="C29" s="88">
        <v>18.701062594</v>
      </c>
      <c r="D29" s="9" t="str">
        <f t="shared" si="5"/>
        <v>N/A</v>
      </c>
      <c r="E29" s="8">
        <v>14.319326774</v>
      </c>
      <c r="F29" s="9" t="str">
        <f t="shared" si="2"/>
        <v>N/A</v>
      </c>
      <c r="G29" s="8">
        <v>12.27776373</v>
      </c>
      <c r="H29" s="9" t="str">
        <f t="shared" si="3"/>
        <v>N/A</v>
      </c>
      <c r="I29" s="10">
        <v>-23.4</v>
      </c>
      <c r="J29" s="10">
        <v>-14.3</v>
      </c>
      <c r="K29" s="9" t="str">
        <f t="shared" si="4"/>
        <v>Yes</v>
      </c>
    </row>
    <row r="30" spans="1:11" x14ac:dyDescent="0.2">
      <c r="A30" s="89" t="s">
        <v>400</v>
      </c>
      <c r="B30" s="35" t="s">
        <v>213</v>
      </c>
      <c r="C30" s="88">
        <v>0</v>
      </c>
      <c r="D30" s="9" t="str">
        <f t="shared" si="5"/>
        <v>N/A</v>
      </c>
      <c r="E30" s="8">
        <v>0</v>
      </c>
      <c r="F30" s="9" t="str">
        <f t="shared" si="2"/>
        <v>N/A</v>
      </c>
      <c r="G30" s="8">
        <v>0</v>
      </c>
      <c r="H30" s="9" t="str">
        <f t="shared" si="3"/>
        <v>N/A</v>
      </c>
      <c r="I30" s="10" t="s">
        <v>1746</v>
      </c>
      <c r="J30" s="10" t="s">
        <v>1746</v>
      </c>
      <c r="K30" s="9" t="str">
        <f t="shared" si="4"/>
        <v>N/A</v>
      </c>
    </row>
    <row r="31" spans="1:11" x14ac:dyDescent="0.2">
      <c r="A31" s="89" t="s">
        <v>32</v>
      </c>
      <c r="B31" s="35" t="s">
        <v>213</v>
      </c>
      <c r="C31" s="88">
        <v>99.994421217999999</v>
      </c>
      <c r="D31" s="9" t="str">
        <f t="shared" si="5"/>
        <v>N/A</v>
      </c>
      <c r="E31" s="8">
        <v>99.997786274000006</v>
      </c>
      <c r="F31" s="9" t="str">
        <f t="shared" si="2"/>
        <v>N/A</v>
      </c>
      <c r="G31" s="8">
        <v>100</v>
      </c>
      <c r="H31" s="9" t="str">
        <f t="shared" si="3"/>
        <v>N/A</v>
      </c>
      <c r="I31" s="10">
        <v>3.3999999999999998E-3</v>
      </c>
      <c r="J31" s="10">
        <v>2.2000000000000001E-3</v>
      </c>
      <c r="K31" s="9" t="str">
        <f t="shared" ref="K31:K43" si="6">IF(J31="Div by 0", "N/A", IF(J31="N/A","N/A", IF(J31&gt;30, "No", IF(J31&lt;-30, "No", "Yes"))))</f>
        <v>Yes</v>
      </c>
    </row>
    <row r="32" spans="1:11" x14ac:dyDescent="0.2">
      <c r="A32" s="89" t="s">
        <v>39</v>
      </c>
      <c r="B32" s="35" t="s">
        <v>267</v>
      </c>
      <c r="C32" s="88">
        <v>99.997500125000002</v>
      </c>
      <c r="D32" s="9" t="str">
        <f>IF($B32="N/A","N/A",IF(C32&gt;100,"No",IF(C32&lt;85,"No","Yes")))</f>
        <v>Yes</v>
      </c>
      <c r="E32" s="8">
        <v>100</v>
      </c>
      <c r="F32" s="9" t="str">
        <f>IF($B32="N/A","N/A",IF(E32&gt;100,"No",IF(E32&lt;85,"No","Yes")))</f>
        <v>Yes</v>
      </c>
      <c r="G32" s="8">
        <v>100</v>
      </c>
      <c r="H32" s="9" t="str">
        <f>IF($B32="N/A","N/A",IF(G32&gt;100,"No",IF(G32&lt;85,"No","Yes")))</f>
        <v>Yes</v>
      </c>
      <c r="I32" s="10">
        <v>2.5000000000000001E-3</v>
      </c>
      <c r="J32" s="10">
        <v>0</v>
      </c>
      <c r="K32" s="9" t="str">
        <f t="shared" si="6"/>
        <v>Yes</v>
      </c>
    </row>
    <row r="33" spans="1:11" x14ac:dyDescent="0.2">
      <c r="A33" s="89" t="s">
        <v>907</v>
      </c>
      <c r="B33" s="35" t="s">
        <v>213</v>
      </c>
      <c r="C33" s="88">
        <v>50.312265144999998</v>
      </c>
      <c r="D33" s="9" t="str">
        <f t="shared" si="5"/>
        <v>N/A</v>
      </c>
      <c r="E33" s="8">
        <v>55.729881530999997</v>
      </c>
      <c r="F33" s="9" t="str">
        <f t="shared" si="2"/>
        <v>N/A</v>
      </c>
      <c r="G33" s="8">
        <v>54.720383351000002</v>
      </c>
      <c r="H33" s="9" t="str">
        <f t="shared" si="3"/>
        <v>N/A</v>
      </c>
      <c r="I33" s="10">
        <v>10.77</v>
      </c>
      <c r="J33" s="10">
        <v>-1.81</v>
      </c>
      <c r="K33" s="9" t="str">
        <f t="shared" si="6"/>
        <v>Yes</v>
      </c>
    </row>
    <row r="34" spans="1:11" x14ac:dyDescent="0.2">
      <c r="A34" s="89" t="s">
        <v>848</v>
      </c>
      <c r="B34" s="35" t="s">
        <v>268</v>
      </c>
      <c r="C34" s="88">
        <v>4.1688955692</v>
      </c>
      <c r="D34" s="9" t="str">
        <f>IF($B34="N/A","N/A",IF(C34&gt;25,"No",IF(C34&lt;5,"No","Yes")))</f>
        <v>No</v>
      </c>
      <c r="E34" s="8">
        <v>4.0433014339</v>
      </c>
      <c r="F34" s="9" t="str">
        <f>IF($B34="N/A","N/A",IF(E34&gt;25,"No",IF(E34&lt;5,"No","Yes")))</f>
        <v>No</v>
      </c>
      <c r="G34" s="8">
        <v>4.1982913352000004</v>
      </c>
      <c r="H34" s="9" t="str">
        <f>IF($B34="N/A","N/A",IF(G34&gt;25,"No",IF(G34&lt;5,"No","Yes")))</f>
        <v>No</v>
      </c>
      <c r="I34" s="10">
        <v>-3.01</v>
      </c>
      <c r="J34" s="10">
        <v>3.8330000000000002</v>
      </c>
      <c r="K34" s="9" t="str">
        <f t="shared" si="6"/>
        <v>Yes</v>
      </c>
    </row>
    <row r="35" spans="1:11" x14ac:dyDescent="0.2">
      <c r="A35" s="89" t="s">
        <v>849</v>
      </c>
      <c r="B35" s="35" t="s">
        <v>269</v>
      </c>
      <c r="C35" s="88">
        <v>39.769091166000003</v>
      </c>
      <c r="D35" s="9" t="str">
        <f>IF($B35="N/A","N/A",IF(C35&gt;70,"No",IF(C35&lt;40,"No","Yes")))</f>
        <v>No</v>
      </c>
      <c r="E35" s="8">
        <v>42.974427738999999</v>
      </c>
      <c r="F35" s="9" t="str">
        <f>IF($B35="N/A","N/A",IF(E35&gt;70,"No",IF(E35&lt;40,"No","Yes")))</f>
        <v>Yes</v>
      </c>
      <c r="G35" s="8">
        <v>41.012928979999998</v>
      </c>
      <c r="H35" s="9" t="str">
        <f>IF($B35="N/A","N/A",IF(G35&gt;70,"No",IF(G35&lt;40,"No","Yes")))</f>
        <v>Yes</v>
      </c>
      <c r="I35" s="10">
        <v>8.06</v>
      </c>
      <c r="J35" s="10">
        <v>-4.5599999999999996</v>
      </c>
      <c r="K35" s="9" t="str">
        <f t="shared" si="6"/>
        <v>Yes</v>
      </c>
    </row>
    <row r="36" spans="1:11" x14ac:dyDescent="0.2">
      <c r="A36" s="89" t="s">
        <v>850</v>
      </c>
      <c r="B36" s="35" t="s">
        <v>270</v>
      </c>
      <c r="C36" s="88">
        <v>56.061356901000003</v>
      </c>
      <c r="D36" s="9" t="str">
        <f>IF($B36="N/A","N/A",IF(C36&gt;55,"No",IF(C36&lt;20,"No","Yes")))</f>
        <v>No</v>
      </c>
      <c r="E36" s="8">
        <v>52.982270827000001</v>
      </c>
      <c r="F36" s="9" t="str">
        <f>IF($B36="N/A","N/A",IF(E36&gt;55,"No",IF(E36&lt;20,"No","Yes")))</f>
        <v>Yes</v>
      </c>
      <c r="G36" s="8">
        <v>54.788779685000002</v>
      </c>
      <c r="H36" s="9" t="str">
        <f>IF($B36="N/A","N/A",IF(G36&gt;55,"No",IF(G36&lt;20,"No","Yes")))</f>
        <v>Yes</v>
      </c>
      <c r="I36" s="10">
        <v>-5.49</v>
      </c>
      <c r="J36" s="10">
        <v>3.41</v>
      </c>
      <c r="K36" s="9" t="str">
        <f t="shared" si="6"/>
        <v>Yes</v>
      </c>
    </row>
    <row r="37" spans="1:11" x14ac:dyDescent="0.2">
      <c r="A37" s="89" t="s">
        <v>163</v>
      </c>
      <c r="B37" s="35" t="s">
        <v>246</v>
      </c>
      <c r="C37" s="88">
        <v>91.825115021000002</v>
      </c>
      <c r="D37" s="9" t="str">
        <f>IF($B37="N/A","N/A",IF(C37&gt;95,"Yes","No"))</f>
        <v>No</v>
      </c>
      <c r="E37" s="8">
        <v>92.997985510000007</v>
      </c>
      <c r="F37" s="9" t="str">
        <f>IF($B37="N/A","N/A",IF(E37&gt;95,"Yes","No"))</f>
        <v>No</v>
      </c>
      <c r="G37" s="8">
        <v>94.673790939</v>
      </c>
      <c r="H37" s="9" t="str">
        <f>IF($B37="N/A","N/A",IF(G37&gt;95,"Yes","No"))</f>
        <v>No</v>
      </c>
      <c r="I37" s="10">
        <v>1.2769999999999999</v>
      </c>
      <c r="J37" s="10">
        <v>1.802</v>
      </c>
      <c r="K37" s="9" t="str">
        <f t="shared" si="6"/>
        <v>Yes</v>
      </c>
    </row>
    <row r="38" spans="1:11" x14ac:dyDescent="0.2">
      <c r="A38" s="89" t="s">
        <v>41</v>
      </c>
      <c r="B38" s="35" t="s">
        <v>213</v>
      </c>
      <c r="C38" s="8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9" t="s">
        <v>42</v>
      </c>
      <c r="B39" s="35" t="s">
        <v>213</v>
      </c>
      <c r="C39" s="88">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9" t="s">
        <v>43</v>
      </c>
      <c r="B40" s="35" t="s">
        <v>223</v>
      </c>
      <c r="C40" s="88">
        <v>96.732358693999998</v>
      </c>
      <c r="D40" s="9" t="str">
        <f>IF($B40="N/A","N/A",IF(C40&gt;100,"No",IF(C40&lt;98,"No","Yes")))</f>
        <v>No</v>
      </c>
      <c r="E40" s="8">
        <v>95.669769032999994</v>
      </c>
      <c r="F40" s="9" t="str">
        <f>IF($B40="N/A","N/A",IF(E40&gt;100,"No",IF(E40&lt;98,"No","Yes")))</f>
        <v>No</v>
      </c>
      <c r="G40" s="8">
        <v>96.731961760999994</v>
      </c>
      <c r="H40" s="9" t="str">
        <f>IF($B40="N/A","N/A",IF(G40&gt;100,"No",IF(G40&lt;98,"No","Yes")))</f>
        <v>No</v>
      </c>
      <c r="I40" s="10">
        <v>-1.1000000000000001</v>
      </c>
      <c r="J40" s="10">
        <v>1.1100000000000001</v>
      </c>
      <c r="K40" s="9" t="str">
        <f t="shared" si="6"/>
        <v>Yes</v>
      </c>
    </row>
    <row r="41" spans="1:11" x14ac:dyDescent="0.2">
      <c r="A41" s="89" t="s">
        <v>44</v>
      </c>
      <c r="B41" s="35" t="s">
        <v>213</v>
      </c>
      <c r="C41" s="88">
        <v>78.705930703999996</v>
      </c>
      <c r="D41" s="9" t="str">
        <f t="shared" si="7"/>
        <v>N/A</v>
      </c>
      <c r="E41" s="8">
        <v>82.217378292999996</v>
      </c>
      <c r="F41" s="9" t="str">
        <f t="shared" ref="F41:F47" si="8">IF($B41="N/A","N/A",IF(E41&gt;15,"No",IF(E41&lt;-15,"No","Yes")))</f>
        <v>N/A</v>
      </c>
      <c r="G41" s="8">
        <v>83.392588181999997</v>
      </c>
      <c r="H41" s="9" t="str">
        <f t="shared" ref="H41:H47" si="9">IF($B41="N/A","N/A",IF(G41&gt;15,"No",IF(G41&lt;-15,"No","Yes")))</f>
        <v>N/A</v>
      </c>
      <c r="I41" s="10">
        <v>4.4610000000000003</v>
      </c>
      <c r="J41" s="10">
        <v>1.429</v>
      </c>
      <c r="K41" s="9" t="str">
        <f t="shared" si="6"/>
        <v>Yes</v>
      </c>
    </row>
    <row r="42" spans="1:11" x14ac:dyDescent="0.2">
      <c r="A42" s="89" t="s">
        <v>45</v>
      </c>
      <c r="B42" s="35" t="s">
        <v>213</v>
      </c>
      <c r="C42" s="88">
        <v>21.293711917</v>
      </c>
      <c r="D42" s="9" t="str">
        <f t="shared" si="7"/>
        <v>N/A</v>
      </c>
      <c r="E42" s="8">
        <v>17.782621707000001</v>
      </c>
      <c r="F42" s="9" t="str">
        <f t="shared" si="8"/>
        <v>N/A</v>
      </c>
      <c r="G42" s="8">
        <v>16.607411817999999</v>
      </c>
      <c r="H42" s="9" t="str">
        <f t="shared" si="9"/>
        <v>N/A</v>
      </c>
      <c r="I42" s="10">
        <v>-16.5</v>
      </c>
      <c r="J42" s="10">
        <v>-6.61</v>
      </c>
      <c r="K42" s="9" t="str">
        <f t="shared" si="6"/>
        <v>Yes</v>
      </c>
    </row>
    <row r="43" spans="1:11" x14ac:dyDescent="0.2">
      <c r="A43" s="89" t="s">
        <v>50</v>
      </c>
      <c r="B43" s="35" t="s">
        <v>213</v>
      </c>
      <c r="C43" s="88">
        <v>3.5737900000000001E-4</v>
      </c>
      <c r="D43" s="9" t="str">
        <f t="shared" si="7"/>
        <v>N/A</v>
      </c>
      <c r="E43" s="8">
        <v>0</v>
      </c>
      <c r="F43" s="9" t="str">
        <f t="shared" si="8"/>
        <v>N/A</v>
      </c>
      <c r="G43" s="8">
        <v>0</v>
      </c>
      <c r="H43" s="9" t="str">
        <f t="shared" si="9"/>
        <v>N/A</v>
      </c>
      <c r="I43" s="10">
        <v>-100</v>
      </c>
      <c r="J43" s="10" t="s">
        <v>1746</v>
      </c>
      <c r="K43" s="9" t="str">
        <f t="shared" si="6"/>
        <v>N/A</v>
      </c>
    </row>
    <row r="44" spans="1:11" x14ac:dyDescent="0.2">
      <c r="A44" s="89" t="s">
        <v>910</v>
      </c>
      <c r="B44" s="35" t="s">
        <v>213</v>
      </c>
      <c r="C44" s="88">
        <v>88.191358793999996</v>
      </c>
      <c r="D44" s="9" t="str">
        <f t="shared" si="7"/>
        <v>N/A</v>
      </c>
      <c r="E44" s="8">
        <v>90.074918804000006</v>
      </c>
      <c r="F44" s="9" t="str">
        <f t="shared" si="8"/>
        <v>N/A</v>
      </c>
      <c r="G44" s="8">
        <v>87.815089474999994</v>
      </c>
      <c r="H44" s="9" t="str">
        <f t="shared" si="9"/>
        <v>N/A</v>
      </c>
      <c r="I44" s="10">
        <v>2.1360000000000001</v>
      </c>
      <c r="J44" s="10">
        <v>-2.5099999999999998</v>
      </c>
      <c r="K44" s="9" t="str">
        <f>IF(J44="Div by 0", "N/A", IF(J44="N/A","N/A", IF(J44&gt;30, "No", IF(J44&lt;-30, "No", "Yes"))))</f>
        <v>Yes</v>
      </c>
    </row>
    <row r="45" spans="1:11" x14ac:dyDescent="0.2">
      <c r="A45" s="89" t="s">
        <v>911</v>
      </c>
      <c r="B45" s="35" t="s">
        <v>213</v>
      </c>
      <c r="C45" s="88">
        <v>11.808641206000001</v>
      </c>
      <c r="D45" s="9" t="str">
        <f t="shared" si="7"/>
        <v>N/A</v>
      </c>
      <c r="E45" s="8">
        <v>9.7840352424999999</v>
      </c>
      <c r="F45" s="9" t="str">
        <f t="shared" si="8"/>
        <v>N/A</v>
      </c>
      <c r="G45" s="8">
        <v>12.184910524999999</v>
      </c>
      <c r="H45" s="9" t="str">
        <f t="shared" si="9"/>
        <v>N/A</v>
      </c>
      <c r="I45" s="10">
        <v>-17.100000000000001</v>
      </c>
      <c r="J45" s="10">
        <v>24.54</v>
      </c>
      <c r="K45" s="9" t="str">
        <f>IF(J45="Div by 0", "N/A", IF(J45="N/A","N/A", IF(J45&gt;30, "No", IF(J45&lt;-30, "No", "Yes"))))</f>
        <v>Yes</v>
      </c>
    </row>
    <row r="46" spans="1:11" x14ac:dyDescent="0.2">
      <c r="A46" s="89" t="s">
        <v>934</v>
      </c>
      <c r="B46" s="35" t="s">
        <v>213</v>
      </c>
      <c r="C46" s="88">
        <v>0.1142009543</v>
      </c>
      <c r="D46" s="9" t="str">
        <f t="shared" si="7"/>
        <v>N/A</v>
      </c>
      <c r="E46" s="8">
        <v>5.0599445E-3</v>
      </c>
      <c r="F46" s="9" t="str">
        <f t="shared" si="8"/>
        <v>N/A</v>
      </c>
      <c r="G46" s="8">
        <v>0.13057481939999999</v>
      </c>
      <c r="H46" s="9" t="str">
        <f t="shared" si="9"/>
        <v>N/A</v>
      </c>
      <c r="I46" s="10">
        <v>-95.6</v>
      </c>
      <c r="J46" s="10">
        <v>2481</v>
      </c>
      <c r="K46" s="9" t="str">
        <f>IF(J46="Div by 0", "N/A", IF(J46="N/A","N/A", IF(J46&gt;30, "No", IF(J46&lt;-30, "No", "Yes"))))</f>
        <v>No</v>
      </c>
    </row>
    <row r="47" spans="1:11" x14ac:dyDescent="0.2">
      <c r="A47" s="89" t="s">
        <v>922</v>
      </c>
      <c r="B47" s="35" t="s">
        <v>213</v>
      </c>
      <c r="C47" s="88">
        <v>0</v>
      </c>
      <c r="D47" s="9" t="str">
        <f t="shared" si="7"/>
        <v>N/A</v>
      </c>
      <c r="E47" s="8">
        <v>0.14104595380000001</v>
      </c>
      <c r="F47" s="9" t="str">
        <f t="shared" si="8"/>
        <v>N/A</v>
      </c>
      <c r="G47" s="8">
        <v>0</v>
      </c>
      <c r="H47" s="9" t="str">
        <f t="shared" si="9"/>
        <v>N/A</v>
      </c>
      <c r="I47" s="10" t="s">
        <v>1746</v>
      </c>
      <c r="J47" s="10">
        <v>-100</v>
      </c>
      <c r="K47" s="9" t="str">
        <f>IF(J47="Div by 0", "N/A", IF(J47="N/A","N/A", IF(J47&gt;30, "No", IF(J47&lt;-30, "No", "Yes"))))</f>
        <v>No</v>
      </c>
    </row>
    <row r="48" spans="1:11" ht="12" customHeight="1" x14ac:dyDescent="0.2">
      <c r="A48" s="158" t="s">
        <v>1633</v>
      </c>
      <c r="B48" s="159"/>
      <c r="C48" s="159"/>
      <c r="D48" s="159"/>
      <c r="E48" s="159"/>
      <c r="F48" s="159"/>
      <c r="G48" s="159"/>
      <c r="H48" s="159"/>
      <c r="I48" s="159"/>
      <c r="J48" s="159"/>
      <c r="K48" s="160"/>
    </row>
    <row r="49" spans="1:11" x14ac:dyDescent="0.2">
      <c r="A49" s="151" t="s">
        <v>1631</v>
      </c>
      <c r="B49" s="152"/>
      <c r="C49" s="152"/>
      <c r="D49" s="152"/>
      <c r="E49" s="152"/>
      <c r="F49" s="152"/>
      <c r="G49" s="152"/>
      <c r="H49" s="152"/>
      <c r="I49" s="152"/>
      <c r="J49" s="152"/>
      <c r="K49" s="153"/>
    </row>
    <row r="50" spans="1:11" x14ac:dyDescent="0.2">
      <c r="A50" s="154" t="s">
        <v>1732</v>
      </c>
      <c r="B50" s="154"/>
      <c r="C50" s="154"/>
      <c r="D50" s="154"/>
      <c r="E50" s="154"/>
      <c r="F50" s="154"/>
      <c r="G50" s="154"/>
      <c r="H50" s="154"/>
      <c r="I50" s="154"/>
      <c r="J50" s="154"/>
      <c r="K50" s="155"/>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51"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1723</v>
      </c>
      <c r="B1" s="143"/>
      <c r="C1" s="143"/>
      <c r="D1" s="143"/>
      <c r="E1" s="143"/>
      <c r="F1" s="143"/>
      <c r="G1" s="143"/>
      <c r="H1" s="143"/>
      <c r="I1" s="143"/>
      <c r="J1" s="143"/>
      <c r="K1" s="144"/>
    </row>
    <row r="2" spans="1:11" x14ac:dyDescent="0.2">
      <c r="A2" s="148" t="s">
        <v>1586</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6" t="s">
        <v>12</v>
      </c>
      <c r="B6" s="5" t="s">
        <v>213</v>
      </c>
      <c r="C6" s="87">
        <v>2818898</v>
      </c>
      <c r="D6" s="9" t="str">
        <f t="shared" ref="D6:D15" si="0">IF($B6="N/A","N/A",IF(C6&lt;0,"No","Yes"))</f>
        <v>N/A</v>
      </c>
      <c r="E6" s="87">
        <v>2733457</v>
      </c>
      <c r="F6" s="9" t="str">
        <f t="shared" ref="F6:F15" si="1">IF($B6="N/A","N/A",IF(E6&lt;0,"No","Yes"))</f>
        <v>N/A</v>
      </c>
      <c r="G6" s="87">
        <v>4255501</v>
      </c>
      <c r="H6" s="9" t="str">
        <f t="shared" ref="H6:H15" si="2">IF($B6="N/A","N/A",IF(G6&lt;0,"No","Yes"))</f>
        <v>N/A</v>
      </c>
      <c r="I6" s="10">
        <v>-3.03</v>
      </c>
      <c r="J6" s="10">
        <v>55.68</v>
      </c>
      <c r="K6" s="9" t="str">
        <f t="shared" ref="K6:K15" si="3">IF(J6="Div by 0", "N/A", IF(J6="N/A","N/A", IF(J6&gt;30, "No", IF(J6&lt;-30, "No", "Yes"))))</f>
        <v>No</v>
      </c>
    </row>
    <row r="7" spans="1:11" x14ac:dyDescent="0.2">
      <c r="A7" s="86" t="s">
        <v>443</v>
      </c>
      <c r="B7" s="5" t="s">
        <v>213</v>
      </c>
      <c r="C7" s="88">
        <v>4.4520234502999996</v>
      </c>
      <c r="D7" s="9" t="str">
        <f t="shared" si="0"/>
        <v>N/A</v>
      </c>
      <c r="E7" s="88">
        <v>4.8176722736000004</v>
      </c>
      <c r="F7" s="9" t="str">
        <f t="shared" si="1"/>
        <v>N/A</v>
      </c>
      <c r="G7" s="88">
        <v>4.6814934364000003</v>
      </c>
      <c r="H7" s="9" t="str">
        <f t="shared" si="2"/>
        <v>N/A</v>
      </c>
      <c r="I7" s="10">
        <v>8.2129999999999992</v>
      </c>
      <c r="J7" s="10">
        <v>-2.83</v>
      </c>
      <c r="K7" s="9" t="str">
        <f t="shared" si="3"/>
        <v>Yes</v>
      </c>
    </row>
    <row r="8" spans="1:11" x14ac:dyDescent="0.2">
      <c r="A8" s="86" t="s">
        <v>444</v>
      </c>
      <c r="B8" s="5" t="s">
        <v>213</v>
      </c>
      <c r="C8" s="88">
        <v>36.122733068000002</v>
      </c>
      <c r="D8" s="9" t="str">
        <f t="shared" si="0"/>
        <v>N/A</v>
      </c>
      <c r="E8" s="88">
        <v>36.356891658000002</v>
      </c>
      <c r="F8" s="9" t="str">
        <f t="shared" si="1"/>
        <v>N/A</v>
      </c>
      <c r="G8" s="88">
        <v>31.774284626</v>
      </c>
      <c r="H8" s="9" t="str">
        <f t="shared" si="2"/>
        <v>N/A</v>
      </c>
      <c r="I8" s="10">
        <v>0.6482</v>
      </c>
      <c r="J8" s="10">
        <v>-12.6</v>
      </c>
      <c r="K8" s="9" t="str">
        <f t="shared" si="3"/>
        <v>Yes</v>
      </c>
    </row>
    <row r="9" spans="1:11" x14ac:dyDescent="0.2">
      <c r="A9" s="86" t="s">
        <v>445</v>
      </c>
      <c r="B9" s="5" t="s">
        <v>213</v>
      </c>
      <c r="C9" s="88">
        <v>38.130574430000003</v>
      </c>
      <c r="D9" s="9" t="str">
        <f t="shared" si="0"/>
        <v>N/A</v>
      </c>
      <c r="E9" s="88">
        <v>37.056189287000002</v>
      </c>
      <c r="F9" s="9" t="str">
        <f t="shared" si="1"/>
        <v>N/A</v>
      </c>
      <c r="G9" s="88">
        <v>42.593598262999997</v>
      </c>
      <c r="H9" s="9" t="str">
        <f t="shared" si="2"/>
        <v>N/A</v>
      </c>
      <c r="I9" s="10">
        <v>-2.82</v>
      </c>
      <c r="J9" s="10">
        <v>14.94</v>
      </c>
      <c r="K9" s="9" t="str">
        <f t="shared" si="3"/>
        <v>Yes</v>
      </c>
    </row>
    <row r="10" spans="1:11" x14ac:dyDescent="0.2">
      <c r="A10" s="86" t="s">
        <v>446</v>
      </c>
      <c r="B10" s="5" t="s">
        <v>213</v>
      </c>
      <c r="C10" s="88">
        <v>11.649375039000001</v>
      </c>
      <c r="D10" s="9" t="str">
        <f t="shared" si="0"/>
        <v>N/A</v>
      </c>
      <c r="E10" s="88">
        <v>12.597783686</v>
      </c>
      <c r="F10" s="9" t="str">
        <f t="shared" si="1"/>
        <v>N/A</v>
      </c>
      <c r="G10" s="88">
        <v>13.611346819</v>
      </c>
      <c r="H10" s="9" t="str">
        <f t="shared" si="2"/>
        <v>N/A</v>
      </c>
      <c r="I10" s="10">
        <v>8.141</v>
      </c>
      <c r="J10" s="10">
        <v>8.0459999999999994</v>
      </c>
      <c r="K10" s="9" t="str">
        <f t="shared" si="3"/>
        <v>Yes</v>
      </c>
    </row>
    <row r="11" spans="1:11" x14ac:dyDescent="0.2">
      <c r="A11" s="86" t="s">
        <v>1628</v>
      </c>
      <c r="B11" s="5" t="s">
        <v>213</v>
      </c>
      <c r="C11" s="88">
        <v>47.465534404000003</v>
      </c>
      <c r="D11" s="9" t="str">
        <f t="shared" si="0"/>
        <v>N/A</v>
      </c>
      <c r="E11" s="88">
        <v>48.840936587000002</v>
      </c>
      <c r="F11" s="9" t="str">
        <f t="shared" si="1"/>
        <v>N/A</v>
      </c>
      <c r="G11" s="88">
        <v>62.130005374</v>
      </c>
      <c r="H11" s="9" t="str">
        <f t="shared" si="2"/>
        <v>N/A</v>
      </c>
      <c r="I11" s="10">
        <v>2.8980000000000001</v>
      </c>
      <c r="J11" s="10">
        <v>27.21</v>
      </c>
      <c r="K11" s="9" t="str">
        <f t="shared" si="3"/>
        <v>Yes</v>
      </c>
    </row>
    <row r="12" spans="1:11" x14ac:dyDescent="0.2">
      <c r="A12" s="86" t="s">
        <v>16</v>
      </c>
      <c r="B12" s="5" t="s">
        <v>213</v>
      </c>
      <c r="C12" s="88">
        <v>1.4615995329</v>
      </c>
      <c r="D12" s="9" t="str">
        <f t="shared" si="0"/>
        <v>N/A</v>
      </c>
      <c r="E12" s="88">
        <v>1.2266518185999999</v>
      </c>
      <c r="F12" s="9" t="str">
        <f t="shared" si="1"/>
        <v>N/A</v>
      </c>
      <c r="G12" s="88">
        <v>1.3232989488</v>
      </c>
      <c r="H12" s="9" t="str">
        <f t="shared" si="2"/>
        <v>N/A</v>
      </c>
      <c r="I12" s="10">
        <v>-16.100000000000001</v>
      </c>
      <c r="J12" s="10">
        <v>7.8789999999999996</v>
      </c>
      <c r="K12" s="9" t="str">
        <f t="shared" si="3"/>
        <v>Yes</v>
      </c>
    </row>
    <row r="13" spans="1:11" x14ac:dyDescent="0.2">
      <c r="A13" s="86" t="s">
        <v>36</v>
      </c>
      <c r="B13" s="5" t="s">
        <v>213</v>
      </c>
      <c r="C13" s="88">
        <v>20.435308342999999</v>
      </c>
      <c r="D13" s="9" t="str">
        <f t="shared" si="0"/>
        <v>N/A</v>
      </c>
      <c r="E13" s="88">
        <v>0</v>
      </c>
      <c r="F13" s="9" t="str">
        <f t="shared" si="1"/>
        <v>N/A</v>
      </c>
      <c r="G13" s="88">
        <v>0</v>
      </c>
      <c r="H13" s="9" t="str">
        <f t="shared" si="2"/>
        <v>N/A</v>
      </c>
      <c r="I13" s="10">
        <v>-100</v>
      </c>
      <c r="J13" s="10" t="s">
        <v>1746</v>
      </c>
      <c r="K13" s="9" t="str">
        <f t="shared" si="3"/>
        <v>N/A</v>
      </c>
    </row>
    <row r="14" spans="1:11" x14ac:dyDescent="0.2">
      <c r="A14" s="86" t="s">
        <v>37</v>
      </c>
      <c r="B14" s="5" t="s">
        <v>213</v>
      </c>
      <c r="C14" s="88">
        <v>0.17914012739999999</v>
      </c>
      <c r="D14" s="9" t="str">
        <f t="shared" si="0"/>
        <v>N/A</v>
      </c>
      <c r="E14" s="88">
        <v>5.0037528099999999E-2</v>
      </c>
      <c r="F14" s="9" t="str">
        <f t="shared" si="1"/>
        <v>N/A</v>
      </c>
      <c r="G14" s="88">
        <v>0.19365410399999999</v>
      </c>
      <c r="H14" s="9" t="str">
        <f t="shared" si="2"/>
        <v>N/A</v>
      </c>
      <c r="I14" s="10">
        <v>-72.099999999999994</v>
      </c>
      <c r="J14" s="10">
        <v>287</v>
      </c>
      <c r="K14" s="9" t="str">
        <f t="shared" si="3"/>
        <v>No</v>
      </c>
    </row>
    <row r="15" spans="1:11" x14ac:dyDescent="0.2">
      <c r="A15" s="86" t="s">
        <v>38</v>
      </c>
      <c r="B15" s="5" t="s">
        <v>213</v>
      </c>
      <c r="C15" s="88">
        <v>1.4583119301</v>
      </c>
      <c r="D15" s="9" t="str">
        <f t="shared" si="0"/>
        <v>N/A</v>
      </c>
      <c r="E15" s="88">
        <v>1.2285341793</v>
      </c>
      <c r="F15" s="9" t="str">
        <f t="shared" si="1"/>
        <v>N/A</v>
      </c>
      <c r="G15" s="88">
        <v>1.3261028147</v>
      </c>
      <c r="H15" s="9" t="str">
        <f t="shared" si="2"/>
        <v>N/A</v>
      </c>
      <c r="I15" s="10">
        <v>-15.8</v>
      </c>
      <c r="J15" s="10">
        <v>7.9420000000000002</v>
      </c>
      <c r="K15" s="9" t="str">
        <f t="shared" si="3"/>
        <v>Yes</v>
      </c>
    </row>
    <row r="16" spans="1:11" x14ac:dyDescent="0.2">
      <c r="A16" s="86" t="s">
        <v>376</v>
      </c>
      <c r="B16" s="5" t="s">
        <v>213</v>
      </c>
      <c r="C16" s="8">
        <v>8.6719349191999999</v>
      </c>
      <c r="D16" s="9" t="str">
        <f t="shared" ref="D16:D41" si="4">IF($B16="N/A","N/A",IF(C16&lt;0,"No","Yes"))</f>
        <v>N/A</v>
      </c>
      <c r="E16" s="8">
        <v>4.7823689928000004</v>
      </c>
      <c r="F16" s="9" t="str">
        <f t="shared" ref="F16:F41" si="5">IF($B16="N/A","N/A",IF(E16&lt;0,"No","Yes"))</f>
        <v>N/A</v>
      </c>
      <c r="G16" s="8">
        <v>21.215762844</v>
      </c>
      <c r="H16" s="9" t="str">
        <f t="shared" ref="H16:H41" si="6">IF($B16="N/A","N/A",IF(G16&lt;0,"No","Yes"))</f>
        <v>N/A</v>
      </c>
      <c r="I16" s="10">
        <v>-44.9</v>
      </c>
      <c r="J16" s="10">
        <v>343.6</v>
      </c>
      <c r="K16" s="9" t="str">
        <f t="shared" ref="K16:K41" si="7">IF(J16="Div by 0", "N/A", IF(J16="N/A","N/A", IF(J16&gt;30, "No", IF(J16&lt;-30, "No", "Yes"))))</f>
        <v>No</v>
      </c>
    </row>
    <row r="17" spans="1:11" x14ac:dyDescent="0.2">
      <c r="A17" s="86" t="s">
        <v>377</v>
      </c>
      <c r="B17" s="5" t="s">
        <v>213</v>
      </c>
      <c r="C17" s="8">
        <v>6.0662003000000004E-3</v>
      </c>
      <c r="D17" s="9" t="str">
        <f t="shared" si="4"/>
        <v>N/A</v>
      </c>
      <c r="E17" s="8">
        <v>2.80962898E-2</v>
      </c>
      <c r="F17" s="9" t="str">
        <f t="shared" si="5"/>
        <v>N/A</v>
      </c>
      <c r="G17" s="8">
        <v>1.2362821675</v>
      </c>
      <c r="H17" s="9" t="str">
        <f t="shared" si="6"/>
        <v>N/A</v>
      </c>
      <c r="I17" s="10">
        <v>363.2</v>
      </c>
      <c r="J17" s="10">
        <v>4300</v>
      </c>
      <c r="K17" s="9" t="str">
        <f t="shared" si="7"/>
        <v>No</v>
      </c>
    </row>
    <row r="18" spans="1:11" x14ac:dyDescent="0.2">
      <c r="A18" s="86" t="s">
        <v>378</v>
      </c>
      <c r="B18" s="5" t="s">
        <v>213</v>
      </c>
      <c r="C18" s="8">
        <v>0.3862857046</v>
      </c>
      <c r="D18" s="9" t="str">
        <f t="shared" si="4"/>
        <v>N/A</v>
      </c>
      <c r="E18" s="8">
        <v>0.36671511569999998</v>
      </c>
      <c r="F18" s="9" t="str">
        <f t="shared" si="5"/>
        <v>N/A</v>
      </c>
      <c r="G18" s="8">
        <v>0.80592155889999995</v>
      </c>
      <c r="H18" s="9" t="str">
        <f t="shared" si="6"/>
        <v>N/A</v>
      </c>
      <c r="I18" s="10">
        <v>-5.07</v>
      </c>
      <c r="J18" s="10">
        <v>119.8</v>
      </c>
      <c r="K18" s="9" t="str">
        <f t="shared" si="7"/>
        <v>No</v>
      </c>
    </row>
    <row r="19" spans="1:11" x14ac:dyDescent="0.2">
      <c r="A19" s="86" t="s">
        <v>379</v>
      </c>
      <c r="B19" s="5" t="s">
        <v>213</v>
      </c>
      <c r="C19" s="8">
        <v>2.9337705700000001E-2</v>
      </c>
      <c r="D19" s="9" t="str">
        <f t="shared" si="4"/>
        <v>N/A</v>
      </c>
      <c r="E19" s="8">
        <v>1.2950633600000001E-2</v>
      </c>
      <c r="F19" s="9" t="str">
        <f t="shared" si="5"/>
        <v>N/A</v>
      </c>
      <c r="G19" s="8">
        <v>7.6724221199999998E-2</v>
      </c>
      <c r="H19" s="9" t="str">
        <f t="shared" si="6"/>
        <v>N/A</v>
      </c>
      <c r="I19" s="10">
        <v>-55.9</v>
      </c>
      <c r="J19" s="10">
        <v>492.4</v>
      </c>
      <c r="K19" s="9" t="str">
        <f t="shared" si="7"/>
        <v>No</v>
      </c>
    </row>
    <row r="20" spans="1:11" x14ac:dyDescent="0.2">
      <c r="A20" s="86" t="s">
        <v>380</v>
      </c>
      <c r="B20" s="5" t="s">
        <v>213</v>
      </c>
      <c r="C20" s="8">
        <v>35.692387592999999</v>
      </c>
      <c r="D20" s="9" t="str">
        <f t="shared" si="4"/>
        <v>N/A</v>
      </c>
      <c r="E20" s="8">
        <v>39.284320184999999</v>
      </c>
      <c r="F20" s="9" t="str">
        <f t="shared" si="5"/>
        <v>N/A</v>
      </c>
      <c r="G20" s="8">
        <v>30.767564148000002</v>
      </c>
      <c r="H20" s="9" t="str">
        <f t="shared" si="6"/>
        <v>N/A</v>
      </c>
      <c r="I20" s="10">
        <v>10.06</v>
      </c>
      <c r="J20" s="10">
        <v>-21.7</v>
      </c>
      <c r="K20" s="9" t="str">
        <f t="shared" si="7"/>
        <v>Yes</v>
      </c>
    </row>
    <row r="21" spans="1:11" x14ac:dyDescent="0.2">
      <c r="A21" s="86" t="s">
        <v>381</v>
      </c>
      <c r="B21" s="5" t="s">
        <v>213</v>
      </c>
      <c r="C21" s="8">
        <v>0.17822567540000001</v>
      </c>
      <c r="D21" s="9" t="str">
        <f t="shared" si="4"/>
        <v>N/A</v>
      </c>
      <c r="E21" s="8">
        <v>0.14622509149999999</v>
      </c>
      <c r="F21" s="9" t="str">
        <f t="shared" si="5"/>
        <v>N/A</v>
      </c>
      <c r="G21" s="8">
        <v>0.15774875860000001</v>
      </c>
      <c r="H21" s="9" t="str">
        <f t="shared" si="6"/>
        <v>N/A</v>
      </c>
      <c r="I21" s="10">
        <v>-18</v>
      </c>
      <c r="J21" s="10">
        <v>7.8810000000000002</v>
      </c>
      <c r="K21" s="9" t="str">
        <f t="shared" si="7"/>
        <v>Yes</v>
      </c>
    </row>
    <row r="22" spans="1:11" x14ac:dyDescent="0.2">
      <c r="A22" s="86" t="s">
        <v>382</v>
      </c>
      <c r="B22" s="5" t="s">
        <v>213</v>
      </c>
      <c r="C22" s="8">
        <v>11.984009353999999</v>
      </c>
      <c r="D22" s="9" t="str">
        <f t="shared" si="4"/>
        <v>N/A</v>
      </c>
      <c r="E22" s="8">
        <v>12.438425042</v>
      </c>
      <c r="F22" s="9" t="str">
        <f t="shared" si="5"/>
        <v>N/A</v>
      </c>
      <c r="G22" s="8">
        <v>15.929710743999999</v>
      </c>
      <c r="H22" s="9" t="str">
        <f t="shared" si="6"/>
        <v>N/A</v>
      </c>
      <c r="I22" s="10">
        <v>3.7919999999999998</v>
      </c>
      <c r="J22" s="10">
        <v>28.07</v>
      </c>
      <c r="K22" s="9" t="str">
        <f t="shared" si="7"/>
        <v>Yes</v>
      </c>
    </row>
    <row r="23" spans="1:11" x14ac:dyDescent="0.2">
      <c r="A23" s="86" t="s">
        <v>383</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
      <c r="A24" s="86" t="s">
        <v>384</v>
      </c>
      <c r="B24" s="5" t="s">
        <v>213</v>
      </c>
      <c r="C24" s="8">
        <v>0.54361668990000001</v>
      </c>
      <c r="D24" s="9" t="str">
        <f t="shared" si="4"/>
        <v>N/A</v>
      </c>
      <c r="E24" s="8">
        <v>0.51158660990000004</v>
      </c>
      <c r="F24" s="9" t="str">
        <f t="shared" si="5"/>
        <v>N/A</v>
      </c>
      <c r="G24" s="8">
        <v>0.61755360879999999</v>
      </c>
      <c r="H24" s="9" t="str">
        <f t="shared" si="6"/>
        <v>N/A</v>
      </c>
      <c r="I24" s="10">
        <v>-5.89</v>
      </c>
      <c r="J24" s="10">
        <v>20.71</v>
      </c>
      <c r="K24" s="9" t="str">
        <f t="shared" si="7"/>
        <v>Yes</v>
      </c>
    </row>
    <row r="25" spans="1:11" x14ac:dyDescent="0.2">
      <c r="A25" s="86" t="s">
        <v>385</v>
      </c>
      <c r="B25" s="5" t="s">
        <v>213</v>
      </c>
      <c r="C25" s="8">
        <v>3.9545595477000002</v>
      </c>
      <c r="D25" s="9" t="str">
        <f t="shared" si="4"/>
        <v>N/A</v>
      </c>
      <c r="E25" s="8">
        <v>4.1243012054000001</v>
      </c>
      <c r="F25" s="9" t="str">
        <f t="shared" si="5"/>
        <v>N/A</v>
      </c>
      <c r="G25" s="8">
        <v>5.5770166661999996</v>
      </c>
      <c r="H25" s="9" t="str">
        <f t="shared" si="6"/>
        <v>N/A</v>
      </c>
      <c r="I25" s="10">
        <v>4.2919999999999998</v>
      </c>
      <c r="J25" s="10">
        <v>35.22</v>
      </c>
      <c r="K25" s="9" t="str">
        <f t="shared" si="7"/>
        <v>No</v>
      </c>
    </row>
    <row r="26" spans="1:11" x14ac:dyDescent="0.2">
      <c r="A26" s="86" t="s">
        <v>386</v>
      </c>
      <c r="B26" s="5" t="s">
        <v>213</v>
      </c>
      <c r="C26" s="8">
        <v>2.0894690099999998E-2</v>
      </c>
      <c r="D26" s="9" t="str">
        <f t="shared" si="4"/>
        <v>N/A</v>
      </c>
      <c r="E26" s="8">
        <v>2.2791651699999999E-2</v>
      </c>
      <c r="F26" s="9" t="str">
        <f t="shared" si="5"/>
        <v>N/A</v>
      </c>
      <c r="G26" s="8">
        <v>4.0183283000000004E-3</v>
      </c>
      <c r="H26" s="9" t="str">
        <f t="shared" si="6"/>
        <v>N/A</v>
      </c>
      <c r="I26" s="10">
        <v>9.0790000000000006</v>
      </c>
      <c r="J26" s="10">
        <v>-82.4</v>
      </c>
      <c r="K26" s="9" t="str">
        <f t="shared" si="7"/>
        <v>No</v>
      </c>
    </row>
    <row r="27" spans="1:11" x14ac:dyDescent="0.2">
      <c r="A27" s="86" t="s">
        <v>387</v>
      </c>
      <c r="B27" s="5" t="s">
        <v>213</v>
      </c>
      <c r="C27" s="8">
        <v>7.4213398299999997E-2</v>
      </c>
      <c r="D27" s="9" t="str">
        <f t="shared" si="4"/>
        <v>N/A</v>
      </c>
      <c r="E27" s="8">
        <v>8.1728009599999998E-2</v>
      </c>
      <c r="F27" s="9" t="str">
        <f t="shared" si="5"/>
        <v>N/A</v>
      </c>
      <c r="G27" s="8">
        <v>0.1061684629</v>
      </c>
      <c r="H27" s="9" t="str">
        <f t="shared" si="6"/>
        <v>N/A</v>
      </c>
      <c r="I27" s="10">
        <v>10.130000000000001</v>
      </c>
      <c r="J27" s="10">
        <v>29.9</v>
      </c>
      <c r="K27" s="9" t="str">
        <f t="shared" si="7"/>
        <v>Yes</v>
      </c>
    </row>
    <row r="28" spans="1:11" x14ac:dyDescent="0.2">
      <c r="A28" s="86" t="s">
        <v>388</v>
      </c>
      <c r="B28" s="5" t="s">
        <v>213</v>
      </c>
      <c r="C28" s="8">
        <v>7.44972E-4</v>
      </c>
      <c r="D28" s="9" t="str">
        <f t="shared" si="4"/>
        <v>N/A</v>
      </c>
      <c r="E28" s="8">
        <v>3.2925339999999997E-4</v>
      </c>
      <c r="F28" s="9" t="str">
        <f t="shared" si="5"/>
        <v>N/A</v>
      </c>
      <c r="G28" s="8">
        <v>2.9373745000000001E-3</v>
      </c>
      <c r="H28" s="9" t="str">
        <f t="shared" si="6"/>
        <v>N/A</v>
      </c>
      <c r="I28" s="10">
        <v>-55.8</v>
      </c>
      <c r="J28" s="10">
        <v>792.1</v>
      </c>
      <c r="K28" s="9" t="str">
        <f t="shared" si="7"/>
        <v>No</v>
      </c>
    </row>
    <row r="29" spans="1:11" x14ac:dyDescent="0.2">
      <c r="A29" s="86" t="s">
        <v>389</v>
      </c>
      <c r="B29" s="5" t="s">
        <v>213</v>
      </c>
      <c r="C29" s="8">
        <v>4.2200533684000003</v>
      </c>
      <c r="D29" s="9" t="str">
        <f t="shared" si="4"/>
        <v>N/A</v>
      </c>
      <c r="E29" s="8">
        <v>4.4859311853000001</v>
      </c>
      <c r="F29" s="9" t="str">
        <f t="shared" si="5"/>
        <v>N/A</v>
      </c>
      <c r="G29" s="8">
        <v>5.2827622412000004</v>
      </c>
      <c r="H29" s="9" t="str">
        <f t="shared" si="6"/>
        <v>N/A</v>
      </c>
      <c r="I29" s="10">
        <v>6.3</v>
      </c>
      <c r="J29" s="10">
        <v>17.760000000000002</v>
      </c>
      <c r="K29" s="9" t="str">
        <f t="shared" si="7"/>
        <v>Yes</v>
      </c>
    </row>
    <row r="30" spans="1:11" x14ac:dyDescent="0.2">
      <c r="A30" s="86" t="s">
        <v>390</v>
      </c>
      <c r="B30" s="5" t="s">
        <v>213</v>
      </c>
      <c r="C30" s="8">
        <v>1.36932943E-2</v>
      </c>
      <c r="D30" s="9" t="str">
        <f t="shared" si="4"/>
        <v>N/A</v>
      </c>
      <c r="E30" s="8">
        <v>6.4460498199999994E-2</v>
      </c>
      <c r="F30" s="9" t="str">
        <f t="shared" si="5"/>
        <v>N/A</v>
      </c>
      <c r="G30" s="8">
        <v>4.5329562800000001E-2</v>
      </c>
      <c r="H30" s="9" t="str">
        <f t="shared" si="6"/>
        <v>N/A</v>
      </c>
      <c r="I30" s="10">
        <v>370.7</v>
      </c>
      <c r="J30" s="10">
        <v>-29.7</v>
      </c>
      <c r="K30" s="9" t="str">
        <f t="shared" si="7"/>
        <v>Yes</v>
      </c>
    </row>
    <row r="31" spans="1:11" x14ac:dyDescent="0.2">
      <c r="A31" s="86" t="s">
        <v>391</v>
      </c>
      <c r="B31" s="5" t="s">
        <v>213</v>
      </c>
      <c r="C31" s="8">
        <v>0.48316753569999998</v>
      </c>
      <c r="D31" s="9" t="str">
        <f t="shared" si="4"/>
        <v>N/A</v>
      </c>
      <c r="E31" s="8">
        <v>0.38171443710000003</v>
      </c>
      <c r="F31" s="9" t="str">
        <f t="shared" si="5"/>
        <v>N/A</v>
      </c>
      <c r="G31" s="8">
        <v>2.7564321999999999E-2</v>
      </c>
      <c r="H31" s="9" t="str">
        <f t="shared" si="6"/>
        <v>N/A</v>
      </c>
      <c r="I31" s="10">
        <v>-21</v>
      </c>
      <c r="J31" s="10">
        <v>-92.8</v>
      </c>
      <c r="K31" s="9" t="str">
        <f t="shared" si="7"/>
        <v>No</v>
      </c>
    </row>
    <row r="32" spans="1:11" x14ac:dyDescent="0.2">
      <c r="A32" s="86" t="s">
        <v>392</v>
      </c>
      <c r="B32" s="5" t="s">
        <v>213</v>
      </c>
      <c r="C32" s="8">
        <v>0.6055203133</v>
      </c>
      <c r="D32" s="9" t="str">
        <f t="shared" si="4"/>
        <v>N/A</v>
      </c>
      <c r="E32" s="8">
        <v>0.73588134000000005</v>
      </c>
      <c r="F32" s="9" t="str">
        <f t="shared" si="5"/>
        <v>N/A</v>
      </c>
      <c r="G32" s="8">
        <v>0.88466669379999996</v>
      </c>
      <c r="H32" s="9" t="str">
        <f t="shared" si="6"/>
        <v>N/A</v>
      </c>
      <c r="I32" s="10">
        <v>21.53</v>
      </c>
      <c r="J32" s="10">
        <v>20.22</v>
      </c>
      <c r="K32" s="9" t="str">
        <f t="shared" si="7"/>
        <v>Yes</v>
      </c>
    </row>
    <row r="33" spans="1:11" x14ac:dyDescent="0.2">
      <c r="A33" s="86" t="s">
        <v>393</v>
      </c>
      <c r="B33" s="5" t="s">
        <v>213</v>
      </c>
      <c r="C33" s="8">
        <v>7.5703342199999996E-2</v>
      </c>
      <c r="D33" s="9" t="str">
        <f t="shared" si="4"/>
        <v>N/A</v>
      </c>
      <c r="E33" s="8">
        <v>8.5752217800000002E-2</v>
      </c>
      <c r="F33" s="9" t="str">
        <f t="shared" si="5"/>
        <v>N/A</v>
      </c>
      <c r="G33" s="8">
        <v>9.8366796300000003E-2</v>
      </c>
      <c r="H33" s="9" t="str">
        <f t="shared" si="6"/>
        <v>N/A</v>
      </c>
      <c r="I33" s="10">
        <v>13.27</v>
      </c>
      <c r="J33" s="10">
        <v>14.71</v>
      </c>
      <c r="K33" s="9" t="str">
        <f t="shared" si="7"/>
        <v>Yes</v>
      </c>
    </row>
    <row r="34" spans="1:11" x14ac:dyDescent="0.2">
      <c r="A34" s="86" t="s">
        <v>394</v>
      </c>
      <c r="B34" s="5" t="s">
        <v>213</v>
      </c>
      <c r="C34" s="8">
        <v>0</v>
      </c>
      <c r="D34" s="9" t="str">
        <f t="shared" si="4"/>
        <v>N/A</v>
      </c>
      <c r="E34" s="8">
        <v>0</v>
      </c>
      <c r="F34" s="9" t="str">
        <f t="shared" si="5"/>
        <v>N/A</v>
      </c>
      <c r="G34" s="8">
        <v>0</v>
      </c>
      <c r="H34" s="9" t="str">
        <f t="shared" si="6"/>
        <v>N/A</v>
      </c>
      <c r="I34" s="10" t="s">
        <v>1746</v>
      </c>
      <c r="J34" s="10" t="s">
        <v>1746</v>
      </c>
      <c r="K34" s="9" t="str">
        <f t="shared" si="7"/>
        <v>N/A</v>
      </c>
    </row>
    <row r="35" spans="1:11" x14ac:dyDescent="0.2">
      <c r="A35" s="86" t="s">
        <v>395</v>
      </c>
      <c r="B35" s="5" t="s">
        <v>213</v>
      </c>
      <c r="C35" s="8">
        <v>2.4087427099999999E-2</v>
      </c>
      <c r="D35" s="9" t="str">
        <f t="shared" si="4"/>
        <v>N/A</v>
      </c>
      <c r="E35" s="8">
        <v>9.7678507000000005E-3</v>
      </c>
      <c r="F35" s="9" t="str">
        <f t="shared" si="5"/>
        <v>N/A</v>
      </c>
      <c r="G35" s="8">
        <v>9.5664411800000002E-2</v>
      </c>
      <c r="H35" s="9" t="str">
        <f t="shared" si="6"/>
        <v>N/A</v>
      </c>
      <c r="I35" s="10">
        <v>-59.4</v>
      </c>
      <c r="J35" s="10">
        <v>879.4</v>
      </c>
      <c r="K35" s="9" t="str">
        <f t="shared" si="7"/>
        <v>No</v>
      </c>
    </row>
    <row r="36" spans="1:11" x14ac:dyDescent="0.2">
      <c r="A36" s="86" t="s">
        <v>396</v>
      </c>
      <c r="B36" s="5" t="s">
        <v>213</v>
      </c>
      <c r="C36" s="8">
        <v>0.81567335890000003</v>
      </c>
      <c r="D36" s="9" t="str">
        <f t="shared" si="4"/>
        <v>N/A</v>
      </c>
      <c r="E36" s="8">
        <v>0.54103649700000001</v>
      </c>
      <c r="F36" s="9" t="str">
        <f t="shared" si="5"/>
        <v>N/A</v>
      </c>
      <c r="G36" s="8">
        <v>0.56547983420000003</v>
      </c>
      <c r="H36" s="9" t="str">
        <f t="shared" si="6"/>
        <v>N/A</v>
      </c>
      <c r="I36" s="10">
        <v>-33.700000000000003</v>
      </c>
      <c r="J36" s="10">
        <v>4.5179999999999998</v>
      </c>
      <c r="K36" s="9" t="str">
        <f t="shared" si="7"/>
        <v>Yes</v>
      </c>
    </row>
    <row r="37" spans="1:11" x14ac:dyDescent="0.2">
      <c r="A37" s="86" t="s">
        <v>397</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
      <c r="A38" s="86" t="s">
        <v>398</v>
      </c>
      <c r="B38" s="5" t="s">
        <v>213</v>
      </c>
      <c r="C38" s="8">
        <v>0</v>
      </c>
      <c r="D38" s="9" t="str">
        <f t="shared" si="4"/>
        <v>N/A</v>
      </c>
      <c r="E38" s="8">
        <v>5.8533939999999996E-4</v>
      </c>
      <c r="F38" s="9" t="str">
        <f t="shared" si="5"/>
        <v>N/A</v>
      </c>
      <c r="G38" s="8">
        <v>0</v>
      </c>
      <c r="H38" s="9" t="str">
        <f t="shared" si="6"/>
        <v>N/A</v>
      </c>
      <c r="I38" s="10" t="s">
        <v>1746</v>
      </c>
      <c r="J38" s="10">
        <v>-100</v>
      </c>
      <c r="K38" s="9" t="str">
        <f t="shared" si="7"/>
        <v>No</v>
      </c>
    </row>
    <row r="39" spans="1:11" x14ac:dyDescent="0.2">
      <c r="A39" s="86" t="s">
        <v>399</v>
      </c>
      <c r="B39" s="5" t="s">
        <v>213</v>
      </c>
      <c r="C39" s="8">
        <v>31.277967489000002</v>
      </c>
      <c r="D39" s="9" t="str">
        <f t="shared" si="4"/>
        <v>N/A</v>
      </c>
      <c r="E39" s="8">
        <v>31.234806328000001</v>
      </c>
      <c r="F39" s="9" t="str">
        <f t="shared" si="5"/>
        <v>N/A</v>
      </c>
      <c r="G39" s="8">
        <v>16.490208791000001</v>
      </c>
      <c r="H39" s="9" t="str">
        <f t="shared" si="6"/>
        <v>N/A</v>
      </c>
      <c r="I39" s="10">
        <v>-0.13800000000000001</v>
      </c>
      <c r="J39" s="10">
        <v>-47.2</v>
      </c>
      <c r="K39" s="9" t="str">
        <f t="shared" si="7"/>
        <v>No</v>
      </c>
    </row>
    <row r="40" spans="1:11" x14ac:dyDescent="0.2">
      <c r="A40" s="86" t="s">
        <v>400</v>
      </c>
      <c r="B40" s="5" t="s">
        <v>213</v>
      </c>
      <c r="C40" s="8">
        <v>0</v>
      </c>
      <c r="D40" s="9" t="str">
        <f t="shared" si="4"/>
        <v>N/A</v>
      </c>
      <c r="E40" s="8">
        <v>0</v>
      </c>
      <c r="F40" s="9" t="str">
        <f t="shared" si="5"/>
        <v>N/A</v>
      </c>
      <c r="G40" s="8">
        <v>2.1149100000000001E-4</v>
      </c>
      <c r="H40" s="9" t="str">
        <f t="shared" si="6"/>
        <v>N/A</v>
      </c>
      <c r="I40" s="10" t="s">
        <v>1746</v>
      </c>
      <c r="J40" s="10" t="s">
        <v>1746</v>
      </c>
      <c r="K40" s="9" t="str">
        <f t="shared" si="7"/>
        <v>N/A</v>
      </c>
    </row>
    <row r="41" spans="1:11" x14ac:dyDescent="0.2">
      <c r="A41" s="86" t="s">
        <v>401</v>
      </c>
      <c r="B41" s="5" t="s">
        <v>213</v>
      </c>
      <c r="C41" s="8">
        <v>0.94185742090000002</v>
      </c>
      <c r="D41" s="9" t="str">
        <f t="shared" si="4"/>
        <v>N/A</v>
      </c>
      <c r="E41" s="8">
        <v>0.66022622639999995</v>
      </c>
      <c r="F41" s="9" t="str">
        <f t="shared" si="5"/>
        <v>N/A</v>
      </c>
      <c r="G41" s="8">
        <v>1.23369728E-2</v>
      </c>
      <c r="H41" s="9" t="str">
        <f t="shared" si="6"/>
        <v>N/A</v>
      </c>
      <c r="I41" s="10">
        <v>-29.9</v>
      </c>
      <c r="J41" s="10">
        <v>-98.1</v>
      </c>
      <c r="K41" s="9" t="str">
        <f t="shared" si="7"/>
        <v>No</v>
      </c>
    </row>
    <row r="42" spans="1:11" x14ac:dyDescent="0.2">
      <c r="A42" s="86" t="s">
        <v>32</v>
      </c>
      <c r="B42" s="5" t="s">
        <v>213</v>
      </c>
      <c r="C42" s="8">
        <v>100</v>
      </c>
      <c r="D42" s="9" t="str">
        <f t="shared" ref="D42:D51" si="8">IF($B42="N/A","N/A",IF(C42&lt;0,"No","Yes"))</f>
        <v>N/A</v>
      </c>
      <c r="E42" s="8">
        <v>100</v>
      </c>
      <c r="F42" s="9" t="str">
        <f t="shared" ref="F42:F51" si="9">IF($B42="N/A","N/A",IF(E42&lt;0,"No","Yes"))</f>
        <v>N/A</v>
      </c>
      <c r="G42" s="8">
        <v>98.800399764999995</v>
      </c>
      <c r="H42" s="9" t="str">
        <f t="shared" ref="H42:H51" si="10">IF($B42="N/A","N/A",IF(G42&lt;0,"No","Yes"))</f>
        <v>N/A</v>
      </c>
      <c r="I42" s="10">
        <v>0</v>
      </c>
      <c r="J42" s="10">
        <v>-1.2</v>
      </c>
      <c r="K42" s="9" t="str">
        <f t="shared" ref="K42:K51" si="11">IF(J42="Div by 0", "N/A", IF(J42="N/A","N/A", IF(J42&gt;30, "No", IF(J42&lt;-30, "No", "Yes"))))</f>
        <v>Yes</v>
      </c>
    </row>
    <row r="43" spans="1:11" x14ac:dyDescent="0.2">
      <c r="A43" s="86" t="s">
        <v>39</v>
      </c>
      <c r="B43" s="5" t="s">
        <v>213</v>
      </c>
      <c r="C43" s="8">
        <v>100</v>
      </c>
      <c r="D43" s="9" t="str">
        <f t="shared" si="8"/>
        <v>N/A</v>
      </c>
      <c r="E43" s="8">
        <v>100</v>
      </c>
      <c r="F43" s="9" t="str">
        <f t="shared" si="9"/>
        <v>N/A</v>
      </c>
      <c r="G43" s="8">
        <v>99.951070138000006</v>
      </c>
      <c r="H43" s="9" t="str">
        <f t="shared" si="10"/>
        <v>N/A</v>
      </c>
      <c r="I43" s="10">
        <v>0</v>
      </c>
      <c r="J43" s="10">
        <v>-4.9000000000000002E-2</v>
      </c>
      <c r="K43" s="9" t="str">
        <f t="shared" si="11"/>
        <v>Yes</v>
      </c>
    </row>
    <row r="44" spans="1:11" x14ac:dyDescent="0.2">
      <c r="A44" s="86" t="s">
        <v>40</v>
      </c>
      <c r="B44" s="5" t="s">
        <v>213</v>
      </c>
      <c r="C44" s="8">
        <v>41.519239079000002</v>
      </c>
      <c r="D44" s="9" t="str">
        <f t="shared" si="8"/>
        <v>N/A</v>
      </c>
      <c r="E44" s="8">
        <v>43.291590100000001</v>
      </c>
      <c r="F44" s="9" t="str">
        <f t="shared" si="9"/>
        <v>N/A</v>
      </c>
      <c r="G44" s="8">
        <v>46.469266386999998</v>
      </c>
      <c r="H44" s="9" t="str">
        <f t="shared" si="10"/>
        <v>N/A</v>
      </c>
      <c r="I44" s="10">
        <v>4.2690000000000001</v>
      </c>
      <c r="J44" s="10">
        <v>7.34</v>
      </c>
      <c r="K44" s="9" t="str">
        <f t="shared" si="11"/>
        <v>Yes</v>
      </c>
    </row>
    <row r="45" spans="1:11" x14ac:dyDescent="0.2">
      <c r="A45" s="86" t="s">
        <v>163</v>
      </c>
      <c r="B45" s="5" t="s">
        <v>213</v>
      </c>
      <c r="C45" s="8">
        <v>97.514383280000004</v>
      </c>
      <c r="D45" s="9" t="str">
        <f t="shared" si="8"/>
        <v>N/A</v>
      </c>
      <c r="E45" s="8">
        <v>97.814818377999998</v>
      </c>
      <c r="F45" s="9" t="str">
        <f t="shared" si="9"/>
        <v>N/A</v>
      </c>
      <c r="G45" s="8">
        <v>98.207614097999993</v>
      </c>
      <c r="H45" s="9" t="str">
        <f t="shared" si="10"/>
        <v>N/A</v>
      </c>
      <c r="I45" s="10">
        <v>0.30809999999999998</v>
      </c>
      <c r="J45" s="10">
        <v>0.40160000000000001</v>
      </c>
      <c r="K45" s="9" t="str">
        <f t="shared" si="11"/>
        <v>Yes</v>
      </c>
    </row>
    <row r="46" spans="1:11" x14ac:dyDescent="0.2">
      <c r="A46" s="86" t="s">
        <v>41</v>
      </c>
      <c r="B46" s="5" t="s">
        <v>213</v>
      </c>
      <c r="C46" s="8">
        <v>86.819830713000002</v>
      </c>
      <c r="D46" s="9" t="str">
        <f t="shared" si="8"/>
        <v>N/A</v>
      </c>
      <c r="E46" s="8">
        <v>98.305084746000006</v>
      </c>
      <c r="F46" s="9" t="str">
        <f t="shared" si="9"/>
        <v>N/A</v>
      </c>
      <c r="G46" s="8">
        <v>99.816232772000006</v>
      </c>
      <c r="H46" s="9" t="str">
        <f t="shared" si="10"/>
        <v>N/A</v>
      </c>
      <c r="I46" s="10">
        <v>13.23</v>
      </c>
      <c r="J46" s="10">
        <v>1.5369999999999999</v>
      </c>
      <c r="K46" s="9" t="str">
        <f t="shared" si="11"/>
        <v>Yes</v>
      </c>
    </row>
    <row r="47" spans="1:11" x14ac:dyDescent="0.2">
      <c r="A47" s="86" t="s">
        <v>42</v>
      </c>
      <c r="B47" s="5" t="s">
        <v>213</v>
      </c>
      <c r="C47" s="8">
        <v>98.825636943000006</v>
      </c>
      <c r="D47" s="9" t="str">
        <f t="shared" si="8"/>
        <v>N/A</v>
      </c>
      <c r="E47" s="8">
        <v>99.774831122999998</v>
      </c>
      <c r="F47" s="9" t="str">
        <f t="shared" si="9"/>
        <v>N/A</v>
      </c>
      <c r="G47" s="8">
        <v>99.582898853000003</v>
      </c>
      <c r="H47" s="9" t="str">
        <f t="shared" si="10"/>
        <v>N/A</v>
      </c>
      <c r="I47" s="10">
        <v>0.96050000000000002</v>
      </c>
      <c r="J47" s="10">
        <v>-0.192</v>
      </c>
      <c r="K47" s="9" t="str">
        <f t="shared" si="11"/>
        <v>Yes</v>
      </c>
    </row>
    <row r="48" spans="1:11" x14ac:dyDescent="0.2">
      <c r="A48" s="86" t="s">
        <v>43</v>
      </c>
      <c r="B48" s="5" t="s">
        <v>213</v>
      </c>
      <c r="C48" s="8">
        <v>97.515185490999997</v>
      </c>
      <c r="D48" s="9" t="str">
        <f t="shared" si="8"/>
        <v>N/A</v>
      </c>
      <c r="E48" s="8">
        <v>97.811884184999997</v>
      </c>
      <c r="F48" s="9" t="str">
        <f t="shared" si="9"/>
        <v>N/A</v>
      </c>
      <c r="G48" s="8">
        <v>98.204202402999996</v>
      </c>
      <c r="H48" s="9" t="str">
        <f t="shared" si="10"/>
        <v>N/A</v>
      </c>
      <c r="I48" s="10">
        <v>0.30430000000000001</v>
      </c>
      <c r="J48" s="10">
        <v>0.40110000000000001</v>
      </c>
      <c r="K48" s="9" t="str">
        <f t="shared" si="11"/>
        <v>Yes</v>
      </c>
    </row>
    <row r="49" spans="1:12" x14ac:dyDescent="0.2">
      <c r="A49" s="86" t="s">
        <v>44</v>
      </c>
      <c r="B49" s="5" t="s">
        <v>213</v>
      </c>
      <c r="C49" s="8">
        <v>65.093561589999993</v>
      </c>
      <c r="D49" s="9" t="str">
        <f t="shared" si="8"/>
        <v>N/A</v>
      </c>
      <c r="E49" s="8">
        <v>65.706508446000001</v>
      </c>
      <c r="F49" s="9" t="str">
        <f t="shared" si="9"/>
        <v>N/A</v>
      </c>
      <c r="G49" s="8">
        <v>68.649410201999999</v>
      </c>
      <c r="H49" s="9" t="str">
        <f t="shared" si="10"/>
        <v>N/A</v>
      </c>
      <c r="I49" s="10">
        <v>0.94159999999999999</v>
      </c>
      <c r="J49" s="10">
        <v>4.4790000000000001</v>
      </c>
      <c r="K49" s="9" t="str">
        <f t="shared" si="11"/>
        <v>Yes</v>
      </c>
    </row>
    <row r="50" spans="1:12" x14ac:dyDescent="0.2">
      <c r="A50" s="86" t="s">
        <v>45</v>
      </c>
      <c r="B50" s="5" t="s">
        <v>213</v>
      </c>
      <c r="C50" s="8">
        <v>34.905528932000003</v>
      </c>
      <c r="D50" s="9" t="str">
        <f t="shared" si="8"/>
        <v>N/A</v>
      </c>
      <c r="E50" s="8">
        <v>34.291135292</v>
      </c>
      <c r="F50" s="9" t="str">
        <f t="shared" si="9"/>
        <v>N/A</v>
      </c>
      <c r="G50" s="8">
        <v>31.348843063</v>
      </c>
      <c r="H50" s="9" t="str">
        <f t="shared" si="10"/>
        <v>N/A</v>
      </c>
      <c r="I50" s="10">
        <v>-1.76</v>
      </c>
      <c r="J50" s="10">
        <v>-8.58</v>
      </c>
      <c r="K50" s="9" t="str">
        <f t="shared" si="11"/>
        <v>Yes</v>
      </c>
    </row>
    <row r="51" spans="1:12" x14ac:dyDescent="0.2">
      <c r="A51" s="86" t="s">
        <v>50</v>
      </c>
      <c r="B51" s="5" t="s">
        <v>213</v>
      </c>
      <c r="C51" s="8">
        <v>9.0947749999999996E-4</v>
      </c>
      <c r="D51" s="9" t="str">
        <f t="shared" si="8"/>
        <v>N/A</v>
      </c>
      <c r="E51" s="8">
        <v>2.3562624000000002E-3</v>
      </c>
      <c r="F51" s="9" t="str">
        <f t="shared" si="9"/>
        <v>N/A</v>
      </c>
      <c r="G51" s="8">
        <v>1.7467349000000001E-3</v>
      </c>
      <c r="H51" s="9" t="str">
        <f t="shared" si="10"/>
        <v>N/A</v>
      </c>
      <c r="I51" s="10">
        <v>159.1</v>
      </c>
      <c r="J51" s="10">
        <v>-25.9</v>
      </c>
      <c r="K51" s="9" t="str">
        <f t="shared" si="11"/>
        <v>Yes</v>
      </c>
      <c r="L51" s="60"/>
    </row>
    <row r="52" spans="1:12" s="60" customFormat="1" x14ac:dyDescent="0.2">
      <c r="A52" s="89" t="s">
        <v>895</v>
      </c>
      <c r="B52" s="5" t="s">
        <v>213</v>
      </c>
      <c r="C52" s="8">
        <v>0</v>
      </c>
      <c r="D52" s="9" t="str">
        <f t="shared" ref="D52:D57" si="12">IF($B52="N/A","N/A",IF(C52&lt;0,"No","Yes"))</f>
        <v>N/A</v>
      </c>
      <c r="E52" s="8">
        <v>0</v>
      </c>
      <c r="F52" s="9" t="str">
        <f t="shared" ref="F52:F57" si="13">IF($B52="N/A","N/A",IF(E52&lt;0,"No","Yes"))</f>
        <v>N/A</v>
      </c>
      <c r="G52" s="8">
        <v>0</v>
      </c>
      <c r="H52" s="9" t="str">
        <f t="shared" ref="H52:H57" si="14">IF($B52="N/A","N/A",IF(G52&lt;0,"No","Yes"))</f>
        <v>N/A</v>
      </c>
      <c r="I52" s="10" t="s">
        <v>1746</v>
      </c>
      <c r="J52" s="10" t="s">
        <v>1746</v>
      </c>
      <c r="K52" s="9" t="str">
        <f t="shared" ref="K52:K57" si="15">IF(J52="Div by 0", "N/A", IF(J52="N/A","N/A", IF(J52&gt;30, "No", IF(J52&lt;-30, "No", "Yes"))))</f>
        <v>N/A</v>
      </c>
    </row>
    <row r="53" spans="1:12" s="60" customFormat="1" x14ac:dyDescent="0.2">
      <c r="A53" s="89" t="s">
        <v>896</v>
      </c>
      <c r="B53" s="5" t="s">
        <v>213</v>
      </c>
      <c r="C53" s="8">
        <v>3.6397201999999997E-2</v>
      </c>
      <c r="D53" s="9" t="str">
        <f t="shared" si="12"/>
        <v>N/A</v>
      </c>
      <c r="E53" s="8">
        <v>4.04250003E-2</v>
      </c>
      <c r="F53" s="9" t="str">
        <f t="shared" si="13"/>
        <v>N/A</v>
      </c>
      <c r="G53" s="8">
        <v>3.2005632200000002E-2</v>
      </c>
      <c r="H53" s="9" t="str">
        <f t="shared" si="14"/>
        <v>N/A</v>
      </c>
      <c r="I53" s="10">
        <v>11.07</v>
      </c>
      <c r="J53" s="10">
        <v>-20.8</v>
      </c>
      <c r="K53" s="9" t="str">
        <f t="shared" si="15"/>
        <v>Yes</v>
      </c>
    </row>
    <row r="54" spans="1:12" s="60" customFormat="1" x14ac:dyDescent="0.2">
      <c r="A54" s="89" t="s">
        <v>897</v>
      </c>
      <c r="B54" s="5" t="s">
        <v>213</v>
      </c>
      <c r="C54" s="8">
        <v>0</v>
      </c>
      <c r="D54" s="9" t="str">
        <f t="shared" si="12"/>
        <v>N/A</v>
      </c>
      <c r="E54" s="8">
        <v>0</v>
      </c>
      <c r="F54" s="9" t="str">
        <f t="shared" si="13"/>
        <v>N/A</v>
      </c>
      <c r="G54" s="8">
        <v>0</v>
      </c>
      <c r="H54" s="9" t="str">
        <f t="shared" si="14"/>
        <v>N/A</v>
      </c>
      <c r="I54" s="10" t="s">
        <v>1746</v>
      </c>
      <c r="J54" s="10" t="s">
        <v>1746</v>
      </c>
      <c r="K54" s="9" t="str">
        <f t="shared" si="15"/>
        <v>N/A</v>
      </c>
    </row>
    <row r="55" spans="1:12" s="60" customFormat="1" x14ac:dyDescent="0.2">
      <c r="A55" s="89" t="s">
        <v>898</v>
      </c>
      <c r="B55" s="5" t="s">
        <v>213</v>
      </c>
      <c r="C55" s="8">
        <v>0</v>
      </c>
      <c r="D55" s="9" t="str">
        <f t="shared" si="12"/>
        <v>N/A</v>
      </c>
      <c r="E55" s="8">
        <v>0</v>
      </c>
      <c r="F55" s="9" t="str">
        <f t="shared" si="13"/>
        <v>N/A</v>
      </c>
      <c r="G55" s="8">
        <v>0</v>
      </c>
      <c r="H55" s="9" t="str">
        <f t="shared" si="14"/>
        <v>N/A</v>
      </c>
      <c r="I55" s="10" t="s">
        <v>1746</v>
      </c>
      <c r="J55" s="10" t="s">
        <v>1746</v>
      </c>
      <c r="K55" s="9" t="str">
        <f t="shared" si="15"/>
        <v>N/A</v>
      </c>
    </row>
    <row r="56" spans="1:12" s="60" customFormat="1" ht="25.5" x14ac:dyDescent="0.2">
      <c r="A56" s="89" t="s">
        <v>899</v>
      </c>
      <c r="B56" s="5" t="s">
        <v>213</v>
      </c>
      <c r="C56" s="8">
        <v>0</v>
      </c>
      <c r="D56" s="9" t="str">
        <f t="shared" si="12"/>
        <v>N/A</v>
      </c>
      <c r="E56" s="8">
        <v>0</v>
      </c>
      <c r="F56" s="9" t="str">
        <f t="shared" si="13"/>
        <v>N/A</v>
      </c>
      <c r="G56" s="8">
        <v>0</v>
      </c>
      <c r="H56" s="9" t="str">
        <f t="shared" si="14"/>
        <v>N/A</v>
      </c>
      <c r="I56" s="10" t="s">
        <v>1746</v>
      </c>
      <c r="J56" s="10" t="s">
        <v>1746</v>
      </c>
      <c r="K56" s="9" t="str">
        <f t="shared" si="15"/>
        <v>N/A</v>
      </c>
    </row>
    <row r="57" spans="1:12" s="60" customFormat="1" ht="25.5" x14ac:dyDescent="0.2">
      <c r="A57" s="89" t="s">
        <v>935</v>
      </c>
      <c r="B57" s="5" t="s">
        <v>213</v>
      </c>
      <c r="C57" s="8">
        <v>0</v>
      </c>
      <c r="D57" s="9" t="str">
        <f t="shared" si="12"/>
        <v>N/A</v>
      </c>
      <c r="E57" s="8">
        <v>0</v>
      </c>
      <c r="F57" s="9" t="str">
        <f t="shared" si="13"/>
        <v>N/A</v>
      </c>
      <c r="G57" s="8">
        <v>0</v>
      </c>
      <c r="H57" s="9" t="str">
        <f t="shared" si="14"/>
        <v>N/A</v>
      </c>
      <c r="I57" s="10" t="s">
        <v>1746</v>
      </c>
      <c r="J57" s="10" t="s">
        <v>1746</v>
      </c>
      <c r="K57" s="9" t="str">
        <f t="shared" si="15"/>
        <v>N/A</v>
      </c>
      <c r="L57" s="21"/>
    </row>
    <row r="58" spans="1:12" ht="12" customHeight="1" x14ac:dyDescent="0.2">
      <c r="A58" s="158" t="s">
        <v>1633</v>
      </c>
      <c r="B58" s="159"/>
      <c r="C58" s="159"/>
      <c r="D58" s="159"/>
      <c r="E58" s="159"/>
      <c r="F58" s="159"/>
      <c r="G58" s="159"/>
      <c r="H58" s="159"/>
      <c r="I58" s="159"/>
      <c r="J58" s="159"/>
      <c r="K58" s="160"/>
    </row>
    <row r="59" spans="1:12" x14ac:dyDescent="0.2">
      <c r="A59" s="151" t="s">
        <v>1631</v>
      </c>
      <c r="B59" s="152"/>
      <c r="C59" s="152"/>
      <c r="D59" s="152"/>
      <c r="E59" s="152"/>
      <c r="F59" s="152"/>
      <c r="G59" s="152"/>
      <c r="H59" s="152"/>
      <c r="I59" s="152"/>
      <c r="J59" s="152"/>
      <c r="K59" s="153"/>
    </row>
    <row r="60" spans="1:12" x14ac:dyDescent="0.2">
      <c r="A60" s="154" t="s">
        <v>1732</v>
      </c>
      <c r="B60" s="154"/>
      <c r="C60" s="154"/>
      <c r="D60" s="154"/>
      <c r="E60" s="154"/>
      <c r="F60" s="154"/>
      <c r="G60" s="154"/>
      <c r="H60" s="154"/>
      <c r="I60" s="154"/>
      <c r="J60" s="154"/>
      <c r="K60" s="155"/>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1727</v>
      </c>
      <c r="B1" s="143"/>
      <c r="C1" s="143"/>
      <c r="D1" s="143"/>
      <c r="E1" s="143"/>
      <c r="F1" s="143"/>
      <c r="G1" s="143"/>
      <c r="H1" s="143"/>
      <c r="I1" s="143"/>
      <c r="J1" s="143"/>
      <c r="K1" s="144"/>
    </row>
    <row r="2" spans="1:11" x14ac:dyDescent="0.2">
      <c r="A2" s="148" t="s">
        <v>1587</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ht="12.75" customHeight="1" x14ac:dyDescent="0.2">
      <c r="A6" s="2" t="s">
        <v>344</v>
      </c>
      <c r="B6" s="9" t="s">
        <v>213</v>
      </c>
      <c r="C6" s="27">
        <v>7</v>
      </c>
      <c r="D6" s="9" t="s">
        <v>213</v>
      </c>
      <c r="E6" s="27">
        <v>7</v>
      </c>
      <c r="F6" s="9" t="s">
        <v>213</v>
      </c>
      <c r="G6" s="27">
        <v>7</v>
      </c>
      <c r="H6" s="9" t="s">
        <v>213</v>
      </c>
      <c r="I6" s="130" t="s">
        <v>213</v>
      </c>
      <c r="J6" s="130" t="s">
        <v>213</v>
      </c>
      <c r="K6" s="9" t="s">
        <v>213</v>
      </c>
    </row>
    <row r="7" spans="1:11" x14ac:dyDescent="0.2">
      <c r="A7" s="3" t="s">
        <v>12</v>
      </c>
      <c r="B7" s="30" t="s">
        <v>213</v>
      </c>
      <c r="C7" s="31">
        <v>2596123</v>
      </c>
      <c r="D7" s="32" t="str">
        <f>IF($B7="N/A","N/A",IF(C7&gt;15,"No",IF(C7&lt;-15,"No","Yes")))</f>
        <v>N/A</v>
      </c>
      <c r="E7" s="31">
        <v>2678137</v>
      </c>
      <c r="F7" s="32" t="str">
        <f>IF($B7="N/A","N/A",IF(E7&gt;15,"No",IF(E7&lt;-15,"No","Yes")))</f>
        <v>N/A</v>
      </c>
      <c r="G7" s="31">
        <v>2694110</v>
      </c>
      <c r="H7" s="32" t="str">
        <f>IF($B7="N/A","N/A",IF(G7&gt;15,"No",IF(G7&lt;-15,"No","Yes")))</f>
        <v>N/A</v>
      </c>
      <c r="I7" s="33">
        <v>3.1589999999999998</v>
      </c>
      <c r="J7" s="33">
        <v>0.59640000000000004</v>
      </c>
      <c r="K7" s="32" t="str">
        <f t="shared" ref="K7:K22" si="0">IF(J7="Div by 0", "N/A", IF(J7="N/A","N/A", IF(J7&gt;30, "No", IF(J7&lt;-30, "No", "Yes"))))</f>
        <v>Yes</v>
      </c>
    </row>
    <row r="8" spans="1:11" x14ac:dyDescent="0.2">
      <c r="A8" s="3" t="s">
        <v>362</v>
      </c>
      <c r="B8" s="30" t="s">
        <v>213</v>
      </c>
      <c r="C8" s="34">
        <v>100</v>
      </c>
      <c r="D8" s="32" t="str">
        <f>IF($B8="N/A","N/A",IF(C8&gt;15,"No",IF(C8&lt;-15,"No","Yes")))</f>
        <v>N/A</v>
      </c>
      <c r="E8" s="34">
        <v>100</v>
      </c>
      <c r="F8" s="32" t="str">
        <f>IF($B8="N/A","N/A",IF(E8&gt;15,"No",IF(E8&lt;-15,"No","Yes")))</f>
        <v>N/A</v>
      </c>
      <c r="G8" s="34">
        <v>75.239132775000002</v>
      </c>
      <c r="H8" s="32" t="str">
        <f>IF($B8="N/A","N/A",IF(G8&gt;15,"No",IF(G8&lt;-15,"No","Yes")))</f>
        <v>N/A</v>
      </c>
      <c r="I8" s="33">
        <v>0</v>
      </c>
      <c r="J8" s="33">
        <v>-24.8</v>
      </c>
      <c r="K8" s="32" t="str">
        <f t="shared" si="0"/>
        <v>Yes</v>
      </c>
    </row>
    <row r="9" spans="1:11" x14ac:dyDescent="0.2">
      <c r="A9" s="3" t="s">
        <v>119</v>
      </c>
      <c r="B9" s="35" t="s">
        <v>213</v>
      </c>
      <c r="C9" s="9">
        <v>0</v>
      </c>
      <c r="D9" s="9" t="str">
        <f>IF($B9="N/A","N/A",IF(C9&gt;15,"No",IF(C9&lt;-15,"No","Yes")))</f>
        <v>N/A</v>
      </c>
      <c r="E9" s="9">
        <v>0</v>
      </c>
      <c r="F9" s="9" t="str">
        <f>IF($B9="N/A","N/A",IF(E9&gt;15,"No",IF(E9&lt;-15,"No","Yes")))</f>
        <v>N/A</v>
      </c>
      <c r="G9" s="9">
        <v>24.760867224999998</v>
      </c>
      <c r="H9" s="9" t="str">
        <f>IF($B9="N/A","N/A",IF(G9&gt;15,"No",IF(G9&lt;-15,"No","Yes")))</f>
        <v>N/A</v>
      </c>
      <c r="I9" s="10" t="s">
        <v>1746</v>
      </c>
      <c r="J9" s="10" t="s">
        <v>1746</v>
      </c>
      <c r="K9" s="9" t="str">
        <f t="shared" si="0"/>
        <v>N/A</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
      <c r="A11" s="3" t="s">
        <v>836</v>
      </c>
      <c r="B11" s="35" t="s">
        <v>214</v>
      </c>
      <c r="C11" s="9">
        <v>99.910867089000007</v>
      </c>
      <c r="D11" s="9" t="str">
        <f>IF(OR($B11="N/A",$C11="N/A"),"N/A",IF(C11&gt;100,"No",IF(C11&lt;95,"No","Yes")))</f>
        <v>Yes</v>
      </c>
      <c r="E11" s="9">
        <v>99.993092212999997</v>
      </c>
      <c r="F11" s="9" t="str">
        <f>IF(OR($B11="N/A",$E11="N/A"),"N/A",IF(E11&gt;100,"No",IF(E11&lt;95,"No","Yes")))</f>
        <v>Yes</v>
      </c>
      <c r="G11" s="9">
        <v>99.695112671999993</v>
      </c>
      <c r="H11" s="9" t="str">
        <f>IF($B11="N/A","N/A",IF(G11&gt;100,"No",IF(G11&lt;95,"No","Yes")))</f>
        <v>Yes</v>
      </c>
      <c r="I11" s="10">
        <v>8.2299999999999998E-2</v>
      </c>
      <c r="J11" s="10">
        <v>-0.29799999999999999</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
      <c r="A13" s="3" t="s">
        <v>837</v>
      </c>
      <c r="B13" s="35" t="s">
        <v>214</v>
      </c>
      <c r="C13" s="9">
        <v>34.028626533000001</v>
      </c>
      <c r="D13" s="9" t="str">
        <f t="shared" si="1"/>
        <v>No</v>
      </c>
      <c r="E13" s="9">
        <v>33.712875779000001</v>
      </c>
      <c r="F13" s="9" t="str">
        <f t="shared" si="2"/>
        <v>No</v>
      </c>
      <c r="G13" s="9">
        <v>54.328405299000003</v>
      </c>
      <c r="H13" s="9" t="str">
        <f t="shared" si="3"/>
        <v>No</v>
      </c>
      <c r="I13" s="10">
        <v>-0.92800000000000005</v>
      </c>
      <c r="J13" s="10">
        <v>61.15</v>
      </c>
      <c r="K13" s="9" t="str">
        <f t="shared" si="0"/>
        <v>No</v>
      </c>
    </row>
    <row r="14" spans="1:11" x14ac:dyDescent="0.2">
      <c r="A14" s="3" t="s">
        <v>13</v>
      </c>
      <c r="B14" s="35" t="s">
        <v>213</v>
      </c>
      <c r="C14" s="36">
        <v>2596123</v>
      </c>
      <c r="D14" s="9" t="str">
        <f>IF($B14="N/A","N/A",IF(C14&gt;15,"No",IF(C14&lt;-15,"No","Yes")))</f>
        <v>N/A</v>
      </c>
      <c r="E14" s="36">
        <v>2678137</v>
      </c>
      <c r="F14" s="9" t="str">
        <f>IF($B14="N/A","N/A",IF(E14&gt;15,"No",IF(E14&lt;-15,"No","Yes")))</f>
        <v>N/A</v>
      </c>
      <c r="G14" s="36">
        <v>2027025</v>
      </c>
      <c r="H14" s="9" t="str">
        <f>IF($B14="N/A","N/A",IF(G14&gt;15,"No",IF(G14&lt;-15,"No","Yes")))</f>
        <v>N/A</v>
      </c>
      <c r="I14" s="10">
        <v>3.1589999999999998</v>
      </c>
      <c r="J14" s="10">
        <v>-24.3</v>
      </c>
      <c r="K14" s="9" t="str">
        <f t="shared" si="0"/>
        <v>Yes</v>
      </c>
    </row>
    <row r="15" spans="1:11" ht="14.25" customHeight="1" x14ac:dyDescent="0.2">
      <c r="A15" s="3" t="s">
        <v>442</v>
      </c>
      <c r="B15" s="35" t="s">
        <v>213</v>
      </c>
      <c r="C15" s="9">
        <v>0.56992677160000005</v>
      </c>
      <c r="D15" s="9" t="str">
        <f>IF($B15="N/A","N/A",IF(C15&gt;15,"No",IF(C15&lt;-15,"No","Yes")))</f>
        <v>N/A</v>
      </c>
      <c r="E15" s="9">
        <v>6.2244761900000001E-2</v>
      </c>
      <c r="F15" s="9" t="str">
        <f>IF($B15="N/A","N/A",IF(E15&gt;15,"No",IF(E15&lt;-15,"No","Yes")))</f>
        <v>N/A</v>
      </c>
      <c r="G15" s="9">
        <v>0.56560723229999998</v>
      </c>
      <c r="H15" s="9" t="str">
        <f>IF($B15="N/A","N/A",IF(G15&gt;15,"No",IF(G15&lt;-15,"No","Yes")))</f>
        <v>N/A</v>
      </c>
      <c r="I15" s="10">
        <v>-89.1</v>
      </c>
      <c r="J15" s="10">
        <v>808.7</v>
      </c>
      <c r="K15" s="9" t="str">
        <f t="shared" si="0"/>
        <v>No</v>
      </c>
    </row>
    <row r="16" spans="1:11" ht="12.75" customHeight="1" x14ac:dyDescent="0.2">
      <c r="A16" s="3" t="s">
        <v>859</v>
      </c>
      <c r="B16" s="35" t="s">
        <v>213</v>
      </c>
      <c r="C16" s="37">
        <v>182.14199783999999</v>
      </c>
      <c r="D16" s="9" t="str">
        <f>IF($B16="N/A","N/A",IF(C16&gt;15,"No",IF(C16&lt;-15,"No","Yes")))</f>
        <v>N/A</v>
      </c>
      <c r="E16" s="37">
        <v>137.77924415000001</v>
      </c>
      <c r="F16" s="9" t="str">
        <f>IF($B16="N/A","N/A",IF(E16&gt;15,"No",IF(E16&lt;-15,"No","Yes")))</f>
        <v>N/A</v>
      </c>
      <c r="G16" s="37">
        <v>320.82503271000002</v>
      </c>
      <c r="H16" s="9" t="str">
        <f>IF($B16="N/A","N/A",IF(G16&gt;15,"No",IF(G16&lt;-15,"No","Yes")))</f>
        <v>N/A</v>
      </c>
      <c r="I16" s="10">
        <v>-24.4</v>
      </c>
      <c r="J16" s="10">
        <v>132.9</v>
      </c>
      <c r="K16" s="9" t="str">
        <f t="shared" si="0"/>
        <v>No</v>
      </c>
    </row>
    <row r="17" spans="1:11" x14ac:dyDescent="0.2">
      <c r="A17" s="3" t="s">
        <v>131</v>
      </c>
      <c r="B17" s="35" t="s">
        <v>213</v>
      </c>
      <c r="C17" s="36">
        <v>4424</v>
      </c>
      <c r="D17" s="9" t="str">
        <f>IF($B17="N/A","N/A",IF(C17&gt;15,"No",IF(C17&lt;-15,"No","Yes")))</f>
        <v>N/A</v>
      </c>
      <c r="E17" s="36">
        <v>5668</v>
      </c>
      <c r="F17" s="9" t="str">
        <f>IF($B17="N/A","N/A",IF(E17&gt;15,"No",IF(E17&lt;-15,"No","Yes")))</f>
        <v>N/A</v>
      </c>
      <c r="G17" s="36">
        <v>9177</v>
      </c>
      <c r="H17" s="9" t="str">
        <f>IF($B17="N/A","N/A",IF(G17&gt;15,"No",IF(G17&lt;-15,"No","Yes")))</f>
        <v>N/A</v>
      </c>
      <c r="I17" s="10">
        <v>28.12</v>
      </c>
      <c r="J17" s="10">
        <v>61.91</v>
      </c>
      <c r="K17" s="9" t="str">
        <f t="shared" si="0"/>
        <v>No</v>
      </c>
    </row>
    <row r="18" spans="1:11" x14ac:dyDescent="0.2">
      <c r="A18" s="3" t="s">
        <v>346</v>
      </c>
      <c r="B18" s="35" t="s">
        <v>213</v>
      </c>
      <c r="C18" s="8">
        <v>0.1704079506</v>
      </c>
      <c r="D18" s="9" t="str">
        <f>IF($B18="N/A","N/A",IF(C18&gt;15,"No",IF(C18&lt;-15,"No","Yes")))</f>
        <v>N/A</v>
      </c>
      <c r="E18" s="8">
        <v>0.21163965849999999</v>
      </c>
      <c r="F18" s="9" t="str">
        <f>IF($B18="N/A","N/A",IF(E18&gt;15,"No",IF(E18&lt;-15,"No","Yes")))</f>
        <v>N/A</v>
      </c>
      <c r="G18" s="8">
        <v>0.34063197119999999</v>
      </c>
      <c r="H18" s="9" t="str">
        <f>IF($B18="N/A","N/A",IF(G18&gt;15,"No",IF(G18&lt;-15,"No","Yes")))</f>
        <v>N/A</v>
      </c>
      <c r="I18" s="10">
        <v>24.2</v>
      </c>
      <c r="J18" s="10">
        <v>60.95</v>
      </c>
      <c r="K18" s="9" t="str">
        <f t="shared" si="0"/>
        <v>No</v>
      </c>
    </row>
    <row r="19" spans="1:11" ht="27.75" customHeight="1" x14ac:dyDescent="0.2">
      <c r="A19" s="3" t="s">
        <v>838</v>
      </c>
      <c r="B19" s="35" t="s">
        <v>213</v>
      </c>
      <c r="C19" s="37">
        <v>75.415687160999994</v>
      </c>
      <c r="D19" s="9" t="str">
        <f>IF($B19="N/A","N/A",IF(C19&gt;60,"No",IF(C19&lt;15,"No","Yes")))</f>
        <v>N/A</v>
      </c>
      <c r="E19" s="37">
        <v>81.582039519999995</v>
      </c>
      <c r="F19" s="9" t="str">
        <f>IF($B19="N/A","N/A",IF(E19&gt;60,"No",IF(E19&lt;15,"No","Yes")))</f>
        <v>N/A</v>
      </c>
      <c r="G19" s="37">
        <v>57.686934727999997</v>
      </c>
      <c r="H19" s="9" t="str">
        <f>IF($B19="N/A","N/A",IF(G19&gt;60,"No",IF(G19&lt;15,"No","Yes")))</f>
        <v>N/A</v>
      </c>
      <c r="I19" s="10">
        <v>8.1760000000000002</v>
      </c>
      <c r="J19" s="10">
        <v>-29.3</v>
      </c>
      <c r="K19" s="9" t="str">
        <f t="shared" si="0"/>
        <v>Yes</v>
      </c>
    </row>
    <row r="20" spans="1:11" x14ac:dyDescent="0.2">
      <c r="A20" s="3" t="s">
        <v>27</v>
      </c>
      <c r="B20" s="35" t="s">
        <v>217</v>
      </c>
      <c r="C20" s="36">
        <v>0</v>
      </c>
      <c r="D20" s="9" t="str">
        <f>IF($B20="N/A","N/A",IF(C20="N/A","N/A",IF(C20=0,"Yes","No")))</f>
        <v>Yes</v>
      </c>
      <c r="E20" s="36">
        <v>0</v>
      </c>
      <c r="F20" s="9" t="str">
        <f>IF($B20="N/A","N/A",IF(E20="N/A","N/A",IF(E20=0,"Yes","No")))</f>
        <v>Yes</v>
      </c>
      <c r="G20" s="36">
        <v>0</v>
      </c>
      <c r="H20" s="9" t="str">
        <f>IF($B20="N/A","N/A",IF(G20=0,"Yes","No"))</f>
        <v>Yes</v>
      </c>
      <c r="I20" s="10" t="s">
        <v>1746</v>
      </c>
      <c r="J20" s="10" t="s">
        <v>1746</v>
      </c>
      <c r="K20" s="9" t="str">
        <f t="shared" si="0"/>
        <v>N/A</v>
      </c>
    </row>
    <row r="21" spans="1:11" x14ac:dyDescent="0.2">
      <c r="A21" s="3" t="s">
        <v>839</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
      <c r="A22" s="3" t="s">
        <v>1700</v>
      </c>
      <c r="B22" s="35" t="s">
        <v>213</v>
      </c>
      <c r="C22" s="96">
        <v>0</v>
      </c>
      <c r="D22" s="9" t="str">
        <f>IF($B22="N/A","N/A",IF(C22&gt;15,"No",IF(C22&lt;-15,"No","Yes")))</f>
        <v>N/A</v>
      </c>
      <c r="E22" s="96">
        <v>0</v>
      </c>
      <c r="F22" s="9" t="str">
        <f>IF($B22="N/A","N/A",IF(E22&gt;15,"No",IF(E22&lt;-15,"No","Yes")))</f>
        <v>N/A</v>
      </c>
      <c r="G22" s="96">
        <v>0</v>
      </c>
      <c r="H22" s="9" t="str">
        <f>IF($B22="N/A","N/A",IF(G22&gt;15,"No",IF(G22&lt;-15,"No","Yes")))</f>
        <v>N/A</v>
      </c>
      <c r="I22" s="10" t="s">
        <v>1746</v>
      </c>
      <c r="J22" s="10" t="s">
        <v>1746</v>
      </c>
      <c r="K22" s="9" t="str">
        <f t="shared" si="0"/>
        <v>N/A</v>
      </c>
    </row>
    <row r="23" spans="1:11" ht="12" customHeight="1" x14ac:dyDescent="0.2">
      <c r="A23" s="158" t="s">
        <v>1633</v>
      </c>
      <c r="B23" s="159"/>
      <c r="C23" s="159"/>
      <c r="D23" s="159"/>
      <c r="E23" s="159"/>
      <c r="F23" s="159"/>
      <c r="G23" s="159"/>
      <c r="H23" s="159"/>
      <c r="I23" s="159"/>
      <c r="J23" s="159"/>
      <c r="K23" s="160"/>
    </row>
    <row r="24" spans="1:11" x14ac:dyDescent="0.2">
      <c r="A24" s="151" t="s">
        <v>1631</v>
      </c>
      <c r="B24" s="152"/>
      <c r="C24" s="152"/>
      <c r="D24" s="152"/>
      <c r="E24" s="152"/>
      <c r="F24" s="152"/>
      <c r="G24" s="152"/>
      <c r="H24" s="152"/>
      <c r="I24" s="152"/>
      <c r="J24" s="152"/>
      <c r="K24" s="153"/>
    </row>
    <row r="25" spans="1:11" x14ac:dyDescent="0.2">
      <c r="A25" s="154" t="s">
        <v>1732</v>
      </c>
      <c r="B25" s="154"/>
      <c r="C25" s="154"/>
      <c r="D25" s="154"/>
      <c r="E25" s="154"/>
      <c r="F25" s="154"/>
      <c r="G25" s="154"/>
      <c r="H25" s="154"/>
      <c r="I25" s="154"/>
      <c r="J25" s="154"/>
      <c r="K25" s="155"/>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1727</v>
      </c>
      <c r="B1" s="143"/>
      <c r="C1" s="143"/>
      <c r="D1" s="143"/>
      <c r="E1" s="143"/>
      <c r="F1" s="143"/>
      <c r="G1" s="143"/>
      <c r="H1" s="143"/>
      <c r="I1" s="143"/>
      <c r="J1" s="143"/>
      <c r="K1" s="144"/>
    </row>
    <row r="2" spans="1:11" x14ac:dyDescent="0.2">
      <c r="A2" s="148" t="s">
        <v>1588</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3" t="s">
        <v>12</v>
      </c>
      <c r="B6" s="35" t="s">
        <v>213</v>
      </c>
      <c r="C6" s="36">
        <v>2596123</v>
      </c>
      <c r="D6" s="9" t="str">
        <f>IF($B6="N/A","N/A",IF(C6&gt;15,"No",IF(C6&lt;-15,"No","Yes")))</f>
        <v>N/A</v>
      </c>
      <c r="E6" s="36">
        <v>2678137</v>
      </c>
      <c r="F6" s="9" t="str">
        <f>IF($B6="N/A","N/A",IF(E6&gt;15,"No",IF(E6&lt;-15,"No","Yes")))</f>
        <v>N/A</v>
      </c>
      <c r="G6" s="36">
        <v>2027025</v>
      </c>
      <c r="H6" s="9" t="str">
        <f>IF($B6="N/A","N/A",IF(G6&gt;15,"No",IF(G6&lt;-15,"No","Yes")))</f>
        <v>N/A</v>
      </c>
      <c r="I6" s="10">
        <v>3.1589999999999998</v>
      </c>
      <c r="J6" s="10">
        <v>-24.3</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
      <c r="A9" s="3" t="s">
        <v>851</v>
      </c>
      <c r="B9" s="35" t="s">
        <v>271</v>
      </c>
      <c r="C9" s="37">
        <v>68.450889267999997</v>
      </c>
      <c r="D9" s="9" t="str">
        <f>IF($B9="N/A","N/A",IF(C9&gt;60,"No",IF(C9&lt;15,"No","Yes")))</f>
        <v>No</v>
      </c>
      <c r="E9" s="37">
        <v>67.510443266999999</v>
      </c>
      <c r="F9" s="9" t="str">
        <f>IF($B9="N/A","N/A",IF(E9&gt;60,"No",IF(E9&lt;15,"No","Yes")))</f>
        <v>No</v>
      </c>
      <c r="G9" s="37">
        <v>81.110935483999995</v>
      </c>
      <c r="H9" s="9" t="str">
        <f>IF($B9="N/A","N/A",IF(G9&gt;60,"No",IF(G9&lt;15,"No","Yes")))</f>
        <v>No</v>
      </c>
      <c r="I9" s="10">
        <v>-1.37</v>
      </c>
      <c r="J9" s="10">
        <v>20.149999999999999</v>
      </c>
      <c r="K9" s="9" t="str">
        <f t="shared" si="0"/>
        <v>Yes</v>
      </c>
    </row>
    <row r="10" spans="1:11" x14ac:dyDescent="0.2">
      <c r="A10" s="3" t="s">
        <v>14</v>
      </c>
      <c r="B10" s="35" t="s">
        <v>272</v>
      </c>
      <c r="C10" s="9">
        <v>0.67446727289999997</v>
      </c>
      <c r="D10" s="9" t="str">
        <f>IF($B10="N/A","N/A",IF(C10&gt;15,"No",IF(C10&lt;=0,"No","Yes")))</f>
        <v>Yes</v>
      </c>
      <c r="E10" s="9">
        <v>0.74085082280000003</v>
      </c>
      <c r="F10" s="9" t="str">
        <f>IF($B10="N/A","N/A",IF(E10&gt;15,"No",IF(E10&lt;=0,"No","Yes")))</f>
        <v>Yes</v>
      </c>
      <c r="G10" s="9">
        <v>0.99900099899999995</v>
      </c>
      <c r="H10" s="9" t="str">
        <f>IF($B10="N/A","N/A",IF(G10&gt;15,"No",IF(G10&lt;=0,"No","Yes")))</f>
        <v>Yes</v>
      </c>
      <c r="I10" s="10">
        <v>9.8420000000000005</v>
      </c>
      <c r="J10" s="10">
        <v>34.85</v>
      </c>
      <c r="K10" s="9" t="str">
        <f t="shared" si="0"/>
        <v>No</v>
      </c>
    </row>
    <row r="11" spans="1:11" x14ac:dyDescent="0.2">
      <c r="A11" s="3" t="s">
        <v>874</v>
      </c>
      <c r="B11" s="35" t="s">
        <v>213</v>
      </c>
      <c r="C11" s="37">
        <v>89.143403769000003</v>
      </c>
      <c r="D11" s="9" t="str">
        <f>IF($B11="N/A","N/A",IF(C11&gt;15,"No",IF(C11&lt;-15,"No","Yes")))</f>
        <v>N/A</v>
      </c>
      <c r="E11" s="37">
        <v>90.759034322999995</v>
      </c>
      <c r="F11" s="9" t="str">
        <f>IF($B11="N/A","N/A",IF(E11&gt;15,"No",IF(E11&lt;-15,"No","Yes")))</f>
        <v>N/A</v>
      </c>
      <c r="G11" s="37">
        <v>122.01822222</v>
      </c>
      <c r="H11" s="9" t="str">
        <f>IF($B11="N/A","N/A",IF(G11&gt;15,"No",IF(G11&lt;-15,"No","Yes")))</f>
        <v>N/A</v>
      </c>
      <c r="I11" s="10">
        <v>1.8120000000000001</v>
      </c>
      <c r="J11" s="10">
        <v>34.44</v>
      </c>
      <c r="K11" s="9" t="str">
        <f t="shared" si="0"/>
        <v>No</v>
      </c>
    </row>
    <row r="12" spans="1:11" x14ac:dyDescent="0.2">
      <c r="A12" s="3" t="s">
        <v>936</v>
      </c>
      <c r="B12" s="35" t="s">
        <v>213</v>
      </c>
      <c r="C12" s="9">
        <v>1.366537718</v>
      </c>
      <c r="D12" s="9" t="str">
        <f>IF($B12="N/A","N/A",IF(C12&gt;15,"No",IF(C12&lt;-15,"No","Yes")))</f>
        <v>N/A</v>
      </c>
      <c r="E12" s="9">
        <v>0.1710144029</v>
      </c>
      <c r="F12" s="9" t="str">
        <f>IF($B12="N/A","N/A",IF(E12&gt;15,"No",IF(E12&lt;-15,"No","Yes")))</f>
        <v>N/A</v>
      </c>
      <c r="G12" s="9">
        <v>0</v>
      </c>
      <c r="H12" s="9" t="str">
        <f>IF($B12="N/A","N/A",IF(G12&gt;15,"No",IF(G12&lt;-15,"No","Yes")))</f>
        <v>N/A</v>
      </c>
      <c r="I12" s="10">
        <v>-87.5</v>
      </c>
      <c r="J12" s="10">
        <v>-100</v>
      </c>
      <c r="K12" s="9" t="str">
        <f t="shared" si="0"/>
        <v>No</v>
      </c>
    </row>
    <row r="13" spans="1:11" x14ac:dyDescent="0.2">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
      <c r="A15" s="3" t="s">
        <v>164</v>
      </c>
      <c r="B15" s="35" t="s">
        <v>213</v>
      </c>
      <c r="C15" s="9">
        <v>99.878241516000003</v>
      </c>
      <c r="D15" s="9" t="str">
        <f>IF($B15="N/A","N/A",IF(C15&gt;15,"No",IF(C15&lt;-15,"No","Yes")))</f>
        <v>N/A</v>
      </c>
      <c r="E15" s="9">
        <v>13.598482826</v>
      </c>
      <c r="F15" s="9" t="str">
        <f>IF($B15="N/A","N/A",IF(E15&gt;15,"No",IF(E15&lt;-15,"No","Yes")))</f>
        <v>N/A</v>
      </c>
      <c r="G15" s="9">
        <v>0</v>
      </c>
      <c r="H15" s="9" t="str">
        <f>IF($B15="N/A","N/A",IF(G15&gt;15,"No",IF(G15&lt;-15,"No","Yes")))</f>
        <v>N/A</v>
      </c>
      <c r="I15" s="10">
        <v>-86.4</v>
      </c>
      <c r="J15" s="10">
        <v>-100</v>
      </c>
      <c r="K15" s="9" t="str">
        <f t="shared" si="0"/>
        <v>No</v>
      </c>
    </row>
    <row r="16" spans="1:11" x14ac:dyDescent="0.2">
      <c r="A16" s="3" t="s">
        <v>165</v>
      </c>
      <c r="B16" s="35" t="s">
        <v>275</v>
      </c>
      <c r="C16" s="9">
        <v>0</v>
      </c>
      <c r="D16" s="9" t="str">
        <f>IF($B16="N/A","N/A",IF(C16&gt;98,"Yes","No"))</f>
        <v>No</v>
      </c>
      <c r="E16" s="9">
        <v>0</v>
      </c>
      <c r="F16" s="9" t="str">
        <f>IF($B16="N/A","N/A",IF(E16&gt;98,"Yes","No"))</f>
        <v>No</v>
      </c>
      <c r="G16" s="9">
        <v>0</v>
      </c>
      <c r="H16" s="9" t="str">
        <f>IF($B16="N/A","N/A",IF(G16&gt;98,"Yes","No"))</f>
        <v>No</v>
      </c>
      <c r="I16" s="10" t="s">
        <v>1746</v>
      </c>
      <c r="J16" s="10" t="s">
        <v>1746</v>
      </c>
      <c r="K16" s="9" t="str">
        <f t="shared" si="0"/>
        <v>N/A</v>
      </c>
    </row>
    <row r="17" spans="1:11" x14ac:dyDescent="0.2">
      <c r="A17" s="3" t="s">
        <v>21</v>
      </c>
      <c r="B17" s="35" t="s">
        <v>275</v>
      </c>
      <c r="C17" s="9">
        <v>100</v>
      </c>
      <c r="D17" s="9" t="str">
        <f>IF($B17="N/A","N/A",IF(C17&gt;98,"Yes","No"))</f>
        <v>Yes</v>
      </c>
      <c r="E17" s="9">
        <v>99.999850641999998</v>
      </c>
      <c r="F17" s="9" t="str">
        <f>IF($B17="N/A","N/A",IF(E17&gt;98,"Yes","No"))</f>
        <v>Yes</v>
      </c>
      <c r="G17" s="9">
        <v>99.009139008999995</v>
      </c>
      <c r="H17" s="9" t="str">
        <f>IF($B17="N/A","N/A",IF(G17&gt;98,"Yes","No"))</f>
        <v>Yes</v>
      </c>
      <c r="I17" s="10">
        <v>0</v>
      </c>
      <c r="J17" s="10">
        <v>-0.99099999999999999</v>
      </c>
      <c r="K17" s="9" t="str">
        <f t="shared" si="0"/>
        <v>Yes</v>
      </c>
    </row>
    <row r="18" spans="1:11" x14ac:dyDescent="0.2">
      <c r="A18" s="3" t="s">
        <v>53</v>
      </c>
      <c r="B18" s="35" t="s">
        <v>275</v>
      </c>
      <c r="C18" s="9">
        <v>99.999884442999999</v>
      </c>
      <c r="D18" s="9" t="str">
        <f>IF($B18="N/A","N/A",IF(C18&gt;98,"Yes","No"))</f>
        <v>Yes</v>
      </c>
      <c r="E18" s="9">
        <v>99.999962660999998</v>
      </c>
      <c r="F18" s="9" t="str">
        <f>IF($B18="N/A","N/A",IF(E18&gt;98,"Yes","No"))</f>
        <v>Yes</v>
      </c>
      <c r="G18" s="9">
        <v>100</v>
      </c>
      <c r="H18" s="9" t="str">
        <f>IF($B18="N/A","N/A",IF(G18&gt;98,"Yes","No"))</f>
        <v>Yes</v>
      </c>
      <c r="I18" s="10">
        <v>1E-4</v>
      </c>
      <c r="J18" s="10">
        <v>0</v>
      </c>
      <c r="K18" s="9" t="str">
        <f t="shared" si="0"/>
        <v>Yes</v>
      </c>
    </row>
    <row r="19" spans="1:11" ht="12.75" customHeight="1" x14ac:dyDescent="0.2">
      <c r="A19" s="3" t="s">
        <v>675</v>
      </c>
      <c r="B19" s="35" t="s">
        <v>223</v>
      </c>
      <c r="C19" s="9">
        <v>99.481881251000004</v>
      </c>
      <c r="D19" s="9" t="str">
        <f>IF($B19="N/A","N/A",IF(C19&gt;100,"No",IF(C19&lt;98,"No","Yes")))</f>
        <v>Yes</v>
      </c>
      <c r="E19" s="9">
        <v>99.259559909999993</v>
      </c>
      <c r="F19" s="9" t="str">
        <f>IF($B19="N/A","N/A",IF(E19&gt;100,"No",IF(E19&lt;98,"No","Yes")))</f>
        <v>Yes</v>
      </c>
      <c r="G19" s="9">
        <v>99.532812866</v>
      </c>
      <c r="H19" s="9" t="str">
        <f>IF($B19="N/A","N/A",IF(G19&gt;100,"No",IF(G19&lt;98,"No","Yes")))</f>
        <v>Yes</v>
      </c>
      <c r="I19" s="10">
        <v>-0.223</v>
      </c>
      <c r="J19" s="10">
        <v>0.27529999999999999</v>
      </c>
      <c r="K19" s="9" t="str">
        <f>IF(J19="Div by 0", "N/A", IF(J19="N/A","N/A", IF(J19&gt;30, "No", IF(J19&lt;-30, "No", "Yes"))))</f>
        <v>Yes</v>
      </c>
    </row>
    <row r="20" spans="1:11" x14ac:dyDescent="0.2">
      <c r="A20" s="3" t="s">
        <v>676</v>
      </c>
      <c r="B20" s="35" t="s">
        <v>223</v>
      </c>
      <c r="C20" s="9">
        <v>99.745736238000006</v>
      </c>
      <c r="D20" s="9" t="str">
        <f>IF($B20="N/A","N/A",IF(C20&gt;100,"No",IF(C20&lt;98,"No","Yes")))</f>
        <v>Yes</v>
      </c>
      <c r="E20" s="9">
        <v>99.749490037000001</v>
      </c>
      <c r="F20" s="9" t="str">
        <f>IF($B20="N/A","N/A",IF(E20&gt;100,"No",IF(E20&lt;98,"No","Yes")))</f>
        <v>Yes</v>
      </c>
      <c r="G20" s="9">
        <v>99.752099752000007</v>
      </c>
      <c r="H20" s="9" t="str">
        <f>IF($B20="N/A","N/A",IF(G20&gt;100,"No",IF(G20&lt;98,"No","Yes")))</f>
        <v>Yes</v>
      </c>
      <c r="I20" s="10">
        <v>3.8E-3</v>
      </c>
      <c r="J20" s="10">
        <v>2.5999999999999999E-3</v>
      </c>
      <c r="K20" s="9" t="str">
        <f>IF(J20="Div by 0", "N/A", IF(J20="N/A","N/A", IF(J20&gt;30, "No", IF(J20&lt;-30, "No", "Yes"))))</f>
        <v>Yes</v>
      </c>
    </row>
    <row r="21" spans="1:11" x14ac:dyDescent="0.2">
      <c r="A21" s="3" t="s">
        <v>677</v>
      </c>
      <c r="B21" s="35" t="s">
        <v>223</v>
      </c>
      <c r="C21" s="9">
        <v>99.745736238000006</v>
      </c>
      <c r="D21" s="9" t="str">
        <f>IF($B21="N/A","N/A",IF(C21&gt;100,"No",IF(C21&lt;98,"No","Yes")))</f>
        <v>Yes</v>
      </c>
      <c r="E21" s="9">
        <v>99.749490037000001</v>
      </c>
      <c r="F21" s="9" t="str">
        <f>IF($B21="N/A","N/A",IF(E21&gt;100,"No",IF(E21&lt;98,"No","Yes")))</f>
        <v>Yes</v>
      </c>
      <c r="G21" s="9">
        <v>99.752099752000007</v>
      </c>
      <c r="H21" s="9" t="str">
        <f>IF($B21="N/A","N/A",IF(G21&gt;100,"No",IF(G21&lt;98,"No","Yes")))</f>
        <v>Yes</v>
      </c>
      <c r="I21" s="10">
        <v>3.8E-3</v>
      </c>
      <c r="J21" s="10">
        <v>2.5999999999999999E-3</v>
      </c>
      <c r="K21" s="9" t="str">
        <f>IF(J21="Div by 0", "N/A", IF(J21="N/A","N/A", IF(J21&gt;30, "No", IF(J21&lt;-30, "No", "Yes"))))</f>
        <v>Yes</v>
      </c>
    </row>
    <row r="22" spans="1:11" ht="15" customHeight="1" x14ac:dyDescent="0.2">
      <c r="A22" s="3" t="s">
        <v>1701</v>
      </c>
      <c r="B22" s="35" t="s">
        <v>213</v>
      </c>
      <c r="C22" s="9">
        <v>64.256316053000006</v>
      </c>
      <c r="D22" s="9" t="str">
        <f>IF($B22="N/A","N/A",IF(C22&gt;15,"No",IF(C22&lt;-15,"No","Yes")))</f>
        <v>N/A</v>
      </c>
      <c r="E22" s="9">
        <v>60.929183234</v>
      </c>
      <c r="F22" s="9" t="str">
        <f>IF($B22="N/A","N/A",IF(E22&gt;15,"No",IF(E22&lt;-15,"No","Yes")))</f>
        <v>N/A</v>
      </c>
      <c r="G22" s="9">
        <v>56.990170323999997</v>
      </c>
      <c r="H22" s="9" t="str">
        <f>IF($B22="N/A","N/A",IF(G22&gt;15,"No",IF(G22&lt;-15,"No","Yes")))</f>
        <v>N/A</v>
      </c>
      <c r="I22" s="10">
        <v>-5.18</v>
      </c>
      <c r="J22" s="10">
        <v>-6.46</v>
      </c>
      <c r="K22" s="9" t="str">
        <f t="shared" ref="K22:K31" si="1">IF(J22="Div by 0", "N/A", IF(J22="N/A","N/A", IF(J22&gt;30, "No", IF(J22&lt;-30, "No", "Yes"))))</f>
        <v>Yes</v>
      </c>
    </row>
    <row r="23" spans="1:11" x14ac:dyDescent="0.2">
      <c r="A23" s="3" t="s">
        <v>937</v>
      </c>
      <c r="B23" s="35" t="s">
        <v>213</v>
      </c>
      <c r="C23" s="9">
        <v>34.774662063000001</v>
      </c>
      <c r="D23" s="9" t="str">
        <f>IF($B23="N/A","N/A",IF(C23&gt;15,"No",IF(C23&lt;-15,"No","Yes")))</f>
        <v>N/A</v>
      </c>
      <c r="E23" s="9">
        <v>37.977258071999998</v>
      </c>
      <c r="F23" s="9" t="str">
        <f>IF($B23="N/A","N/A",IF(E23&gt;15,"No",IF(E23&lt;-15,"No","Yes")))</f>
        <v>N/A</v>
      </c>
      <c r="G23" s="9">
        <v>42.096915430000003</v>
      </c>
      <c r="H23" s="9" t="str">
        <f>IF($B23="N/A","N/A",IF(G23&gt;15,"No",IF(G23&lt;-15,"No","Yes")))</f>
        <v>N/A</v>
      </c>
      <c r="I23" s="10">
        <v>9.2100000000000009</v>
      </c>
      <c r="J23" s="10">
        <v>10.85</v>
      </c>
      <c r="K23" s="9" t="str">
        <f t="shared" si="1"/>
        <v>Yes</v>
      </c>
    </row>
    <row r="24" spans="1:11" ht="25.5" x14ac:dyDescent="0.2">
      <c r="A24" s="3" t="s">
        <v>938</v>
      </c>
      <c r="B24" s="35" t="s">
        <v>213</v>
      </c>
      <c r="C24" s="9">
        <v>9.0519594000000002E-3</v>
      </c>
      <c r="D24" s="9" t="str">
        <f>IF($B24="N/A","N/A",IF(C24&gt;15,"No",IF(C24&lt;-15,"No","Yes")))</f>
        <v>N/A</v>
      </c>
      <c r="E24" s="9">
        <v>0.10141378130000001</v>
      </c>
      <c r="F24" s="9" t="str">
        <f>IF($B24="N/A","N/A",IF(E24&gt;15,"No",IF(E24&lt;-15,"No","Yes")))</f>
        <v>N/A</v>
      </c>
      <c r="G24" s="9">
        <v>0.1173641174</v>
      </c>
      <c r="H24" s="9" t="str">
        <f>IF($B24="N/A","N/A",IF(G24&gt;15,"No",IF(G24&lt;-15,"No","Yes")))</f>
        <v>N/A</v>
      </c>
      <c r="I24" s="10">
        <v>1020</v>
      </c>
      <c r="J24" s="10">
        <v>15.73</v>
      </c>
      <c r="K24" s="9" t="str">
        <f t="shared" si="1"/>
        <v>Yes</v>
      </c>
    </row>
    <row r="25" spans="1:11" x14ac:dyDescent="0.2">
      <c r="A25" s="3" t="s">
        <v>166</v>
      </c>
      <c r="B25" s="35" t="s">
        <v>213</v>
      </c>
      <c r="C25" s="9">
        <v>99.745736238000006</v>
      </c>
      <c r="D25" s="9" t="str">
        <f t="shared" ref="D25:D27" si="2">IF($B25="N/A","N/A",IF(C25&gt;15,"No",IF(C25&lt;-15,"No","Yes")))</f>
        <v>N/A</v>
      </c>
      <c r="E25" s="9">
        <v>99.749490037000001</v>
      </c>
      <c r="F25" s="9" t="str">
        <f t="shared" ref="F25:F27" si="3">IF($B25="N/A","N/A",IF(E25&gt;15,"No",IF(E25&lt;-15,"No","Yes")))</f>
        <v>N/A</v>
      </c>
      <c r="G25" s="9">
        <v>99.752099752000007</v>
      </c>
      <c r="H25" s="9" t="str">
        <f t="shared" ref="H25:H27" si="4">IF($B25="N/A","N/A",IF(G25&gt;15,"No",IF(G25&lt;-15,"No","Yes")))</f>
        <v>N/A</v>
      </c>
      <c r="I25" s="10">
        <v>3.8E-3</v>
      </c>
      <c r="J25" s="10">
        <v>2.5999999999999999E-3</v>
      </c>
      <c r="K25" s="9" t="str">
        <f t="shared" si="1"/>
        <v>Yes</v>
      </c>
    </row>
    <row r="26" spans="1:11" x14ac:dyDescent="0.2">
      <c r="A26" s="3" t="s">
        <v>167</v>
      </c>
      <c r="B26" s="35" t="s">
        <v>213</v>
      </c>
      <c r="C26" s="9">
        <v>99.745736238000006</v>
      </c>
      <c r="D26" s="9" t="str">
        <f t="shared" si="2"/>
        <v>N/A</v>
      </c>
      <c r="E26" s="9">
        <v>99.749490037000001</v>
      </c>
      <c r="F26" s="9" t="str">
        <f t="shared" si="3"/>
        <v>N/A</v>
      </c>
      <c r="G26" s="9">
        <v>99.752099752000007</v>
      </c>
      <c r="H26" s="9" t="str">
        <f t="shared" si="4"/>
        <v>N/A</v>
      </c>
      <c r="I26" s="10">
        <v>3.8E-3</v>
      </c>
      <c r="J26" s="10">
        <v>2.5999999999999999E-3</v>
      </c>
      <c r="K26" s="9" t="str">
        <f t="shared" si="1"/>
        <v>Yes</v>
      </c>
    </row>
    <row r="27" spans="1:11" x14ac:dyDescent="0.2">
      <c r="A27" s="3" t="s">
        <v>168</v>
      </c>
      <c r="B27" s="35" t="s">
        <v>213</v>
      </c>
      <c r="C27" s="9">
        <v>99.745736238000006</v>
      </c>
      <c r="D27" s="9" t="str">
        <f t="shared" si="2"/>
        <v>N/A</v>
      </c>
      <c r="E27" s="9">
        <v>99.749490037000001</v>
      </c>
      <c r="F27" s="9" t="str">
        <f t="shared" si="3"/>
        <v>N/A</v>
      </c>
      <c r="G27" s="9">
        <v>99.752099752000007</v>
      </c>
      <c r="H27" s="9" t="str">
        <f t="shared" si="4"/>
        <v>N/A</v>
      </c>
      <c r="I27" s="10">
        <v>3.8E-3</v>
      </c>
      <c r="J27" s="10">
        <v>2.5999999999999999E-3</v>
      </c>
      <c r="K27" s="9" t="str">
        <f t="shared" si="1"/>
        <v>Yes</v>
      </c>
    </row>
    <row r="28" spans="1:11" x14ac:dyDescent="0.2">
      <c r="A28" s="3" t="s">
        <v>54</v>
      </c>
      <c r="B28" s="35" t="s">
        <v>213</v>
      </c>
      <c r="C28" s="9">
        <v>6.1186623284000001</v>
      </c>
      <c r="D28" s="9" t="str">
        <f>IF($B28="N/A","N/A",IF(C28&gt;15,"No",IF(C28&lt;-15,"No","Yes")))</f>
        <v>N/A</v>
      </c>
      <c r="E28" s="9">
        <v>5.4034203627000004</v>
      </c>
      <c r="F28" s="9" t="str">
        <f>IF($B28="N/A","N/A",IF(E28&gt;15,"No",IF(E28&lt;-15,"No","Yes")))</f>
        <v>N/A</v>
      </c>
      <c r="G28" s="9">
        <v>3.4589607923000001</v>
      </c>
      <c r="H28" s="9" t="str">
        <f>IF($B28="N/A","N/A",IF(G28&gt;15,"No",IF(G28&lt;-15,"No","Yes")))</f>
        <v>N/A</v>
      </c>
      <c r="I28" s="10">
        <v>-11.7</v>
      </c>
      <c r="J28" s="10">
        <v>-36</v>
      </c>
      <c r="K28" s="9" t="str">
        <f t="shared" si="1"/>
        <v>No</v>
      </c>
    </row>
    <row r="29" spans="1:11" x14ac:dyDescent="0.2">
      <c r="A29" s="3" t="s">
        <v>55</v>
      </c>
      <c r="B29" s="35" t="s">
        <v>213</v>
      </c>
      <c r="C29" s="9">
        <v>93.627073909999993</v>
      </c>
      <c r="D29" s="9" t="str">
        <f>IF($B29="N/A","N/A",IF(C29&gt;15,"No",IF(C29&lt;-15,"No","Yes")))</f>
        <v>N/A</v>
      </c>
      <c r="E29" s="9">
        <v>94.346069674999995</v>
      </c>
      <c r="F29" s="9" t="str">
        <f>IF($B29="N/A","N/A",IF(E29&gt;15,"No",IF(E29&lt;-15,"No","Yes")))</f>
        <v>N/A</v>
      </c>
      <c r="G29" s="9">
        <v>96.293138959999993</v>
      </c>
      <c r="H29" s="9" t="str">
        <f>IF($B29="N/A","N/A",IF(G29&gt;15,"No",IF(G29&lt;-15,"No","Yes")))</f>
        <v>N/A</v>
      </c>
      <c r="I29" s="10">
        <v>0.76790000000000003</v>
      </c>
      <c r="J29" s="10">
        <v>2.0640000000000001</v>
      </c>
      <c r="K29" s="9" t="str">
        <f t="shared" si="1"/>
        <v>Yes</v>
      </c>
    </row>
    <row r="30" spans="1:11" x14ac:dyDescent="0.2">
      <c r="A30" s="3" t="s">
        <v>56</v>
      </c>
      <c r="B30" s="35" t="s">
        <v>213</v>
      </c>
      <c r="C30" s="9">
        <v>77.585114419000007</v>
      </c>
      <c r="D30" s="9" t="str">
        <f>IF($B30="N/A","N/A",IF(C30&gt;15,"No",IF(C30&lt;-15,"No","Yes")))</f>
        <v>N/A</v>
      </c>
      <c r="E30" s="9">
        <v>79.981569277000006</v>
      </c>
      <c r="F30" s="9" t="str">
        <f>IF($B30="N/A","N/A",IF(E30&gt;15,"No",IF(E30&lt;-15,"No","Yes")))</f>
        <v>N/A</v>
      </c>
      <c r="G30" s="9">
        <v>80.352092352</v>
      </c>
      <c r="H30" s="9" t="str">
        <f>IF($B30="N/A","N/A",IF(G30&gt;15,"No",IF(G30&lt;-15,"No","Yes")))</f>
        <v>N/A</v>
      </c>
      <c r="I30" s="10">
        <v>3.089</v>
      </c>
      <c r="J30" s="10">
        <v>0.46329999999999999</v>
      </c>
      <c r="K30" s="9" t="str">
        <f t="shared" si="1"/>
        <v>Yes</v>
      </c>
    </row>
    <row r="31" spans="1:11" x14ac:dyDescent="0.2">
      <c r="A31" s="3" t="s">
        <v>57</v>
      </c>
      <c r="B31" s="35" t="s">
        <v>213</v>
      </c>
      <c r="C31" s="9">
        <v>16.673670700999999</v>
      </c>
      <c r="D31" s="9" t="str">
        <f>IF($B31="N/A","N/A",IF(C31&gt;15,"No",IF(C31&lt;-15,"No","Yes")))</f>
        <v>N/A</v>
      </c>
      <c r="E31" s="9">
        <v>15.312248776000001</v>
      </c>
      <c r="F31" s="9" t="str">
        <f>IF($B31="N/A","N/A",IF(E31&gt;15,"No",IF(E31&lt;-15,"No","Yes")))</f>
        <v>N/A</v>
      </c>
      <c r="G31" s="9">
        <v>13.307383974</v>
      </c>
      <c r="H31" s="9" t="str">
        <f>IF($B31="N/A","N/A",IF(G31&gt;15,"No",IF(G31&lt;-15,"No","Yes")))</f>
        <v>N/A</v>
      </c>
      <c r="I31" s="10">
        <v>-8.17</v>
      </c>
      <c r="J31" s="10">
        <v>-13.1</v>
      </c>
      <c r="K31" s="9" t="str">
        <f t="shared" si="1"/>
        <v>Yes</v>
      </c>
    </row>
    <row r="32" spans="1:11" ht="12" customHeight="1" x14ac:dyDescent="0.2">
      <c r="A32" s="158" t="s">
        <v>1633</v>
      </c>
      <c r="B32" s="159"/>
      <c r="C32" s="159"/>
      <c r="D32" s="159"/>
      <c r="E32" s="159"/>
      <c r="F32" s="159"/>
      <c r="G32" s="159"/>
      <c r="H32" s="159"/>
      <c r="I32" s="159"/>
      <c r="J32" s="159"/>
      <c r="K32" s="160"/>
    </row>
    <row r="33" spans="1:11" x14ac:dyDescent="0.2">
      <c r="A33" s="151" t="s">
        <v>1631</v>
      </c>
      <c r="B33" s="152"/>
      <c r="C33" s="152"/>
      <c r="D33" s="152"/>
      <c r="E33" s="152"/>
      <c r="F33" s="152"/>
      <c r="G33" s="152"/>
      <c r="H33" s="152"/>
      <c r="I33" s="152"/>
      <c r="J33" s="152"/>
      <c r="K33" s="153"/>
    </row>
    <row r="34" spans="1:11" x14ac:dyDescent="0.2">
      <c r="A34" s="154" t="s">
        <v>1732</v>
      </c>
      <c r="B34" s="154"/>
      <c r="C34" s="154"/>
      <c r="D34" s="154"/>
      <c r="E34" s="154"/>
      <c r="F34" s="154"/>
      <c r="G34" s="154"/>
      <c r="H34" s="154"/>
      <c r="I34" s="154"/>
      <c r="J34" s="154"/>
      <c r="K34" s="155"/>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1727</v>
      </c>
      <c r="B1" s="143"/>
      <c r="C1" s="143"/>
      <c r="D1" s="143"/>
      <c r="E1" s="143"/>
      <c r="F1" s="143"/>
      <c r="G1" s="143"/>
      <c r="H1" s="143"/>
      <c r="I1" s="143"/>
      <c r="J1" s="143"/>
      <c r="K1" s="144"/>
    </row>
    <row r="2" spans="1:11" x14ac:dyDescent="0.2">
      <c r="A2" s="148" t="s">
        <v>1589</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2" t="s">
        <v>12</v>
      </c>
      <c r="B6" s="85" t="s">
        <v>213</v>
      </c>
      <c r="C6" s="36">
        <v>0</v>
      </c>
      <c r="D6" s="9" t="str">
        <f t="shared" ref="D6:F18" si="0">IF($B6="N/A","N/A",IF(C6&lt;0,"No","Yes"))</f>
        <v>N/A</v>
      </c>
      <c r="E6" s="36">
        <v>0</v>
      </c>
      <c r="F6" s="9" t="str">
        <f t="shared" si="0"/>
        <v>N/A</v>
      </c>
      <c r="G6" s="36">
        <v>667085</v>
      </c>
      <c r="H6" s="9" t="str">
        <f t="shared" ref="H6:H18" si="1">IF($B6="N/A","N/A",IF(G6&lt;0,"No","Yes"))</f>
        <v>N/A</v>
      </c>
      <c r="I6" s="10" t="s">
        <v>1746</v>
      </c>
      <c r="J6" s="10" t="s">
        <v>1746</v>
      </c>
      <c r="K6" s="9" t="str">
        <f t="shared" ref="K6:K18" si="2">IF(J6="Div by 0", "N/A", IF(J6="N/A","N/A", IF(J6&gt;30, "No", IF(J6&lt;-30, "No", "Yes"))))</f>
        <v>N/A</v>
      </c>
    </row>
    <row r="7" spans="1:11" x14ac:dyDescent="0.2">
      <c r="A7" s="26" t="s">
        <v>443</v>
      </c>
      <c r="B7" s="85" t="s">
        <v>213</v>
      </c>
      <c r="C7" s="9" t="s">
        <v>1746</v>
      </c>
      <c r="D7" s="9" t="str">
        <f t="shared" si="0"/>
        <v>N/A</v>
      </c>
      <c r="E7" s="9" t="s">
        <v>1746</v>
      </c>
      <c r="F7" s="9" t="str">
        <f t="shared" si="0"/>
        <v>N/A</v>
      </c>
      <c r="G7" s="9">
        <v>1.4506397235999999</v>
      </c>
      <c r="H7" s="9" t="str">
        <f t="shared" si="1"/>
        <v>N/A</v>
      </c>
      <c r="I7" s="10" t="s">
        <v>1746</v>
      </c>
      <c r="J7" s="10" t="s">
        <v>1746</v>
      </c>
      <c r="K7" s="9" t="str">
        <f t="shared" si="2"/>
        <v>N/A</v>
      </c>
    </row>
    <row r="8" spans="1:11" x14ac:dyDescent="0.2">
      <c r="A8" s="26" t="s">
        <v>444</v>
      </c>
      <c r="B8" s="85" t="s">
        <v>213</v>
      </c>
      <c r="C8" s="9" t="s">
        <v>1746</v>
      </c>
      <c r="D8" s="9" t="str">
        <f t="shared" si="0"/>
        <v>N/A</v>
      </c>
      <c r="E8" s="9" t="s">
        <v>1746</v>
      </c>
      <c r="F8" s="9" t="str">
        <f t="shared" si="0"/>
        <v>N/A</v>
      </c>
      <c r="G8" s="9">
        <v>33.046763155999997</v>
      </c>
      <c r="H8" s="9" t="str">
        <f t="shared" si="1"/>
        <v>N/A</v>
      </c>
      <c r="I8" s="10" t="s">
        <v>1746</v>
      </c>
      <c r="J8" s="10" t="s">
        <v>1746</v>
      </c>
      <c r="K8" s="9" t="str">
        <f t="shared" si="2"/>
        <v>N/A</v>
      </c>
    </row>
    <row r="9" spans="1:11" x14ac:dyDescent="0.2">
      <c r="A9" s="26" t="s">
        <v>445</v>
      </c>
      <c r="B9" s="85" t="s">
        <v>213</v>
      </c>
      <c r="C9" s="9" t="s">
        <v>1746</v>
      </c>
      <c r="D9" s="9" t="str">
        <f t="shared" si="0"/>
        <v>N/A</v>
      </c>
      <c r="E9" s="9" t="s">
        <v>1746</v>
      </c>
      <c r="F9" s="9" t="str">
        <f t="shared" si="0"/>
        <v>N/A</v>
      </c>
      <c r="G9" s="9">
        <v>30.757999354999999</v>
      </c>
      <c r="H9" s="9" t="str">
        <f t="shared" si="1"/>
        <v>N/A</v>
      </c>
      <c r="I9" s="10" t="s">
        <v>1746</v>
      </c>
      <c r="J9" s="10" t="s">
        <v>1746</v>
      </c>
      <c r="K9" s="9" t="str">
        <f t="shared" si="2"/>
        <v>N/A</v>
      </c>
    </row>
    <row r="10" spans="1:11" x14ac:dyDescent="0.2">
      <c r="A10" s="26" t="s">
        <v>446</v>
      </c>
      <c r="B10" s="85" t="s">
        <v>213</v>
      </c>
      <c r="C10" s="9" t="s">
        <v>1746</v>
      </c>
      <c r="D10" s="9" t="str">
        <f t="shared" si="0"/>
        <v>N/A</v>
      </c>
      <c r="E10" s="9" t="s">
        <v>1746</v>
      </c>
      <c r="F10" s="9" t="str">
        <f t="shared" si="0"/>
        <v>N/A</v>
      </c>
      <c r="G10" s="9">
        <v>26.288853744000001</v>
      </c>
      <c r="H10" s="9" t="str">
        <f t="shared" si="1"/>
        <v>N/A</v>
      </c>
      <c r="I10" s="10" t="s">
        <v>1746</v>
      </c>
      <c r="J10" s="10" t="s">
        <v>1746</v>
      </c>
      <c r="K10" s="9" t="str">
        <f t="shared" si="2"/>
        <v>N/A</v>
      </c>
    </row>
    <row r="11" spans="1:11" x14ac:dyDescent="0.2">
      <c r="A11" s="2" t="s">
        <v>207</v>
      </c>
      <c r="B11" s="85" t="s">
        <v>213</v>
      </c>
      <c r="C11" s="9" t="s">
        <v>1746</v>
      </c>
      <c r="D11" s="9" t="str">
        <f t="shared" si="0"/>
        <v>N/A</v>
      </c>
      <c r="E11" s="9" t="s">
        <v>1746</v>
      </c>
      <c r="F11" s="9" t="str">
        <f t="shared" si="0"/>
        <v>N/A</v>
      </c>
      <c r="G11" s="9">
        <v>93.806486430000007</v>
      </c>
      <c r="H11" s="9" t="str">
        <f t="shared" si="1"/>
        <v>N/A</v>
      </c>
      <c r="I11" s="10" t="s">
        <v>1746</v>
      </c>
      <c r="J11" s="10" t="s">
        <v>1746</v>
      </c>
      <c r="K11" s="9" t="str">
        <f t="shared" si="2"/>
        <v>N/A</v>
      </c>
    </row>
    <row r="12" spans="1:11" x14ac:dyDescent="0.2">
      <c r="A12" s="2" t="s">
        <v>936</v>
      </c>
      <c r="B12" s="85" t="s">
        <v>213</v>
      </c>
      <c r="C12" s="9" t="s">
        <v>1746</v>
      </c>
      <c r="D12" s="9" t="str">
        <f t="shared" si="0"/>
        <v>N/A</v>
      </c>
      <c r="E12" s="9" t="s">
        <v>1746</v>
      </c>
      <c r="F12" s="9" t="str">
        <f t="shared" si="0"/>
        <v>N/A</v>
      </c>
      <c r="G12" s="9">
        <v>0</v>
      </c>
      <c r="H12" s="9" t="str">
        <f t="shared" si="1"/>
        <v>N/A</v>
      </c>
      <c r="I12" s="10" t="s">
        <v>1746</v>
      </c>
      <c r="J12" s="10" t="s">
        <v>1746</v>
      </c>
      <c r="K12" s="9" t="str">
        <f t="shared" si="2"/>
        <v>N/A</v>
      </c>
    </row>
    <row r="13" spans="1:11" x14ac:dyDescent="0.2">
      <c r="A13" s="2" t="s">
        <v>51</v>
      </c>
      <c r="B13" s="85" t="s">
        <v>213</v>
      </c>
      <c r="C13" s="9" t="s">
        <v>1746</v>
      </c>
      <c r="D13" s="9" t="str">
        <f t="shared" si="0"/>
        <v>N/A</v>
      </c>
      <c r="E13" s="9" t="s">
        <v>1746</v>
      </c>
      <c r="F13" s="9" t="str">
        <f t="shared" si="0"/>
        <v>N/A</v>
      </c>
      <c r="G13" s="9">
        <v>100</v>
      </c>
      <c r="H13" s="9" t="str">
        <f t="shared" si="1"/>
        <v>N/A</v>
      </c>
      <c r="I13" s="10" t="s">
        <v>1746</v>
      </c>
      <c r="J13" s="10" t="s">
        <v>1746</v>
      </c>
      <c r="K13" s="9" t="str">
        <f t="shared" si="2"/>
        <v>N/A</v>
      </c>
    </row>
    <row r="14" spans="1:11" x14ac:dyDescent="0.2">
      <c r="A14" s="2" t="s">
        <v>52</v>
      </c>
      <c r="B14" s="85" t="s">
        <v>213</v>
      </c>
      <c r="C14" s="9" t="s">
        <v>1746</v>
      </c>
      <c r="D14" s="9" t="str">
        <f t="shared" si="0"/>
        <v>N/A</v>
      </c>
      <c r="E14" s="9" t="s">
        <v>1746</v>
      </c>
      <c r="F14" s="9" t="str">
        <f t="shared" si="0"/>
        <v>N/A</v>
      </c>
      <c r="G14" s="9">
        <v>0</v>
      </c>
      <c r="H14" s="9" t="str">
        <f t="shared" si="1"/>
        <v>N/A</v>
      </c>
      <c r="I14" s="10" t="s">
        <v>1746</v>
      </c>
      <c r="J14" s="10" t="s">
        <v>1746</v>
      </c>
      <c r="K14" s="9" t="str">
        <f t="shared" si="2"/>
        <v>N/A</v>
      </c>
    </row>
    <row r="15" spans="1:11" x14ac:dyDescent="0.2">
      <c r="A15" s="2" t="s">
        <v>164</v>
      </c>
      <c r="B15" s="85" t="s">
        <v>213</v>
      </c>
      <c r="C15" s="9" t="s">
        <v>1746</v>
      </c>
      <c r="D15" s="9" t="str">
        <f t="shared" si="0"/>
        <v>N/A</v>
      </c>
      <c r="E15" s="9" t="s">
        <v>1746</v>
      </c>
      <c r="F15" s="9" t="str">
        <f t="shared" si="0"/>
        <v>N/A</v>
      </c>
      <c r="G15" s="9">
        <v>100</v>
      </c>
      <c r="H15" s="9" t="str">
        <f t="shared" si="1"/>
        <v>N/A</v>
      </c>
      <c r="I15" s="10" t="s">
        <v>1746</v>
      </c>
      <c r="J15" s="10" t="s">
        <v>1746</v>
      </c>
      <c r="K15" s="9" t="str">
        <f t="shared" si="2"/>
        <v>N/A</v>
      </c>
    </row>
    <row r="16" spans="1:11" x14ac:dyDescent="0.2">
      <c r="A16" s="2" t="s">
        <v>165</v>
      </c>
      <c r="B16" s="85" t="s">
        <v>213</v>
      </c>
      <c r="C16" s="9" t="s">
        <v>1746</v>
      </c>
      <c r="D16" s="9" t="str">
        <f t="shared" si="0"/>
        <v>N/A</v>
      </c>
      <c r="E16" s="9" t="s">
        <v>1746</v>
      </c>
      <c r="F16" s="9" t="str">
        <f t="shared" si="0"/>
        <v>N/A</v>
      </c>
      <c r="G16" s="9">
        <v>99.559426459999997</v>
      </c>
      <c r="H16" s="9" t="str">
        <f t="shared" si="1"/>
        <v>N/A</v>
      </c>
      <c r="I16" s="10" t="s">
        <v>1746</v>
      </c>
      <c r="J16" s="10" t="s">
        <v>1746</v>
      </c>
      <c r="K16" s="9" t="str">
        <f t="shared" si="2"/>
        <v>N/A</v>
      </c>
    </row>
    <row r="17" spans="1:11" x14ac:dyDescent="0.2">
      <c r="A17" s="2" t="s">
        <v>21</v>
      </c>
      <c r="B17" s="85" t="s">
        <v>213</v>
      </c>
      <c r="C17" s="9" t="s">
        <v>1746</v>
      </c>
      <c r="D17" s="9" t="str">
        <f t="shared" si="0"/>
        <v>N/A</v>
      </c>
      <c r="E17" s="9" t="s">
        <v>1746</v>
      </c>
      <c r="F17" s="9" t="str">
        <f t="shared" si="0"/>
        <v>N/A</v>
      </c>
      <c r="G17" s="9">
        <v>99.977364203999997</v>
      </c>
      <c r="H17" s="9" t="str">
        <f t="shared" si="1"/>
        <v>N/A</v>
      </c>
      <c r="I17" s="10" t="s">
        <v>1746</v>
      </c>
      <c r="J17" s="10" t="s">
        <v>1746</v>
      </c>
      <c r="K17" s="9" t="str">
        <f t="shared" si="2"/>
        <v>N/A</v>
      </c>
    </row>
    <row r="18" spans="1:11" x14ac:dyDescent="0.2">
      <c r="A18" s="2" t="s">
        <v>53</v>
      </c>
      <c r="B18" s="85" t="s">
        <v>213</v>
      </c>
      <c r="C18" s="9" t="s">
        <v>1746</v>
      </c>
      <c r="D18" s="9" t="str">
        <f t="shared" si="0"/>
        <v>N/A</v>
      </c>
      <c r="E18" s="9" t="s">
        <v>1746</v>
      </c>
      <c r="F18" s="9" t="str">
        <f t="shared" si="0"/>
        <v>N/A</v>
      </c>
      <c r="G18" s="9">
        <v>100</v>
      </c>
      <c r="H18" s="9" t="str">
        <f t="shared" si="1"/>
        <v>N/A</v>
      </c>
      <c r="I18" s="10" t="s">
        <v>1746</v>
      </c>
      <c r="J18" s="10" t="s">
        <v>1746</v>
      </c>
      <c r="K18" s="9" t="str">
        <f t="shared" si="2"/>
        <v>N/A</v>
      </c>
    </row>
    <row r="19" spans="1:11" x14ac:dyDescent="0.2">
      <c r="A19" s="3" t="s">
        <v>675</v>
      </c>
      <c r="B19" s="85" t="s">
        <v>213</v>
      </c>
      <c r="C19" s="9" t="s">
        <v>1746</v>
      </c>
      <c r="D19" s="9" t="str">
        <f t="shared" ref="D19:D21" si="3">IF($B19="N/A","N/A",IF(C19&lt;0,"No","Yes"))</f>
        <v>N/A</v>
      </c>
      <c r="E19" s="9" t="s">
        <v>1746</v>
      </c>
      <c r="F19" s="9" t="str">
        <f t="shared" ref="F19:F21" si="4">IF($B19="N/A","N/A",IF(E19&lt;0,"No","Yes"))</f>
        <v>N/A</v>
      </c>
      <c r="G19" s="9">
        <v>99.928195058</v>
      </c>
      <c r="H19" s="9" t="str">
        <f t="shared" ref="H19:H21" si="5">IF($B19="N/A","N/A",IF(G19&lt;0,"No","Yes"))</f>
        <v>N/A</v>
      </c>
      <c r="I19" s="10" t="s">
        <v>1746</v>
      </c>
      <c r="J19" s="10" t="s">
        <v>1746</v>
      </c>
      <c r="K19" s="9" t="str">
        <f>IF(J19="Div by 0", "N/A", IF(J19="N/A","N/A", IF(J19&gt;30, "No", IF(J19&lt;-30, "No", "Yes"))))</f>
        <v>N/A</v>
      </c>
    </row>
    <row r="20" spans="1:11" x14ac:dyDescent="0.2">
      <c r="A20" s="3" t="s">
        <v>676</v>
      </c>
      <c r="B20" s="85" t="s">
        <v>213</v>
      </c>
      <c r="C20" s="9" t="s">
        <v>1746</v>
      </c>
      <c r="D20" s="9" t="str">
        <f t="shared" si="3"/>
        <v>N/A</v>
      </c>
      <c r="E20" s="9" t="s">
        <v>1746</v>
      </c>
      <c r="F20" s="9" t="str">
        <f t="shared" si="4"/>
        <v>N/A</v>
      </c>
      <c r="G20" s="9">
        <v>100</v>
      </c>
      <c r="H20" s="9" t="str">
        <f t="shared" si="5"/>
        <v>N/A</v>
      </c>
      <c r="I20" s="10" t="s">
        <v>1746</v>
      </c>
      <c r="J20" s="10" t="s">
        <v>1746</v>
      </c>
      <c r="K20" s="9" t="str">
        <f>IF(J20="Div by 0", "N/A", IF(J20="N/A","N/A", IF(J20&gt;30, "No", IF(J20&lt;-30, "No", "Yes"))))</f>
        <v>N/A</v>
      </c>
    </row>
    <row r="21" spans="1:11" x14ac:dyDescent="0.2">
      <c r="A21" s="3" t="s">
        <v>677</v>
      </c>
      <c r="B21" s="85" t="s">
        <v>213</v>
      </c>
      <c r="C21" s="9" t="s">
        <v>1746</v>
      </c>
      <c r="D21" s="9" t="str">
        <f t="shared" si="3"/>
        <v>N/A</v>
      </c>
      <c r="E21" s="9" t="s">
        <v>1746</v>
      </c>
      <c r="F21" s="9" t="str">
        <f t="shared" si="4"/>
        <v>N/A</v>
      </c>
      <c r="G21" s="9">
        <v>100</v>
      </c>
      <c r="H21" s="9" t="str">
        <f t="shared" si="5"/>
        <v>N/A</v>
      </c>
      <c r="I21" s="10" t="s">
        <v>1746</v>
      </c>
      <c r="J21" s="10" t="s">
        <v>1746</v>
      </c>
      <c r="K21" s="9" t="str">
        <f>IF(J21="Div by 0", "N/A", IF(J21="N/A","N/A", IF(J21&gt;30, "No", IF(J21&lt;-30, "No", "Yes"))))</f>
        <v>N/A</v>
      </c>
    </row>
    <row r="22" spans="1:11" ht="16.5" customHeight="1" x14ac:dyDescent="0.2">
      <c r="A22" s="3" t="s">
        <v>1701</v>
      </c>
      <c r="B22" s="85" t="s">
        <v>213</v>
      </c>
      <c r="C22" s="9" t="s">
        <v>1746</v>
      </c>
      <c r="D22" s="9" t="str">
        <f t="shared" ref="D22:D31" si="6">IF($B22="N/A","N/A",IF(C22&lt;0,"No","Yes"))</f>
        <v>N/A</v>
      </c>
      <c r="E22" s="9" t="s">
        <v>1746</v>
      </c>
      <c r="F22" s="9" t="str">
        <f t="shared" ref="F22:F31" si="7">IF($B22="N/A","N/A",IF(E22&lt;0,"No","Yes"))</f>
        <v>N/A</v>
      </c>
      <c r="G22" s="9">
        <v>59.180464258999997</v>
      </c>
      <c r="I22" s="10" t="s">
        <v>1746</v>
      </c>
      <c r="J22" s="10" t="s">
        <v>1746</v>
      </c>
      <c r="K22" s="9" t="str">
        <f t="shared" ref="K22:K31" si="8">IF(J22="Div by 0", "N/A", IF(J22="N/A","N/A", IF(J22&gt;30, "No", IF(J22&lt;-30, "No", "Yes"))))</f>
        <v>N/A</v>
      </c>
    </row>
    <row r="23" spans="1:11" x14ac:dyDescent="0.2">
      <c r="A23" s="3" t="s">
        <v>939</v>
      </c>
      <c r="B23" s="85" t="s">
        <v>213</v>
      </c>
      <c r="C23" s="9" t="s">
        <v>1746</v>
      </c>
      <c r="D23" s="9" t="str">
        <f t="shared" si="6"/>
        <v>N/A</v>
      </c>
      <c r="E23" s="9" t="s">
        <v>1746</v>
      </c>
      <c r="F23" s="9" t="str">
        <f t="shared" si="7"/>
        <v>N/A</v>
      </c>
      <c r="G23" s="9">
        <v>39.669757226999998</v>
      </c>
      <c r="H23" s="9" t="str">
        <f t="shared" ref="H23:H31" si="9">IF($B23="N/A","N/A",IF(G23&lt;0,"No","Yes"))</f>
        <v>N/A</v>
      </c>
      <c r="I23" s="10" t="s">
        <v>1746</v>
      </c>
      <c r="J23" s="10" t="s">
        <v>1746</v>
      </c>
      <c r="K23" s="9" t="str">
        <f t="shared" si="8"/>
        <v>N/A</v>
      </c>
    </row>
    <row r="24" spans="1:11" ht="25.5" x14ac:dyDescent="0.2">
      <c r="A24" s="3" t="s">
        <v>940</v>
      </c>
      <c r="B24" s="85" t="s">
        <v>213</v>
      </c>
      <c r="C24" s="9" t="s">
        <v>1746</v>
      </c>
      <c r="D24" s="9" t="str">
        <f t="shared" si="6"/>
        <v>N/A</v>
      </c>
      <c r="E24" s="9" t="s">
        <v>1746</v>
      </c>
      <c r="F24" s="9" t="str">
        <f t="shared" si="7"/>
        <v>N/A</v>
      </c>
      <c r="G24" s="9">
        <v>0.31120471900000002</v>
      </c>
      <c r="H24" s="9" t="str">
        <f t="shared" si="9"/>
        <v>N/A</v>
      </c>
      <c r="I24" s="10" t="s">
        <v>1746</v>
      </c>
      <c r="J24" s="10" t="s">
        <v>1746</v>
      </c>
      <c r="K24" s="9" t="str">
        <f t="shared" si="8"/>
        <v>N/A</v>
      </c>
    </row>
    <row r="25" spans="1:11" x14ac:dyDescent="0.2">
      <c r="A25" s="2" t="s">
        <v>166</v>
      </c>
      <c r="B25" s="85" t="s">
        <v>213</v>
      </c>
      <c r="C25" s="9" t="s">
        <v>1746</v>
      </c>
      <c r="D25" s="9" t="str">
        <f t="shared" si="6"/>
        <v>N/A</v>
      </c>
      <c r="E25" s="9" t="s">
        <v>1746</v>
      </c>
      <c r="F25" s="9" t="str">
        <f t="shared" si="7"/>
        <v>N/A</v>
      </c>
      <c r="G25" s="9">
        <v>100</v>
      </c>
      <c r="H25" s="9" t="str">
        <f t="shared" si="9"/>
        <v>N/A</v>
      </c>
      <c r="I25" s="10" t="s">
        <v>1746</v>
      </c>
      <c r="J25" s="10" t="s">
        <v>1746</v>
      </c>
      <c r="K25" s="9" t="str">
        <f t="shared" si="8"/>
        <v>N/A</v>
      </c>
    </row>
    <row r="26" spans="1:11" x14ac:dyDescent="0.2">
      <c r="A26" s="2" t="s">
        <v>167</v>
      </c>
      <c r="B26" s="85" t="s">
        <v>213</v>
      </c>
      <c r="C26" s="9" t="s">
        <v>1746</v>
      </c>
      <c r="D26" s="9" t="str">
        <f t="shared" si="6"/>
        <v>N/A</v>
      </c>
      <c r="E26" s="9" t="s">
        <v>1746</v>
      </c>
      <c r="F26" s="9" t="str">
        <f t="shared" si="7"/>
        <v>N/A</v>
      </c>
      <c r="G26" s="9">
        <v>100</v>
      </c>
      <c r="H26" s="9" t="str">
        <f t="shared" si="9"/>
        <v>N/A</v>
      </c>
      <c r="I26" s="10" t="s">
        <v>1746</v>
      </c>
      <c r="J26" s="10" t="s">
        <v>1746</v>
      </c>
      <c r="K26" s="9" t="str">
        <f t="shared" si="8"/>
        <v>N/A</v>
      </c>
    </row>
    <row r="27" spans="1:11" x14ac:dyDescent="0.2">
      <c r="A27" s="2" t="s">
        <v>168</v>
      </c>
      <c r="B27" s="85" t="s">
        <v>213</v>
      </c>
      <c r="C27" s="9" t="s">
        <v>1746</v>
      </c>
      <c r="D27" s="9" t="str">
        <f t="shared" si="6"/>
        <v>N/A</v>
      </c>
      <c r="E27" s="9" t="s">
        <v>1746</v>
      </c>
      <c r="F27" s="9" t="str">
        <f t="shared" si="7"/>
        <v>N/A</v>
      </c>
      <c r="G27" s="9">
        <v>100</v>
      </c>
      <c r="H27" s="9" t="str">
        <f t="shared" si="9"/>
        <v>N/A</v>
      </c>
      <c r="I27" s="10" t="s">
        <v>1746</v>
      </c>
      <c r="J27" s="10" t="s">
        <v>1746</v>
      </c>
      <c r="K27" s="9" t="str">
        <f t="shared" si="8"/>
        <v>N/A</v>
      </c>
    </row>
    <row r="28" spans="1:11" x14ac:dyDescent="0.2">
      <c r="A28" s="2" t="s">
        <v>54</v>
      </c>
      <c r="B28" s="85" t="s">
        <v>213</v>
      </c>
      <c r="C28" s="9" t="s">
        <v>1746</v>
      </c>
      <c r="D28" s="9" t="str">
        <f t="shared" si="6"/>
        <v>N/A</v>
      </c>
      <c r="E28" s="9" t="s">
        <v>1746</v>
      </c>
      <c r="F28" s="9" t="str">
        <f t="shared" si="7"/>
        <v>N/A</v>
      </c>
      <c r="G28" s="9">
        <v>8.4004287309999999</v>
      </c>
      <c r="H28" s="9" t="str">
        <f t="shared" si="9"/>
        <v>N/A</v>
      </c>
      <c r="I28" s="10" t="s">
        <v>1746</v>
      </c>
      <c r="J28" s="10" t="s">
        <v>1746</v>
      </c>
      <c r="K28" s="9" t="str">
        <f t="shared" si="8"/>
        <v>N/A</v>
      </c>
    </row>
    <row r="29" spans="1:11" x14ac:dyDescent="0.2">
      <c r="A29" s="2" t="s">
        <v>55</v>
      </c>
      <c r="B29" s="85" t="s">
        <v>213</v>
      </c>
      <c r="C29" s="9" t="s">
        <v>1746</v>
      </c>
      <c r="D29" s="9" t="str">
        <f t="shared" si="6"/>
        <v>N/A</v>
      </c>
      <c r="E29" s="9" t="s">
        <v>1746</v>
      </c>
      <c r="F29" s="9" t="str">
        <f t="shared" si="7"/>
        <v>N/A</v>
      </c>
      <c r="G29" s="9">
        <v>91.599571268999995</v>
      </c>
      <c r="H29" s="9" t="str">
        <f t="shared" si="9"/>
        <v>N/A</v>
      </c>
      <c r="I29" s="10" t="s">
        <v>1746</v>
      </c>
      <c r="J29" s="10" t="s">
        <v>1746</v>
      </c>
      <c r="K29" s="9" t="str">
        <f t="shared" si="8"/>
        <v>N/A</v>
      </c>
    </row>
    <row r="30" spans="1:11" x14ac:dyDescent="0.2">
      <c r="A30" s="2" t="s">
        <v>56</v>
      </c>
      <c r="B30" s="85" t="s">
        <v>213</v>
      </c>
      <c r="C30" s="9" t="s">
        <v>1746</v>
      </c>
      <c r="D30" s="9" t="str">
        <f t="shared" si="6"/>
        <v>N/A</v>
      </c>
      <c r="E30" s="9" t="s">
        <v>1746</v>
      </c>
      <c r="F30" s="9" t="str">
        <f t="shared" si="7"/>
        <v>N/A</v>
      </c>
      <c r="G30" s="9">
        <v>84.587871110999998</v>
      </c>
      <c r="H30" s="9" t="str">
        <f t="shared" si="9"/>
        <v>N/A</v>
      </c>
      <c r="I30" s="10" t="s">
        <v>1746</v>
      </c>
      <c r="J30" s="10" t="s">
        <v>1746</v>
      </c>
      <c r="K30" s="9" t="str">
        <f t="shared" si="8"/>
        <v>N/A</v>
      </c>
    </row>
    <row r="31" spans="1:11" x14ac:dyDescent="0.2">
      <c r="A31" s="2" t="s">
        <v>57</v>
      </c>
      <c r="B31" s="85" t="s">
        <v>213</v>
      </c>
      <c r="C31" s="9" t="s">
        <v>1746</v>
      </c>
      <c r="D31" s="9" t="str">
        <f t="shared" si="6"/>
        <v>N/A</v>
      </c>
      <c r="E31" s="9" t="s">
        <v>1746</v>
      </c>
      <c r="F31" s="9" t="str">
        <f t="shared" si="7"/>
        <v>N/A</v>
      </c>
      <c r="G31" s="9">
        <v>14.384823523</v>
      </c>
      <c r="H31" s="9" t="str">
        <f t="shared" si="9"/>
        <v>N/A</v>
      </c>
      <c r="I31" s="10" t="s">
        <v>1746</v>
      </c>
      <c r="J31" s="10" t="s">
        <v>1746</v>
      </c>
      <c r="K31" s="9" t="str">
        <f t="shared" si="8"/>
        <v>N/A</v>
      </c>
    </row>
    <row r="32" spans="1:11" ht="12" customHeight="1" x14ac:dyDescent="0.2">
      <c r="A32" s="158" t="s">
        <v>1633</v>
      </c>
      <c r="B32" s="159"/>
      <c r="C32" s="159"/>
      <c r="D32" s="159"/>
      <c r="E32" s="159"/>
      <c r="F32" s="159"/>
      <c r="G32" s="159"/>
      <c r="H32" s="159"/>
      <c r="I32" s="159"/>
      <c r="J32" s="159"/>
      <c r="K32" s="160"/>
    </row>
    <row r="33" spans="1:11" x14ac:dyDescent="0.2">
      <c r="A33" s="151" t="s">
        <v>1631</v>
      </c>
      <c r="B33" s="152"/>
      <c r="C33" s="152"/>
      <c r="D33" s="152"/>
      <c r="E33" s="152"/>
      <c r="F33" s="152"/>
      <c r="G33" s="152"/>
      <c r="H33" s="152"/>
      <c r="I33" s="152"/>
      <c r="J33" s="152"/>
      <c r="K33" s="153"/>
    </row>
    <row r="34" spans="1:11" x14ac:dyDescent="0.2">
      <c r="A34" s="154" t="s">
        <v>1732</v>
      </c>
      <c r="B34" s="154"/>
      <c r="C34" s="154"/>
      <c r="D34" s="154"/>
      <c r="E34" s="154"/>
      <c r="F34" s="154"/>
      <c r="G34" s="154"/>
      <c r="H34" s="154"/>
      <c r="I34" s="154"/>
      <c r="J34" s="154"/>
      <c r="K34" s="155"/>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F21"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s="21" customFormat="1" x14ac:dyDescent="0.2">
      <c r="A2" s="148" t="s">
        <v>1590</v>
      </c>
      <c r="B2" s="149"/>
      <c r="C2" s="149"/>
      <c r="D2" s="149"/>
      <c r="E2" s="149"/>
      <c r="F2" s="149"/>
      <c r="G2" s="149"/>
      <c r="H2" s="149"/>
      <c r="I2" s="149"/>
      <c r="J2" s="149"/>
      <c r="K2" s="149"/>
      <c r="L2" s="150"/>
    </row>
    <row r="3" spans="1:12" s="21" customFormat="1" x14ac:dyDescent="0.2">
      <c r="A3" s="148" t="s">
        <v>1745</v>
      </c>
      <c r="B3" s="167"/>
      <c r="C3" s="167"/>
      <c r="D3" s="167"/>
      <c r="E3" s="167"/>
      <c r="F3" s="167"/>
      <c r="G3" s="167"/>
      <c r="H3" s="167"/>
      <c r="I3" s="167"/>
      <c r="J3" s="167"/>
      <c r="K3" s="167"/>
      <c r="L3" s="168"/>
    </row>
    <row r="4" spans="1:12" s="21" customFormat="1" x14ac:dyDescent="0.2">
      <c r="A4" s="164" t="s">
        <v>648</v>
      </c>
      <c r="B4" s="165"/>
      <c r="C4" s="165"/>
      <c r="D4" s="165"/>
      <c r="E4" s="165"/>
      <c r="F4" s="165"/>
      <c r="G4" s="165"/>
      <c r="H4" s="165"/>
      <c r="I4" s="165"/>
      <c r="J4" s="165"/>
      <c r="K4" s="165"/>
      <c r="L4" s="166"/>
    </row>
    <row r="5" spans="1:12" s="81" customFormat="1" ht="63" customHeight="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s="28" customFormat="1" ht="12.75" customHeight="1" x14ac:dyDescent="0.2">
      <c r="A6" s="2" t="s">
        <v>345</v>
      </c>
      <c r="B6" s="44" t="s">
        <v>213</v>
      </c>
      <c r="C6" s="27">
        <v>7</v>
      </c>
      <c r="D6" s="44" t="s">
        <v>213</v>
      </c>
      <c r="E6" s="27">
        <v>7</v>
      </c>
      <c r="F6" s="44" t="s">
        <v>213</v>
      </c>
      <c r="G6" s="27">
        <v>7</v>
      </c>
      <c r="H6" s="44" t="s">
        <v>213</v>
      </c>
      <c r="I6" s="130" t="s">
        <v>213</v>
      </c>
      <c r="J6" s="130" t="s">
        <v>213</v>
      </c>
      <c r="K6" s="44" t="s">
        <v>213</v>
      </c>
      <c r="L6" s="44" t="s">
        <v>213</v>
      </c>
    </row>
    <row r="7" spans="1:12" x14ac:dyDescent="0.2">
      <c r="A7" s="3" t="s">
        <v>17</v>
      </c>
      <c r="B7" s="30" t="s">
        <v>213</v>
      </c>
      <c r="C7" s="31">
        <v>433102</v>
      </c>
      <c r="D7" s="82" t="str">
        <f>IF($B7="N/A","N/A",IF(C7&gt;10,"No",IF(C7&lt;-10,"No","Yes")))</f>
        <v>N/A</v>
      </c>
      <c r="E7" s="31">
        <v>432954</v>
      </c>
      <c r="F7" s="82" t="str">
        <f>IF($B7="N/A","N/A",IF(E7&gt;10,"No",IF(E7&lt;-10,"No","Yes")))</f>
        <v>N/A</v>
      </c>
      <c r="G7" s="31">
        <v>432231</v>
      </c>
      <c r="H7" s="82" t="str">
        <f>IF($B7="N/A","N/A",IF(G7&gt;10,"No",IF(G7&lt;-10,"No","Yes")))</f>
        <v>N/A</v>
      </c>
      <c r="I7" s="83">
        <v>-3.4000000000000002E-2</v>
      </c>
      <c r="J7" s="83">
        <v>-0.16700000000000001</v>
      </c>
      <c r="K7" s="84" t="s">
        <v>736</v>
      </c>
      <c r="L7" s="32" t="str">
        <f>IF(J7="Div by 0", "N/A", IF(K7="N/A","N/A", IF(J7&gt;VALUE(MID(K7,1,2)), "No", IF(J7&lt;-1*VALUE(MID(K7,1,2)), "No", "Yes"))))</f>
        <v>Yes</v>
      </c>
    </row>
    <row r="8" spans="1:12" x14ac:dyDescent="0.2">
      <c r="A8" s="3" t="s">
        <v>58</v>
      </c>
      <c r="B8" s="35" t="s">
        <v>213</v>
      </c>
      <c r="C8" s="47">
        <v>1528171979</v>
      </c>
      <c r="D8" s="44" t="str">
        <f>IF($B8="N/A","N/A",IF(C8&gt;10,"No",IF(C8&lt;-10,"No","Yes")))</f>
        <v>N/A</v>
      </c>
      <c r="E8" s="47">
        <v>1583060985</v>
      </c>
      <c r="F8" s="44" t="str">
        <f>IF($B8="N/A","N/A",IF(E8&gt;10,"No",IF(E8&lt;-10,"No","Yes")))</f>
        <v>N/A</v>
      </c>
      <c r="G8" s="47">
        <v>1502799998</v>
      </c>
      <c r="H8" s="44" t="str">
        <f>IF($B8="N/A","N/A",IF(G8&gt;10,"No",IF(G8&lt;-10,"No","Yes")))</f>
        <v>N/A</v>
      </c>
      <c r="I8" s="12">
        <v>3.5920000000000001</v>
      </c>
      <c r="J8" s="12">
        <v>-5.07</v>
      </c>
      <c r="K8" s="45" t="s">
        <v>736</v>
      </c>
      <c r="L8" s="9" t="str">
        <f>IF(J8="Div by 0", "N/A", IF(K8="N/A","N/A", IF(J8&gt;VALUE(MID(K8,1,2)), "No", IF(J8&lt;-1*VALUE(MID(K8,1,2)), "No", "Yes"))))</f>
        <v>Yes</v>
      </c>
    </row>
    <row r="9" spans="1:12" x14ac:dyDescent="0.2">
      <c r="A9" s="59" t="s">
        <v>941</v>
      </c>
      <c r="B9" s="9" t="s">
        <v>213</v>
      </c>
      <c r="C9" s="8">
        <v>12.833697374</v>
      </c>
      <c r="D9" s="44" t="str">
        <f>IF($B9="N/A","N/A",IF(C9&gt;10,"No",IF(C9&lt;-10,"No","Yes")))</f>
        <v>N/A</v>
      </c>
      <c r="E9" s="8">
        <v>12.783344188999999</v>
      </c>
      <c r="F9" s="44" t="str">
        <f>IF($B9="N/A","N/A",IF(E9&gt;10,"No",IF(E9&lt;-10,"No","Yes")))</f>
        <v>N/A</v>
      </c>
      <c r="G9" s="8">
        <v>12.621491749</v>
      </c>
      <c r="H9" s="44" t="str">
        <f>IF($B9="N/A","N/A",IF(G9&gt;10,"No",IF(G9&lt;-10,"No","Yes")))</f>
        <v>N/A</v>
      </c>
      <c r="I9" s="12">
        <v>-0.39200000000000002</v>
      </c>
      <c r="J9" s="12">
        <v>-1.27</v>
      </c>
      <c r="K9" s="9" t="s">
        <v>213</v>
      </c>
      <c r="L9" s="9" t="str">
        <f>IF(J9="Div by 0", "N/A", IF(K9="N/A","N/A", IF(J9&gt;VALUE(MID(K9,1,2)), "No", IF(J9&lt;-1*VALUE(MID(K9,1,2)), "No", "Yes"))))</f>
        <v>N/A</v>
      </c>
    </row>
    <row r="10" spans="1:12" x14ac:dyDescent="0.2">
      <c r="A10" s="59" t="s">
        <v>942</v>
      </c>
      <c r="B10" s="9" t="s">
        <v>213</v>
      </c>
      <c r="C10" s="8">
        <v>7.2825800851000002</v>
      </c>
      <c r="D10" s="44" t="str">
        <f t="shared" ref="D10:D20" si="0">IF($B10="N/A","N/A",IF(C10&gt;10,"No",IF(C10&lt;-10,"No","Yes")))</f>
        <v>N/A</v>
      </c>
      <c r="E10" s="8">
        <v>5.2398176249999997</v>
      </c>
      <c r="F10" s="44" t="str">
        <f t="shared" ref="F10:F20" si="1">IF($B10="N/A","N/A",IF(E10&gt;10,"No",IF(E10&lt;-10,"No","Yes")))</f>
        <v>N/A</v>
      </c>
      <c r="G10" s="8">
        <v>4.6146620673000003</v>
      </c>
      <c r="H10" s="44" t="str">
        <f t="shared" ref="H10:H20" si="2">IF($B10="N/A","N/A",IF(G10&gt;10,"No",IF(G10&lt;-10,"No","Yes")))</f>
        <v>N/A</v>
      </c>
      <c r="I10" s="12">
        <v>-28</v>
      </c>
      <c r="J10" s="12">
        <v>-11.9</v>
      </c>
      <c r="K10" s="9" t="s">
        <v>213</v>
      </c>
      <c r="L10" s="9" t="str">
        <f t="shared" ref="L10:L27" si="3">IF(J10="Div by 0", "N/A", IF(K10="N/A","N/A", IF(J10&gt;VALUE(MID(K10,1,2)), "No", IF(J10&lt;-1*VALUE(MID(K10,1,2)), "No", "Yes"))))</f>
        <v>N/A</v>
      </c>
    </row>
    <row r="11" spans="1:12" x14ac:dyDescent="0.2">
      <c r="A11" s="59" t="s">
        <v>943</v>
      </c>
      <c r="B11" s="9" t="s">
        <v>213</v>
      </c>
      <c r="C11" s="8">
        <v>10.986095654</v>
      </c>
      <c r="D11" s="44" t="str">
        <f t="shared" si="0"/>
        <v>N/A</v>
      </c>
      <c r="E11" s="8">
        <v>11.636109147999999</v>
      </c>
      <c r="F11" s="44" t="str">
        <f t="shared" si="1"/>
        <v>N/A</v>
      </c>
      <c r="G11" s="8">
        <v>12.27491781</v>
      </c>
      <c r="H11" s="44" t="str">
        <f t="shared" si="2"/>
        <v>N/A</v>
      </c>
      <c r="I11" s="12">
        <v>5.9169999999999998</v>
      </c>
      <c r="J11" s="12">
        <v>5.49</v>
      </c>
      <c r="K11" s="9" t="s">
        <v>213</v>
      </c>
      <c r="L11" s="9" t="str">
        <f t="shared" si="3"/>
        <v>N/A</v>
      </c>
    </row>
    <row r="12" spans="1:12" x14ac:dyDescent="0.2">
      <c r="A12" s="59" t="s">
        <v>944</v>
      </c>
      <c r="B12" s="9" t="s">
        <v>213</v>
      </c>
      <c r="C12" s="8">
        <v>1.173626536</v>
      </c>
      <c r="D12" s="44" t="str">
        <f t="shared" si="0"/>
        <v>N/A</v>
      </c>
      <c r="E12" s="8">
        <v>1.1555500122</v>
      </c>
      <c r="F12" s="44" t="str">
        <f t="shared" si="1"/>
        <v>N/A</v>
      </c>
      <c r="G12" s="8">
        <v>1.5332079374000001</v>
      </c>
      <c r="H12" s="44" t="str">
        <f t="shared" si="2"/>
        <v>N/A</v>
      </c>
      <c r="I12" s="12">
        <v>-1.54</v>
      </c>
      <c r="J12" s="12">
        <v>32.68</v>
      </c>
      <c r="K12" s="9" t="s">
        <v>213</v>
      </c>
      <c r="L12" s="9" t="str">
        <f t="shared" si="3"/>
        <v>N/A</v>
      </c>
    </row>
    <row r="13" spans="1:12" x14ac:dyDescent="0.2">
      <c r="A13" s="59" t="s">
        <v>945</v>
      </c>
      <c r="B13" s="11" t="s">
        <v>213</v>
      </c>
      <c r="C13" s="8">
        <v>39.409192292</v>
      </c>
      <c r="D13" s="44" t="str">
        <f t="shared" si="0"/>
        <v>N/A</v>
      </c>
      <c r="E13" s="8">
        <v>39.258674132000003</v>
      </c>
      <c r="F13" s="44" t="str">
        <f t="shared" si="1"/>
        <v>N/A</v>
      </c>
      <c r="G13" s="8">
        <v>20.520740066999998</v>
      </c>
      <c r="H13" s="44" t="str">
        <f t="shared" si="2"/>
        <v>N/A</v>
      </c>
      <c r="I13" s="12">
        <v>-0.38200000000000001</v>
      </c>
      <c r="J13" s="12">
        <v>-47.7</v>
      </c>
      <c r="K13" s="9" t="s">
        <v>213</v>
      </c>
      <c r="L13" s="9" t="str">
        <f t="shared" si="3"/>
        <v>N/A</v>
      </c>
    </row>
    <row r="14" spans="1:12" ht="12.75" customHeight="1" x14ac:dyDescent="0.2">
      <c r="A14" s="59" t="s">
        <v>946</v>
      </c>
      <c r="B14" s="11" t="s">
        <v>213</v>
      </c>
      <c r="C14" s="8">
        <v>3.1001934878999999</v>
      </c>
      <c r="D14" s="44" t="str">
        <f t="shared" si="0"/>
        <v>N/A</v>
      </c>
      <c r="E14" s="8">
        <v>3.2005709613</v>
      </c>
      <c r="F14" s="44" t="str">
        <f t="shared" si="1"/>
        <v>N/A</v>
      </c>
      <c r="G14" s="8">
        <v>17.673188642</v>
      </c>
      <c r="H14" s="44" t="str">
        <f t="shared" si="2"/>
        <v>N/A</v>
      </c>
      <c r="I14" s="12">
        <v>3.238</v>
      </c>
      <c r="J14" s="12">
        <v>452.2</v>
      </c>
      <c r="K14" s="9" t="s">
        <v>213</v>
      </c>
      <c r="L14" s="9" t="str">
        <f t="shared" si="3"/>
        <v>N/A</v>
      </c>
    </row>
    <row r="15" spans="1:12" x14ac:dyDescent="0.2">
      <c r="A15" s="59" t="s">
        <v>947</v>
      </c>
      <c r="B15" s="11" t="s">
        <v>213</v>
      </c>
      <c r="C15" s="8">
        <v>1.6162474400000001E-2</v>
      </c>
      <c r="D15" s="44" t="str">
        <f t="shared" si="0"/>
        <v>N/A</v>
      </c>
      <c r="E15" s="8">
        <v>2.0556456300000001E-2</v>
      </c>
      <c r="F15" s="44" t="str">
        <f t="shared" si="1"/>
        <v>N/A</v>
      </c>
      <c r="G15" s="8">
        <v>1.43441817E-2</v>
      </c>
      <c r="H15" s="44" t="str">
        <f t="shared" si="2"/>
        <v>N/A</v>
      </c>
      <c r="I15" s="12">
        <v>27.19</v>
      </c>
      <c r="J15" s="12">
        <v>-30.2</v>
      </c>
      <c r="K15" s="9" t="s">
        <v>213</v>
      </c>
      <c r="L15" s="9" t="str">
        <f t="shared" si="3"/>
        <v>N/A</v>
      </c>
    </row>
    <row r="16" spans="1:12" ht="12.75" customHeight="1" x14ac:dyDescent="0.2">
      <c r="A16" s="59" t="s">
        <v>948</v>
      </c>
      <c r="B16" s="11" t="s">
        <v>213</v>
      </c>
      <c r="C16" s="8">
        <v>25.198452097000001</v>
      </c>
      <c r="D16" s="44" t="str">
        <f t="shared" si="0"/>
        <v>N/A</v>
      </c>
      <c r="E16" s="8">
        <v>26.705377476999999</v>
      </c>
      <c r="F16" s="44" t="str">
        <f t="shared" si="1"/>
        <v>N/A</v>
      </c>
      <c r="G16" s="8">
        <v>30.747447545</v>
      </c>
      <c r="H16" s="44" t="str">
        <f t="shared" si="2"/>
        <v>N/A</v>
      </c>
      <c r="I16" s="12">
        <v>5.98</v>
      </c>
      <c r="J16" s="12">
        <v>15.14</v>
      </c>
      <c r="K16" s="9" t="s">
        <v>213</v>
      </c>
      <c r="L16" s="9" t="str">
        <f t="shared" si="3"/>
        <v>N/A</v>
      </c>
    </row>
    <row r="17" spans="1:12" ht="12.75" customHeight="1" x14ac:dyDescent="0.2">
      <c r="A17" s="4" t="s">
        <v>949</v>
      </c>
      <c r="B17" s="11" t="s">
        <v>213</v>
      </c>
      <c r="C17" s="8">
        <v>71.906386948000005</v>
      </c>
      <c r="D17" s="44" t="str">
        <f t="shared" si="0"/>
        <v>N/A</v>
      </c>
      <c r="E17" s="8">
        <v>71.224425690000004</v>
      </c>
      <c r="F17" s="44" t="str">
        <f t="shared" si="1"/>
        <v>N/A</v>
      </c>
      <c r="G17" s="8">
        <v>55.897193862000002</v>
      </c>
      <c r="H17" s="44" t="str">
        <f t="shared" si="2"/>
        <v>N/A</v>
      </c>
      <c r="I17" s="12">
        <v>-0.94799999999999995</v>
      </c>
      <c r="J17" s="12">
        <v>-21.5</v>
      </c>
      <c r="K17" s="9" t="s">
        <v>213</v>
      </c>
      <c r="L17" s="9" t="str">
        <f t="shared" si="3"/>
        <v>N/A</v>
      </c>
    </row>
    <row r="18" spans="1:12" ht="12.75" customHeight="1" x14ac:dyDescent="0.2">
      <c r="A18" s="4" t="s">
        <v>1730</v>
      </c>
      <c r="B18" s="11" t="s">
        <v>213</v>
      </c>
      <c r="C18" s="8" t="s">
        <v>213</v>
      </c>
      <c r="D18" s="44" t="str">
        <f t="shared" si="0"/>
        <v>N/A</v>
      </c>
      <c r="E18" s="8" t="s">
        <v>213</v>
      </c>
      <c r="F18" s="44" t="str">
        <f t="shared" si="1"/>
        <v>N/A</v>
      </c>
      <c r="G18" s="8">
        <v>51.282531794000001</v>
      </c>
      <c r="H18" s="44" t="str">
        <f t="shared" si="2"/>
        <v>N/A</v>
      </c>
      <c r="I18" s="12" t="s">
        <v>213</v>
      </c>
      <c r="J18" s="12" t="s">
        <v>213</v>
      </c>
      <c r="K18" s="9" t="s">
        <v>213</v>
      </c>
      <c r="L18" s="9" t="str">
        <f t="shared" si="3"/>
        <v>N/A</v>
      </c>
    </row>
    <row r="19" spans="1:12" ht="12.75" customHeight="1" x14ac:dyDescent="0.2">
      <c r="A19" s="4" t="s">
        <v>950</v>
      </c>
      <c r="B19" s="11" t="s">
        <v>213</v>
      </c>
      <c r="C19" s="8">
        <v>15.259915678</v>
      </c>
      <c r="D19" s="44" t="str">
        <f t="shared" si="0"/>
        <v>N/A</v>
      </c>
      <c r="E19" s="8">
        <v>15.992230121</v>
      </c>
      <c r="F19" s="44" t="str">
        <f t="shared" si="1"/>
        <v>N/A</v>
      </c>
      <c r="G19" s="8">
        <v>31.481314390000001</v>
      </c>
      <c r="H19" s="44" t="str">
        <f t="shared" si="2"/>
        <v>N/A</v>
      </c>
      <c r="I19" s="12">
        <v>4.7990000000000004</v>
      </c>
      <c r="J19" s="12">
        <v>96.85</v>
      </c>
      <c r="K19" s="9" t="s">
        <v>213</v>
      </c>
      <c r="L19" s="9" t="str">
        <f t="shared" si="3"/>
        <v>N/A</v>
      </c>
    </row>
    <row r="20" spans="1:12" ht="12.75" customHeight="1" x14ac:dyDescent="0.2">
      <c r="A20" s="18" t="s">
        <v>132</v>
      </c>
      <c r="B20" s="1" t="s">
        <v>213</v>
      </c>
      <c r="C20" s="36">
        <v>13738</v>
      </c>
      <c r="D20" s="44" t="str">
        <f t="shared" si="0"/>
        <v>N/A</v>
      </c>
      <c r="E20" s="36">
        <v>6397</v>
      </c>
      <c r="F20" s="44" t="str">
        <f t="shared" si="1"/>
        <v>N/A</v>
      </c>
      <c r="G20" s="36">
        <v>7976</v>
      </c>
      <c r="H20" s="44" t="str">
        <f t="shared" si="2"/>
        <v>N/A</v>
      </c>
      <c r="I20" s="12">
        <v>-53.4</v>
      </c>
      <c r="J20" s="12">
        <v>24.68</v>
      </c>
      <c r="K20" s="36" t="s">
        <v>213</v>
      </c>
      <c r="L20" s="9" t="str">
        <f t="shared" si="3"/>
        <v>N/A</v>
      </c>
    </row>
    <row r="21" spans="1:12" ht="12.75" customHeight="1" x14ac:dyDescent="0.2">
      <c r="A21" s="18" t="s">
        <v>133</v>
      </c>
      <c r="B21" s="48" t="s">
        <v>276</v>
      </c>
      <c r="C21" s="8">
        <v>3.1720010528999998</v>
      </c>
      <c r="D21" s="44" t="str">
        <f>IF($B21="N/A","N/A",IF(C21&gt;=2,"No",IF(C21&lt;0,"No","Yes")))</f>
        <v>No</v>
      </c>
      <c r="E21" s="8">
        <v>1.4775241712</v>
      </c>
      <c r="F21" s="44" t="str">
        <f>IF($B21="N/A","N/A",IF(E21&gt;=2,"No",IF(E21&lt;0,"No","Yes")))</f>
        <v>Yes</v>
      </c>
      <c r="G21" s="8">
        <v>1.8453095683</v>
      </c>
      <c r="H21" s="44" t="str">
        <f>IF($B21="N/A","N/A",IF(G21&gt;=2,"No",IF(G21&lt;0,"No","Yes")))</f>
        <v>Yes</v>
      </c>
      <c r="I21" s="12">
        <v>-53.4</v>
      </c>
      <c r="J21" s="12">
        <v>24.89</v>
      </c>
      <c r="K21" s="9" t="s">
        <v>213</v>
      </c>
      <c r="L21" s="9" t="str">
        <f t="shared" si="3"/>
        <v>N/A</v>
      </c>
    </row>
    <row r="22" spans="1:12" ht="25.5" x14ac:dyDescent="0.2">
      <c r="A22" s="2" t="s">
        <v>134</v>
      </c>
      <c r="B22" s="48" t="s">
        <v>213</v>
      </c>
      <c r="C22" s="47">
        <v>11131920</v>
      </c>
      <c r="D22" s="44" t="str">
        <f t="shared" ref="D22:D27" si="4">IF($B22="N/A","N/A",IF(C22&gt;10,"No",IF(C22&lt;-10,"No","Yes")))</f>
        <v>N/A</v>
      </c>
      <c r="E22" s="47">
        <v>3154673</v>
      </c>
      <c r="F22" s="44" t="str">
        <f t="shared" ref="F22:F27" si="5">IF($B22="N/A","N/A",IF(E22&gt;10,"No",IF(E22&lt;-10,"No","Yes")))</f>
        <v>N/A</v>
      </c>
      <c r="G22" s="47">
        <v>3038550</v>
      </c>
      <c r="H22" s="44" t="str">
        <f t="shared" ref="H22:H27" si="6">IF($B22="N/A","N/A",IF(G22&gt;10,"No",IF(G22&lt;-10,"No","Yes")))</f>
        <v>N/A</v>
      </c>
      <c r="I22" s="12">
        <v>-71.7</v>
      </c>
      <c r="J22" s="12">
        <v>-3.68</v>
      </c>
      <c r="K22" s="9" t="s">
        <v>213</v>
      </c>
      <c r="L22" s="9" t="str">
        <f t="shared" si="3"/>
        <v>N/A</v>
      </c>
    </row>
    <row r="23" spans="1:12" ht="25.5" x14ac:dyDescent="0.2">
      <c r="A23" s="2" t="s">
        <v>1695</v>
      </c>
      <c r="B23" s="48" t="s">
        <v>213</v>
      </c>
      <c r="C23" s="47">
        <v>810.30135390999999</v>
      </c>
      <c r="D23" s="44" t="str">
        <f t="shared" si="4"/>
        <v>N/A</v>
      </c>
      <c r="E23" s="47">
        <v>493.14881975999998</v>
      </c>
      <c r="F23" s="44" t="str">
        <f t="shared" si="5"/>
        <v>N/A</v>
      </c>
      <c r="G23" s="47">
        <v>380.96163489999998</v>
      </c>
      <c r="H23" s="44" t="str">
        <f t="shared" si="6"/>
        <v>N/A</v>
      </c>
      <c r="I23" s="12">
        <v>-39.1</v>
      </c>
      <c r="J23" s="12">
        <v>-22.7</v>
      </c>
      <c r="K23" s="9" t="s">
        <v>213</v>
      </c>
      <c r="L23" s="9" t="str">
        <f t="shared" si="3"/>
        <v>N/A</v>
      </c>
    </row>
    <row r="24" spans="1:12" ht="12.75" customHeight="1" x14ac:dyDescent="0.2">
      <c r="A24" s="18" t="s">
        <v>135</v>
      </c>
      <c r="B24" s="35" t="s">
        <v>213</v>
      </c>
      <c r="C24" s="1">
        <v>8434</v>
      </c>
      <c r="D24" s="44" t="str">
        <f t="shared" si="4"/>
        <v>N/A</v>
      </c>
      <c r="E24" s="1">
        <v>1189</v>
      </c>
      <c r="F24" s="44" t="str">
        <f t="shared" si="5"/>
        <v>N/A</v>
      </c>
      <c r="G24" s="1">
        <v>1145</v>
      </c>
      <c r="H24" s="44" t="str">
        <f t="shared" si="6"/>
        <v>N/A</v>
      </c>
      <c r="I24" s="12">
        <v>-85.9</v>
      </c>
      <c r="J24" s="12">
        <v>-3.7</v>
      </c>
      <c r="K24" s="36" t="s">
        <v>213</v>
      </c>
      <c r="L24" s="9" t="str">
        <f t="shared" si="3"/>
        <v>N/A</v>
      </c>
    </row>
    <row r="25" spans="1:12" ht="12.75" customHeight="1" x14ac:dyDescent="0.2">
      <c r="A25" s="18" t="s">
        <v>136</v>
      </c>
      <c r="B25" s="35" t="s">
        <v>213</v>
      </c>
      <c r="C25" s="13">
        <v>1.9473472761999999</v>
      </c>
      <c r="D25" s="44" t="str">
        <f t="shared" si="4"/>
        <v>N/A</v>
      </c>
      <c r="E25" s="13">
        <v>0.27462501789999999</v>
      </c>
      <c r="F25" s="44" t="str">
        <f t="shared" si="5"/>
        <v>N/A</v>
      </c>
      <c r="G25" s="13">
        <v>0.26490464590000001</v>
      </c>
      <c r="H25" s="44" t="str">
        <f t="shared" si="6"/>
        <v>N/A</v>
      </c>
      <c r="I25" s="12">
        <v>-85.9</v>
      </c>
      <c r="J25" s="12">
        <v>-3.54</v>
      </c>
      <c r="K25" s="9" t="s">
        <v>213</v>
      </c>
      <c r="L25" s="9" t="str">
        <f t="shared" si="3"/>
        <v>N/A</v>
      </c>
    </row>
    <row r="26" spans="1:12" ht="25.5" x14ac:dyDescent="0.2">
      <c r="A26" s="2" t="s">
        <v>137</v>
      </c>
      <c r="B26" s="35" t="s">
        <v>213</v>
      </c>
      <c r="C26" s="14">
        <v>11101018</v>
      </c>
      <c r="D26" s="44" t="str">
        <f t="shared" si="4"/>
        <v>N/A</v>
      </c>
      <c r="E26" s="14">
        <v>3133093</v>
      </c>
      <c r="F26" s="44" t="str">
        <f t="shared" si="5"/>
        <v>N/A</v>
      </c>
      <c r="G26" s="14">
        <v>2981508</v>
      </c>
      <c r="H26" s="44" t="str">
        <f t="shared" si="6"/>
        <v>N/A</v>
      </c>
      <c r="I26" s="12">
        <v>-71.8</v>
      </c>
      <c r="J26" s="12">
        <v>-4.84</v>
      </c>
      <c r="K26" s="9" t="s">
        <v>213</v>
      </c>
      <c r="L26" s="9" t="str">
        <f t="shared" si="3"/>
        <v>N/A</v>
      </c>
    </row>
    <row r="27" spans="1:12" ht="25.5" x14ac:dyDescent="0.2">
      <c r="A27" s="2" t="s">
        <v>951</v>
      </c>
      <c r="B27" s="35" t="s">
        <v>213</v>
      </c>
      <c r="C27" s="14">
        <v>1316.2221959000001</v>
      </c>
      <c r="D27" s="44" t="str">
        <f t="shared" si="4"/>
        <v>N/A</v>
      </c>
      <c r="E27" s="14">
        <v>2635.0656012999998</v>
      </c>
      <c r="F27" s="44" t="str">
        <f t="shared" si="5"/>
        <v>N/A</v>
      </c>
      <c r="G27" s="14">
        <v>2603.9371179</v>
      </c>
      <c r="H27" s="44" t="str">
        <f t="shared" si="6"/>
        <v>N/A</v>
      </c>
      <c r="I27" s="12">
        <v>100.2</v>
      </c>
      <c r="J27" s="12">
        <v>-1.18</v>
      </c>
      <c r="K27" s="9" t="s">
        <v>213</v>
      </c>
      <c r="L27" s="9" t="str">
        <f t="shared" si="3"/>
        <v>N/A</v>
      </c>
    </row>
    <row r="28" spans="1:12" x14ac:dyDescent="0.2">
      <c r="A28" s="18" t="s">
        <v>138</v>
      </c>
      <c r="B28" s="1" t="s">
        <v>213</v>
      </c>
      <c r="C28" s="36">
        <v>39820</v>
      </c>
      <c r="D28" s="44" t="str">
        <f>IF($B28="N/A","N/A",IF(C28&gt;10,"No",IF(C28&lt;-10,"No","Yes")))</f>
        <v>N/A</v>
      </c>
      <c r="E28" s="36">
        <v>39158</v>
      </c>
      <c r="F28" s="44" t="str">
        <f>IF($B28="N/A","N/A",IF(E28&gt;10,"No",IF(E28&lt;-10,"No","Yes")))</f>
        <v>N/A</v>
      </c>
      <c r="G28" s="36">
        <v>37485</v>
      </c>
      <c r="H28" s="44" t="str">
        <f>IF($B28="N/A","N/A",IF(G28&gt;10,"No",IF(G28&lt;-10,"No","Yes")))</f>
        <v>N/A</v>
      </c>
      <c r="I28" s="12">
        <v>-1.66</v>
      </c>
      <c r="J28" s="12">
        <v>-4.2699999999999996</v>
      </c>
      <c r="K28" s="36" t="s">
        <v>213</v>
      </c>
      <c r="L28" s="9" t="str">
        <f>IF(J28="Div by 0", "N/A", IF(K28="N/A","N/A", IF(J28&gt;VALUE(MID(K28,1,2)), "No", IF(J28&lt;-1*VALUE(MID(K28,1,2)), "No", "Yes"))))</f>
        <v>N/A</v>
      </c>
    </row>
    <row r="29" spans="1:12" x14ac:dyDescent="0.2">
      <c r="A29" s="2" t="s">
        <v>139</v>
      </c>
      <c r="B29" s="48" t="s">
        <v>213</v>
      </c>
      <c r="C29" s="8">
        <v>9.1941390250000001</v>
      </c>
      <c r="D29" s="44" t="str">
        <f>IF($B29="N/A","N/A",IF(C29&gt;10,"No",IF(C29&lt;-10,"No","Yes")))</f>
        <v>N/A</v>
      </c>
      <c r="E29" s="8">
        <v>9.0443788485999992</v>
      </c>
      <c r="F29" s="44" t="str">
        <f>IF($B29="N/A","N/A",IF(E29&gt;10,"No",IF(E29&lt;-10,"No","Yes")))</f>
        <v>N/A</v>
      </c>
      <c r="G29" s="8">
        <v>8.6724459836999994</v>
      </c>
      <c r="H29" s="44" t="str">
        <f>IF($B29="N/A","N/A",IF(G29&gt;10,"No",IF(G29&lt;-10,"No","Yes")))</f>
        <v>N/A</v>
      </c>
      <c r="I29" s="12">
        <v>-1.63</v>
      </c>
      <c r="J29" s="12">
        <v>-4.1100000000000003</v>
      </c>
      <c r="K29" s="9" t="s">
        <v>213</v>
      </c>
      <c r="L29" s="9" t="str">
        <f>IF(J29="Div by 0", "N/A", IF(K29="N/A","N/A", IF(J29&gt;VALUE(MID(K29,1,2)), "No", IF(J29&lt;-1*VALUE(MID(K29,1,2)), "No", "Yes"))))</f>
        <v>N/A</v>
      </c>
    </row>
    <row r="30" spans="1:12" x14ac:dyDescent="0.2">
      <c r="A30" s="18" t="s">
        <v>140</v>
      </c>
      <c r="B30" s="36" t="s">
        <v>213</v>
      </c>
      <c r="C30" s="36">
        <v>59608</v>
      </c>
      <c r="D30" s="44" t="str">
        <f>IF($B30="N/A","N/A",IF(C30&gt;10,"No",IF(C30&lt;-10,"No","Yes")))</f>
        <v>N/A</v>
      </c>
      <c r="E30" s="36">
        <v>57186</v>
      </c>
      <c r="F30" s="44" t="str">
        <f>IF($B30="N/A","N/A",IF(E30&gt;10,"No",IF(E30&lt;-10,"No","Yes")))</f>
        <v>N/A</v>
      </c>
      <c r="G30" s="36">
        <v>54609</v>
      </c>
      <c r="H30" s="44" t="str">
        <f>IF($B30="N/A","N/A",IF(G30&gt;10,"No",IF(G30&lt;-10,"No","Yes")))</f>
        <v>N/A</v>
      </c>
      <c r="I30" s="12">
        <v>-4.0599999999999996</v>
      </c>
      <c r="J30" s="12">
        <v>-4.51</v>
      </c>
      <c r="K30" s="36" t="s">
        <v>213</v>
      </c>
      <c r="L30" s="9" t="str">
        <f>IF(J30="Div by 0", "N/A", IF(K30="N/A","N/A", IF(J30&gt;VALUE(MID(K30,1,2)), "No", IF(J30&lt;-1*VALUE(MID(K30,1,2)), "No", "Yes"))))</f>
        <v>N/A</v>
      </c>
    </row>
    <row r="31" spans="1:12" x14ac:dyDescent="0.2">
      <c r="A31" s="2" t="s">
        <v>141</v>
      </c>
      <c r="B31" s="35" t="s">
        <v>213</v>
      </c>
      <c r="C31" s="8">
        <v>13.763039653</v>
      </c>
      <c r="D31" s="44" t="str">
        <f>IF($B31="N/A","N/A",IF(C31&gt;10,"No",IF(C31&lt;-10,"No","Yes")))</f>
        <v>N/A</v>
      </c>
      <c r="E31" s="8">
        <v>13.208331600999999</v>
      </c>
      <c r="F31" s="44" t="str">
        <f>IF($B31="N/A","N/A",IF(E31&gt;10,"No",IF(E31&lt;-10,"No","Yes")))</f>
        <v>N/A</v>
      </c>
      <c r="G31" s="8">
        <v>12.634216426</v>
      </c>
      <c r="H31" s="44" t="str">
        <f>IF($B31="N/A","N/A",IF(G31&gt;10,"No",IF(G31&lt;-10,"No","Yes")))</f>
        <v>N/A</v>
      </c>
      <c r="I31" s="12">
        <v>-4.03</v>
      </c>
      <c r="J31" s="12">
        <v>-4.3499999999999996</v>
      </c>
      <c r="K31" s="9" t="s">
        <v>213</v>
      </c>
      <c r="L31" s="9" t="str">
        <f>IF(J31="Div by 0", "N/A", IF(K31="N/A","N/A", IF(J31&gt;VALUE(MID(K31,1,2)), "No", IF(J31&lt;-1*VALUE(MID(K31,1,2)), "No", "Yes"))))</f>
        <v>N/A</v>
      </c>
    </row>
    <row r="32" spans="1:12" ht="12.75" customHeight="1" x14ac:dyDescent="0.2">
      <c r="A32" s="18" t="s">
        <v>142</v>
      </c>
      <c r="B32" s="1" t="s">
        <v>213</v>
      </c>
      <c r="C32" s="1">
        <v>37679.916666999998</v>
      </c>
      <c r="D32" s="44" t="str">
        <f>IF($B32="N/A","N/A",IF(C32&gt;10,"No",IF(C32&lt;-10,"No","Yes")))</f>
        <v>N/A</v>
      </c>
      <c r="E32" s="1">
        <v>36878.166666999998</v>
      </c>
      <c r="F32" s="44" t="str">
        <f>IF($B32="N/A","N/A",IF(E32&gt;10,"No",IF(E32&lt;-10,"No","Yes")))</f>
        <v>N/A</v>
      </c>
      <c r="G32" s="1">
        <v>35030.5</v>
      </c>
      <c r="H32" s="44" t="str">
        <f>IF($B32="N/A","N/A",IF(G32&gt;10,"No",IF(G32&lt;-10,"No","Yes")))</f>
        <v>N/A</v>
      </c>
      <c r="I32" s="12">
        <v>-2.13</v>
      </c>
      <c r="J32" s="12">
        <v>-5.01</v>
      </c>
      <c r="K32" s="1" t="s">
        <v>213</v>
      </c>
      <c r="L32" s="9" t="str">
        <f>IF(J32="Div by 0", "N/A", IF(K32="N/A","N/A", IF(J32&gt;VALUE(MID(K32,1,2)), "No", IF(J32&lt;-1*VALUE(MID(K32,1,2)), "No", "Yes"))))</f>
        <v>N/A</v>
      </c>
    </row>
    <row r="33" spans="1:12" s="21" customFormat="1" ht="12" customHeight="1" x14ac:dyDescent="0.2">
      <c r="A33" s="161" t="s">
        <v>1633</v>
      </c>
      <c r="B33" s="162"/>
      <c r="C33" s="162"/>
      <c r="D33" s="162"/>
      <c r="E33" s="162"/>
      <c r="F33" s="162"/>
      <c r="G33" s="162"/>
      <c r="H33" s="162"/>
      <c r="I33" s="162"/>
      <c r="J33" s="162"/>
      <c r="K33" s="162"/>
      <c r="L33" s="163"/>
    </row>
    <row r="34" spans="1:12" s="21" customFormat="1" ht="12.75" customHeight="1" x14ac:dyDescent="0.2">
      <c r="A34" s="151" t="s">
        <v>1631</v>
      </c>
      <c r="B34" s="152"/>
      <c r="C34" s="152"/>
      <c r="D34" s="152"/>
      <c r="E34" s="152"/>
      <c r="F34" s="152"/>
      <c r="G34" s="152"/>
      <c r="H34" s="152"/>
      <c r="I34" s="152"/>
      <c r="J34" s="152"/>
      <c r="K34" s="152"/>
      <c r="L34" s="153"/>
    </row>
    <row r="35" spans="1:12" s="21" customFormat="1" x14ac:dyDescent="0.2">
      <c r="A35" s="154" t="s">
        <v>1732</v>
      </c>
      <c r="B35" s="154"/>
      <c r="C35" s="154"/>
      <c r="D35" s="154"/>
      <c r="E35" s="154"/>
      <c r="F35" s="154"/>
      <c r="G35" s="154"/>
      <c r="H35" s="154"/>
      <c r="I35" s="154"/>
      <c r="J35" s="154"/>
      <c r="K35" s="154"/>
      <c r="L35" s="155"/>
    </row>
    <row r="36" spans="1:12" x14ac:dyDescent="0.2">
      <c r="A36" s="54"/>
      <c r="B36" s="48"/>
      <c r="C36" s="8"/>
      <c r="D36" s="8"/>
    </row>
    <row r="37" spans="1:12" x14ac:dyDescent="0.2">
      <c r="A37" s="2"/>
      <c r="B37" s="48"/>
      <c r="C37" s="8"/>
      <c r="D37" s="8"/>
    </row>
    <row r="38" spans="1:12" x14ac:dyDescent="0.2">
      <c r="A38" s="2"/>
      <c r="B38" s="54"/>
      <c r="C38" s="8"/>
      <c r="D38" s="8"/>
    </row>
    <row r="39" spans="1:12" x14ac:dyDescent="0.2">
      <c r="A39" s="54"/>
      <c r="B39" s="48"/>
      <c r="C39" s="8"/>
      <c r="D39" s="8"/>
    </row>
    <row r="40" spans="1:12" x14ac:dyDescent="0.2">
      <c r="A40" s="56"/>
      <c r="B40" s="48"/>
      <c r="C40" s="8"/>
      <c r="D40" s="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48"/>
    </row>
    <row r="47" spans="1:12" x14ac:dyDescent="0.2">
      <c r="A47" s="56"/>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c r="B54" s="54"/>
    </row>
    <row r="55" spans="1:2" x14ac:dyDescent="0.2">
      <c r="A55" s="54"/>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1" sqref="A11"/>
      <selection pane="topRight" activeCell="A11" sqref="A11"/>
      <selection pane="bottomLeft" activeCell="A11" sqref="A11"/>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2" t="s">
        <v>1726</v>
      </c>
      <c r="B1" s="143"/>
      <c r="C1" s="143"/>
      <c r="D1" s="143"/>
      <c r="E1" s="143"/>
      <c r="F1" s="143"/>
      <c r="G1" s="143"/>
      <c r="H1" s="143"/>
      <c r="I1" s="143"/>
      <c r="J1" s="143"/>
      <c r="K1" s="143"/>
      <c r="L1" s="144"/>
    </row>
    <row r="2" spans="1:14" ht="24.75" customHeight="1" x14ac:dyDescent="0.2">
      <c r="A2" s="169" t="s">
        <v>1591</v>
      </c>
      <c r="B2" s="170"/>
      <c r="C2" s="170"/>
      <c r="D2" s="170"/>
      <c r="E2" s="170"/>
      <c r="F2" s="170"/>
      <c r="G2" s="170"/>
      <c r="H2" s="170"/>
      <c r="I2" s="170"/>
      <c r="J2" s="170"/>
      <c r="K2" s="170"/>
      <c r="L2" s="171"/>
    </row>
    <row r="3" spans="1:14" s="21" customFormat="1" x14ac:dyDescent="0.2">
      <c r="A3" s="148" t="s">
        <v>1745</v>
      </c>
      <c r="B3" s="167"/>
      <c r="C3" s="167"/>
      <c r="D3" s="167"/>
      <c r="E3" s="167"/>
      <c r="F3" s="167"/>
      <c r="G3" s="167"/>
      <c r="H3" s="167"/>
      <c r="I3" s="167"/>
      <c r="J3" s="167"/>
      <c r="K3" s="167"/>
      <c r="L3" s="168"/>
    </row>
    <row r="4" spans="1:14" s="21" customFormat="1" x14ac:dyDescent="0.2">
      <c r="A4" s="164" t="s">
        <v>648</v>
      </c>
      <c r="B4" s="165"/>
      <c r="C4" s="165"/>
      <c r="D4" s="165"/>
      <c r="E4" s="165"/>
      <c r="F4" s="165"/>
      <c r="G4" s="165"/>
      <c r="H4" s="165"/>
      <c r="I4" s="165"/>
      <c r="J4" s="165"/>
      <c r="K4" s="165"/>
      <c r="L4" s="166"/>
    </row>
    <row r="5" spans="1:14"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4" x14ac:dyDescent="0.2">
      <c r="A6" s="69" t="s">
        <v>0</v>
      </c>
      <c r="B6" s="36" t="s">
        <v>213</v>
      </c>
      <c r="C6" s="36">
        <v>379544</v>
      </c>
      <c r="D6" s="44" t="str">
        <f>IF($B6="N/A","N/A",IF(C6&gt;10,"No",IF(C6&lt;-10,"No","Yes")))</f>
        <v>N/A</v>
      </c>
      <c r="E6" s="36">
        <v>387399</v>
      </c>
      <c r="F6" s="44" t="str">
        <f>IF($B6="N/A","N/A",IF(E6&gt;10,"No",IF(E6&lt;-10,"No","Yes")))</f>
        <v>N/A</v>
      </c>
      <c r="G6" s="36">
        <v>386770</v>
      </c>
      <c r="H6" s="44" t="str">
        <f>IF($B6="N/A","N/A",IF(G6&gt;10,"No",IF(G6&lt;-10,"No","Yes")))</f>
        <v>N/A</v>
      </c>
      <c r="I6" s="12">
        <v>2.0699999999999998</v>
      </c>
      <c r="J6" s="12">
        <v>-0.16200000000000001</v>
      </c>
      <c r="K6" s="50" t="s">
        <v>736</v>
      </c>
      <c r="L6" s="9" t="str">
        <f>IF(J6="Div by 0", "N/A", IF(K6="N/A","N/A", IF(J6&gt;VALUE(MID(K6,1,2)), "No", IF(J6&lt;-1*VALUE(MID(K6,1,2)), "No", "Yes"))))</f>
        <v>Yes</v>
      </c>
    </row>
    <row r="7" spans="1:14" x14ac:dyDescent="0.2">
      <c r="A7" s="18" t="s">
        <v>59</v>
      </c>
      <c r="B7" s="36" t="s">
        <v>213</v>
      </c>
      <c r="C7" s="36">
        <v>274047.18</v>
      </c>
      <c r="D7" s="44" t="str">
        <f>IF($B7="N/A","N/A",IF(C7&gt;10,"No",IF(C7&lt;-10,"No","Yes")))</f>
        <v>N/A</v>
      </c>
      <c r="E7" s="36">
        <v>282443.87</v>
      </c>
      <c r="F7" s="44" t="str">
        <f>IF($B7="N/A","N/A",IF(E7&gt;10,"No",IF(E7&lt;-10,"No","Yes")))</f>
        <v>N/A</v>
      </c>
      <c r="G7" s="36">
        <v>286132.44</v>
      </c>
      <c r="H7" s="44" t="str">
        <f>IF($B7="N/A","N/A",IF(G7&gt;10,"No",IF(G7&lt;-10,"No","Yes")))</f>
        <v>N/A</v>
      </c>
      <c r="I7" s="12">
        <v>3.0640000000000001</v>
      </c>
      <c r="J7" s="12">
        <v>1.306</v>
      </c>
      <c r="K7" s="50" t="s">
        <v>737</v>
      </c>
      <c r="L7" s="9" t="str">
        <f>IF(J7="Div by 0", "N/A", IF(K7="N/A","N/A", IF(J7&gt;VALUE(MID(K7,1,2)), "No", IF(J7&lt;-1*VALUE(MID(K7,1,2)), "No", "Yes"))))</f>
        <v>Yes</v>
      </c>
    </row>
    <row r="8" spans="1:14" x14ac:dyDescent="0.2">
      <c r="A8" s="70" t="s">
        <v>143</v>
      </c>
      <c r="B8" s="36" t="s">
        <v>213</v>
      </c>
      <c r="C8" s="36">
        <v>0</v>
      </c>
      <c r="D8" s="44" t="str">
        <f>IF($B8="N/A","N/A",IF(C8&gt;10,"No",IF(C8&lt;-10,"No","Yes")))</f>
        <v>N/A</v>
      </c>
      <c r="E8" s="36">
        <v>0</v>
      </c>
      <c r="F8" s="44" t="str">
        <f>IF($B8="N/A","N/A",IF(E8&gt;10,"No",IF(E8&lt;-10,"No","Yes")))</f>
        <v>N/A</v>
      </c>
      <c r="G8" s="36">
        <v>0</v>
      </c>
      <c r="H8" s="44" t="str">
        <f>IF($B8="N/A","N/A",IF(G8&gt;10,"No",IF(G8&lt;-10,"No","Yes")))</f>
        <v>N/A</v>
      </c>
      <c r="I8" s="12" t="s">
        <v>1746</v>
      </c>
      <c r="J8" s="12" t="s">
        <v>1746</v>
      </c>
      <c r="K8" s="36" t="s">
        <v>213</v>
      </c>
      <c r="L8" s="9" t="str">
        <f>IF(J8="Div by 0", "N/A", IF(K8="N/A","N/A", IF(J8&gt;VALUE(MID(K8,1,2)), "No", IF(J8&lt;-1*VALUE(MID(K8,1,2)), "No", "Yes"))))</f>
        <v>N/A</v>
      </c>
    </row>
    <row r="9" spans="1:14" x14ac:dyDescent="0.2">
      <c r="A9" s="18" t="s">
        <v>678</v>
      </c>
      <c r="B9" s="36" t="s">
        <v>213</v>
      </c>
      <c r="C9" s="36" t="s">
        <v>1746</v>
      </c>
      <c r="D9" s="44" t="str">
        <f t="shared" ref="D9:D11" si="0">IF($B9="N/A","N/A",IF(C9&gt;10,"No",IF(C9&lt;-10,"No","Yes")))</f>
        <v>N/A</v>
      </c>
      <c r="E9" s="36" t="s">
        <v>1746</v>
      </c>
      <c r="F9" s="44" t="str">
        <f t="shared" ref="F9:F11" si="1">IF($B9="N/A","N/A",IF(E9&gt;10,"No",IF(E9&lt;-10,"No","Yes")))</f>
        <v>N/A</v>
      </c>
      <c r="G9" s="36" t="s">
        <v>1746</v>
      </c>
      <c r="H9" s="44" t="str">
        <f t="shared" ref="H9:H11" si="2">IF($B9="N/A","N/A",IF(G9&gt;10,"No",IF(G9&lt;-10,"No","Yes")))</f>
        <v>N/A</v>
      </c>
      <c r="I9" s="12" t="s">
        <v>1746</v>
      </c>
      <c r="J9" s="12" t="s">
        <v>1746</v>
      </c>
      <c r="K9" s="36" t="s">
        <v>213</v>
      </c>
      <c r="L9" s="9" t="str">
        <f t="shared" ref="L9:L11" si="3">IF(J9="Div by 0", "N/A", IF(K9="N/A","N/A", IF(J9&gt;VALUE(MID(K9,1,2)), "No", IF(J9&lt;-1*VALUE(MID(K9,1,2)), "No", "Yes"))))</f>
        <v>N/A</v>
      </c>
    </row>
    <row r="10" spans="1:14" x14ac:dyDescent="0.2">
      <c r="A10" s="18" t="s">
        <v>423</v>
      </c>
      <c r="B10" s="36" t="s">
        <v>213</v>
      </c>
      <c r="C10" s="36" t="s">
        <v>1746</v>
      </c>
      <c r="D10" s="44" t="str">
        <f t="shared" si="0"/>
        <v>N/A</v>
      </c>
      <c r="E10" s="36" t="s">
        <v>1746</v>
      </c>
      <c r="F10" s="44" t="str">
        <f t="shared" si="1"/>
        <v>N/A</v>
      </c>
      <c r="G10" s="36" t="s">
        <v>1746</v>
      </c>
      <c r="H10" s="44" t="str">
        <f t="shared" si="2"/>
        <v>N/A</v>
      </c>
      <c r="I10" s="12" t="s">
        <v>1746</v>
      </c>
      <c r="J10" s="12" t="s">
        <v>1746</v>
      </c>
      <c r="K10" s="36" t="s">
        <v>213</v>
      </c>
      <c r="L10" s="9" t="str">
        <f t="shared" si="3"/>
        <v>N/A</v>
      </c>
    </row>
    <row r="11" spans="1:14" x14ac:dyDescent="0.2">
      <c r="A11" s="18" t="s">
        <v>169</v>
      </c>
      <c r="B11" s="36" t="s">
        <v>213</v>
      </c>
      <c r="C11" s="8">
        <v>0</v>
      </c>
      <c r="D11" s="44" t="str">
        <f t="shared" si="0"/>
        <v>N/A</v>
      </c>
      <c r="E11" s="8">
        <v>0</v>
      </c>
      <c r="F11" s="44" t="str">
        <f t="shared" si="1"/>
        <v>N/A</v>
      </c>
      <c r="G11" s="8">
        <v>0</v>
      </c>
      <c r="H11" s="44" t="str">
        <f t="shared" si="2"/>
        <v>N/A</v>
      </c>
      <c r="I11" s="12" t="s">
        <v>1746</v>
      </c>
      <c r="J11" s="12" t="s">
        <v>1746</v>
      </c>
      <c r="K11" s="36" t="s">
        <v>213</v>
      </c>
      <c r="L11" s="9" t="str">
        <f t="shared" si="3"/>
        <v>N/A</v>
      </c>
    </row>
    <row r="12" spans="1:14" x14ac:dyDescent="0.2">
      <c r="A12" s="18" t="s">
        <v>144</v>
      </c>
      <c r="B12" s="36" t="s">
        <v>213</v>
      </c>
      <c r="C12" s="36">
        <v>0</v>
      </c>
      <c r="D12" s="44" t="str">
        <f>IF($B12="N/A","N/A",IF(C12&gt;10,"No",IF(C12&lt;-10,"No","Yes")))</f>
        <v>N/A</v>
      </c>
      <c r="E12" s="36">
        <v>0</v>
      </c>
      <c r="F12" s="44" t="str">
        <f>IF($B12="N/A","N/A",IF(E12&gt;10,"No",IF(E12&lt;-10,"No","Yes")))</f>
        <v>N/A</v>
      </c>
      <c r="G12" s="36">
        <v>0</v>
      </c>
      <c r="H12" s="44" t="str">
        <f>IF($B12="N/A","N/A",IF(G12&gt;10,"No",IF(G12&lt;-10,"No","Yes")))</f>
        <v>N/A</v>
      </c>
      <c r="I12" s="12" t="s">
        <v>1746</v>
      </c>
      <c r="J12" s="12" t="s">
        <v>1746</v>
      </c>
      <c r="K12" s="36" t="s">
        <v>213</v>
      </c>
      <c r="L12" s="9" t="str">
        <f>IF(J12="Div by 0", "N/A", IF(K12="N/A","N/A", IF(J12&gt;VALUE(MID(K12,1,2)), "No", IF(J12&lt;-1*VALUE(MID(K12,1,2)), "No", "Yes"))))</f>
        <v>N/A</v>
      </c>
    </row>
    <row r="13" spans="1:14" x14ac:dyDescent="0.2">
      <c r="A13" s="3" t="s">
        <v>364</v>
      </c>
      <c r="B13" s="71" t="s">
        <v>213</v>
      </c>
      <c r="C13" s="8">
        <v>97.095988871000003</v>
      </c>
      <c r="D13" s="62" t="str">
        <f>IF($B13="N/A","N/A",IF(C13&gt;=95,"Yes","No"))</f>
        <v>N/A</v>
      </c>
      <c r="E13" s="8">
        <v>97.157452652000003</v>
      </c>
      <c r="F13" s="62" t="str">
        <f>IF($B13="N/A","N/A",IF(E13&gt;=95,"Yes","No"))</f>
        <v>N/A</v>
      </c>
      <c r="G13" s="8">
        <v>97.374667114999994</v>
      </c>
      <c r="H13" s="44" t="str">
        <f>IF($B13="N/A","N/A",IF(G13&gt;=95,"Yes","No"))</f>
        <v>N/A</v>
      </c>
      <c r="I13" s="12">
        <v>6.3299999999999995E-2</v>
      </c>
      <c r="J13" s="12">
        <v>0.22359999999999999</v>
      </c>
      <c r="K13" s="45" t="s">
        <v>737</v>
      </c>
      <c r="L13" s="9" t="str">
        <f t="shared" ref="L13:L70" si="4">IF(J13="Div by 0", "N/A", IF(K13="N/A","N/A", IF(J13&gt;VALUE(MID(K13,1,2)), "No", IF(J13&lt;-1*VALUE(MID(K13,1,2)), "No", "Yes"))))</f>
        <v>Yes</v>
      </c>
    </row>
    <row r="14" spans="1:14" x14ac:dyDescent="0.2">
      <c r="A14" s="16" t="s">
        <v>365</v>
      </c>
      <c r="B14" s="71" t="s">
        <v>213</v>
      </c>
      <c r="C14" s="72">
        <v>2.8976877515999999</v>
      </c>
      <c r="D14" s="73" t="str">
        <f>IF($B14="N/A","N/A",IF(C14&gt;10,"No",IF(C14&lt;-10,"No","Yes")))</f>
        <v>N/A</v>
      </c>
      <c r="E14" s="72">
        <v>2.8358359211000002</v>
      </c>
      <c r="F14" s="62" t="str">
        <f>IF($B14="N/A","N/A",IF(E14&gt;95,"Yes","No"))</f>
        <v>N/A</v>
      </c>
      <c r="G14" s="72">
        <v>2.6180934405</v>
      </c>
      <c r="H14" s="44" t="str">
        <f>IF($B14="N/A","N/A",IF(G14&gt;95,"Yes","No"))</f>
        <v>N/A</v>
      </c>
      <c r="I14" s="74">
        <v>-2.13</v>
      </c>
      <c r="J14" s="74">
        <v>-7.68</v>
      </c>
      <c r="K14" s="75" t="s">
        <v>213</v>
      </c>
      <c r="L14" s="9" t="str">
        <f t="shared" si="4"/>
        <v>N/A</v>
      </c>
      <c r="M14" s="55"/>
      <c r="N14" s="55"/>
    </row>
    <row r="15" spans="1:14" s="55" customFormat="1" x14ac:dyDescent="0.2">
      <c r="A15" s="16" t="s">
        <v>366</v>
      </c>
      <c r="B15" s="71" t="s">
        <v>213</v>
      </c>
      <c r="C15" s="72">
        <v>6.3233775000000004E-3</v>
      </c>
      <c r="D15" s="73" t="str">
        <f t="shared" ref="D15:D21" si="5">IF($B15="N/A","N/A",IF(C15&gt;10,"No",IF(C15&lt;-10,"No","Yes")))</f>
        <v>N/A</v>
      </c>
      <c r="E15" s="72">
        <v>6.7114267000000002E-3</v>
      </c>
      <c r="F15" s="73" t="str">
        <f t="shared" ref="F15:F21" si="6">IF($B15="N/A","N/A",IF(E15&gt;10,"No",IF(E15&lt;-10,"No","Yes")))</f>
        <v>N/A</v>
      </c>
      <c r="G15" s="72">
        <v>7.2394445999999996E-3</v>
      </c>
      <c r="H15" s="76" t="str">
        <f t="shared" ref="H15:H21" si="7">IF($B15="N/A","N/A",IF(G15&gt;10,"No",IF(G15&lt;-10,"No","Yes")))</f>
        <v>N/A</v>
      </c>
      <c r="I15" s="74">
        <v>6.1369999999999996</v>
      </c>
      <c r="J15" s="74">
        <v>7.867</v>
      </c>
      <c r="K15" s="75" t="s">
        <v>213</v>
      </c>
      <c r="L15" s="9" t="str">
        <f t="shared" si="4"/>
        <v>N/A</v>
      </c>
    </row>
    <row r="16" spans="1:14" s="55" customFormat="1" x14ac:dyDescent="0.2">
      <c r="A16" s="16" t="s">
        <v>367</v>
      </c>
      <c r="B16" s="71" t="s">
        <v>213</v>
      </c>
      <c r="C16" s="77">
        <v>11022</v>
      </c>
      <c r="D16" s="78" t="str">
        <f t="shared" si="5"/>
        <v>N/A</v>
      </c>
      <c r="E16" s="77">
        <v>11012</v>
      </c>
      <c r="F16" s="78" t="str">
        <f t="shared" si="6"/>
        <v>N/A</v>
      </c>
      <c r="G16" s="77">
        <v>10154</v>
      </c>
      <c r="H16" s="76" t="str">
        <f t="shared" si="7"/>
        <v>N/A</v>
      </c>
      <c r="I16" s="74">
        <v>-9.0999999999999998E-2</v>
      </c>
      <c r="J16" s="74">
        <v>-7.79</v>
      </c>
      <c r="K16" s="75" t="s">
        <v>213</v>
      </c>
      <c r="L16" s="9" t="str">
        <f t="shared" si="4"/>
        <v>N/A</v>
      </c>
    </row>
    <row r="17" spans="1:14" s="55" customFormat="1" x14ac:dyDescent="0.2">
      <c r="A17" s="17" t="s">
        <v>368</v>
      </c>
      <c r="B17" s="71" t="s">
        <v>213</v>
      </c>
      <c r="C17" s="72">
        <v>2.9040111291000001</v>
      </c>
      <c r="D17" s="76" t="str">
        <f t="shared" si="5"/>
        <v>N/A</v>
      </c>
      <c r="E17" s="72">
        <v>2.8425473478000001</v>
      </c>
      <c r="F17" s="76" t="str">
        <f t="shared" si="6"/>
        <v>N/A</v>
      </c>
      <c r="G17" s="72">
        <v>2.6253328852000002</v>
      </c>
      <c r="H17" s="76" t="str">
        <f t="shared" si="7"/>
        <v>N/A</v>
      </c>
      <c r="I17" s="74">
        <v>-2.12</v>
      </c>
      <c r="J17" s="74">
        <v>-7.64</v>
      </c>
      <c r="K17" s="75" t="s">
        <v>213</v>
      </c>
      <c r="L17" s="9" t="str">
        <f t="shared" si="4"/>
        <v>N/A</v>
      </c>
      <c r="M17" s="43"/>
      <c r="N17" s="43"/>
    </row>
    <row r="18" spans="1:14" x14ac:dyDescent="0.2">
      <c r="A18" s="16" t="s">
        <v>679</v>
      </c>
      <c r="B18" s="71" t="s">
        <v>213</v>
      </c>
      <c r="C18" s="72">
        <v>70.649609870999996</v>
      </c>
      <c r="D18" s="76" t="str">
        <f t="shared" si="5"/>
        <v>N/A</v>
      </c>
      <c r="E18" s="72">
        <v>71.749001089999993</v>
      </c>
      <c r="F18" s="76" t="str">
        <f t="shared" si="6"/>
        <v>N/A</v>
      </c>
      <c r="G18" s="72">
        <v>72.759503644000006</v>
      </c>
      <c r="H18" s="76" t="str">
        <f t="shared" si="7"/>
        <v>N/A</v>
      </c>
      <c r="I18" s="12">
        <v>1.556</v>
      </c>
      <c r="J18" s="12">
        <v>1.4079999999999999</v>
      </c>
      <c r="K18" s="75" t="s">
        <v>213</v>
      </c>
      <c r="L18" s="9" t="str">
        <f t="shared" si="4"/>
        <v>N/A</v>
      </c>
    </row>
    <row r="19" spans="1:14" x14ac:dyDescent="0.2">
      <c r="A19" s="16" t="s">
        <v>680</v>
      </c>
      <c r="B19" s="71" t="s">
        <v>213</v>
      </c>
      <c r="C19" s="72">
        <v>33.442206495999997</v>
      </c>
      <c r="D19" s="76" t="str">
        <f t="shared" si="5"/>
        <v>N/A</v>
      </c>
      <c r="E19" s="72">
        <v>29.522339265999999</v>
      </c>
      <c r="F19" s="76" t="str">
        <f t="shared" si="6"/>
        <v>N/A</v>
      </c>
      <c r="G19" s="72">
        <v>28.845775064000001</v>
      </c>
      <c r="H19" s="76" t="str">
        <f t="shared" si="7"/>
        <v>N/A</v>
      </c>
      <c r="I19" s="12">
        <v>-11.7</v>
      </c>
      <c r="J19" s="12">
        <v>-2.29</v>
      </c>
      <c r="K19" s="75" t="s">
        <v>213</v>
      </c>
      <c r="L19" s="9" t="str">
        <f t="shared" si="4"/>
        <v>N/A</v>
      </c>
    </row>
    <row r="20" spans="1:14" ht="25.5" x14ac:dyDescent="0.2">
      <c r="A20" s="16" t="s">
        <v>681</v>
      </c>
      <c r="B20" s="71" t="s">
        <v>213</v>
      </c>
      <c r="C20" s="72">
        <v>33.287969515999997</v>
      </c>
      <c r="D20" s="76" t="str">
        <f t="shared" si="5"/>
        <v>N/A</v>
      </c>
      <c r="E20" s="72">
        <v>31.501997821</v>
      </c>
      <c r="F20" s="76" t="str">
        <f t="shared" si="6"/>
        <v>N/A</v>
      </c>
      <c r="G20" s="72">
        <v>29.643490249999999</v>
      </c>
      <c r="H20" s="76" t="str">
        <f t="shared" si="7"/>
        <v>N/A</v>
      </c>
      <c r="I20" s="12">
        <v>-5.37</v>
      </c>
      <c r="J20" s="12">
        <v>-5.9</v>
      </c>
      <c r="K20" s="75" t="s">
        <v>213</v>
      </c>
      <c r="L20" s="9" t="str">
        <f t="shared" si="4"/>
        <v>N/A</v>
      </c>
    </row>
    <row r="21" spans="1:14" ht="25.5" x14ac:dyDescent="0.2">
      <c r="A21" s="16" t="s">
        <v>682</v>
      </c>
      <c r="B21" s="71" t="s">
        <v>213</v>
      </c>
      <c r="C21" s="72">
        <v>0</v>
      </c>
      <c r="D21" s="76" t="str">
        <f t="shared" si="5"/>
        <v>N/A</v>
      </c>
      <c r="E21" s="72">
        <v>0</v>
      </c>
      <c r="F21" s="76" t="str">
        <f t="shared" si="6"/>
        <v>N/A</v>
      </c>
      <c r="G21" s="72">
        <v>0</v>
      </c>
      <c r="H21" s="76" t="str">
        <f t="shared" si="7"/>
        <v>N/A</v>
      </c>
      <c r="I21" s="12" t="s">
        <v>1746</v>
      </c>
      <c r="J21" s="12" t="s">
        <v>1746</v>
      </c>
      <c r="K21" s="75" t="s">
        <v>213</v>
      </c>
      <c r="L21" s="9" t="str">
        <f t="shared" si="4"/>
        <v>N/A</v>
      </c>
    </row>
    <row r="22" spans="1:14" x14ac:dyDescent="0.2">
      <c r="A22" s="2" t="s">
        <v>1702</v>
      </c>
      <c r="B22" s="48" t="s">
        <v>217</v>
      </c>
      <c r="C22" s="1">
        <v>0</v>
      </c>
      <c r="D22" s="44" t="str">
        <f>IF($B22="N/A","N/A",IF(C22&gt;0,"No",IF(C22&lt;0,"No","Yes")))</f>
        <v>Yes</v>
      </c>
      <c r="E22" s="1">
        <v>11</v>
      </c>
      <c r="F22" s="44" t="str">
        <f>IF($B22="N/A","N/A",IF(E22&gt;0,"No",IF(E22&lt;0,"No","Yes")))</f>
        <v>No</v>
      </c>
      <c r="G22" s="1">
        <v>11</v>
      </c>
      <c r="H22" s="44" t="str">
        <f>IF($B22="N/A","N/A",IF(G22&gt;0,"No",IF(G22&lt;0,"No","Yes")))</f>
        <v>No</v>
      </c>
      <c r="I22" s="12" t="s">
        <v>1746</v>
      </c>
      <c r="J22" s="12">
        <v>0</v>
      </c>
      <c r="K22" s="45" t="s">
        <v>213</v>
      </c>
      <c r="L22" s="9" t="str">
        <f t="shared" si="4"/>
        <v>N/A</v>
      </c>
    </row>
    <row r="23" spans="1:14" x14ac:dyDescent="0.2">
      <c r="A23" s="6" t="s">
        <v>145</v>
      </c>
      <c r="B23" s="48" t="s">
        <v>279</v>
      </c>
      <c r="C23" s="8">
        <v>0</v>
      </c>
      <c r="D23" s="44" t="str">
        <f>IF($B23="N/A","N/A",IF(C23&gt;=10,"No",IF(C23&lt;0,"No","Yes")))</f>
        <v>Yes</v>
      </c>
      <c r="E23" s="8">
        <v>3.0975816000000001E-3</v>
      </c>
      <c r="F23" s="44" t="str">
        <f>IF($B23="N/A","N/A",IF(E23&gt;=10,"No",IF(E23&lt;0,"No","Yes")))</f>
        <v>Yes</v>
      </c>
      <c r="G23" s="8">
        <v>3.1026191000000001E-3</v>
      </c>
      <c r="H23" s="44" t="str">
        <f>IF($B23="N/A","N/A",IF(G23&gt;=10,"No",IF(G23&lt;0,"No","Yes")))</f>
        <v>Yes</v>
      </c>
      <c r="I23" s="12" t="s">
        <v>1746</v>
      </c>
      <c r="J23" s="12">
        <v>0.16259999999999999</v>
      </c>
      <c r="K23" s="45" t="s">
        <v>213</v>
      </c>
      <c r="L23" s="9" t="str">
        <f t="shared" si="4"/>
        <v>N/A</v>
      </c>
    </row>
    <row r="24" spans="1:14" x14ac:dyDescent="0.2">
      <c r="A24" s="2" t="s">
        <v>424</v>
      </c>
      <c r="B24" s="35" t="s">
        <v>213</v>
      </c>
      <c r="C24" s="13" t="s">
        <v>1746</v>
      </c>
      <c r="D24" s="76" t="str">
        <f t="shared" ref="D24:D27" si="8">IF($B24="N/A","N/A",IF(C24&gt;10,"No",IF(C24&lt;-10,"No","Yes")))</f>
        <v>N/A</v>
      </c>
      <c r="E24" s="13">
        <v>66.666666667000001</v>
      </c>
      <c r="F24" s="44" t="str">
        <f t="shared" ref="F24:F27" si="9">IF($B24="N/A","N/A",IF(E24&gt;10,"No",IF(E24&lt;-10,"No","Yes")))</f>
        <v>N/A</v>
      </c>
      <c r="G24" s="13">
        <v>33.333333332999999</v>
      </c>
      <c r="H24" s="44" t="str">
        <f t="shared" ref="H24:H27" si="10">IF($B24="N/A","N/A",IF(G24&gt;10,"No",IF(G24&lt;-10,"No","Yes")))</f>
        <v>N/A</v>
      </c>
      <c r="I24" s="12" t="s">
        <v>1746</v>
      </c>
      <c r="J24" s="12">
        <v>-50</v>
      </c>
      <c r="K24" s="45" t="s">
        <v>213</v>
      </c>
      <c r="L24" s="9" t="str">
        <f t="shared" si="4"/>
        <v>N/A</v>
      </c>
    </row>
    <row r="25" spans="1:14" x14ac:dyDescent="0.2">
      <c r="A25" s="2" t="s">
        <v>425</v>
      </c>
      <c r="B25" s="35" t="s">
        <v>213</v>
      </c>
      <c r="C25" s="13" t="s">
        <v>1746</v>
      </c>
      <c r="D25" s="76" t="str">
        <f t="shared" si="8"/>
        <v>N/A</v>
      </c>
      <c r="E25" s="13">
        <v>8.3333333333000006</v>
      </c>
      <c r="F25" s="44" t="str">
        <f t="shared" si="9"/>
        <v>N/A</v>
      </c>
      <c r="G25" s="13">
        <v>0</v>
      </c>
      <c r="H25" s="44" t="str">
        <f t="shared" si="10"/>
        <v>N/A</v>
      </c>
      <c r="I25" s="12" t="s">
        <v>1746</v>
      </c>
      <c r="J25" s="12">
        <v>-100</v>
      </c>
      <c r="K25" s="45" t="s">
        <v>213</v>
      </c>
      <c r="L25" s="9" t="str">
        <f t="shared" si="4"/>
        <v>N/A</v>
      </c>
    </row>
    <row r="26" spans="1:14" x14ac:dyDescent="0.2">
      <c r="A26" s="2" t="s">
        <v>421</v>
      </c>
      <c r="B26" s="35" t="s">
        <v>213</v>
      </c>
      <c r="C26" s="13" t="s">
        <v>1746</v>
      </c>
      <c r="D26" s="76" t="str">
        <f t="shared" si="8"/>
        <v>N/A</v>
      </c>
      <c r="E26" s="13">
        <v>0</v>
      </c>
      <c r="F26" s="44" t="str">
        <f t="shared" si="9"/>
        <v>N/A</v>
      </c>
      <c r="G26" s="13">
        <v>0</v>
      </c>
      <c r="H26" s="44" t="str">
        <f t="shared" si="10"/>
        <v>N/A</v>
      </c>
      <c r="I26" s="12" t="s">
        <v>1746</v>
      </c>
      <c r="J26" s="12" t="s">
        <v>1746</v>
      </c>
      <c r="K26" s="45" t="s">
        <v>213</v>
      </c>
      <c r="L26" s="9" t="str">
        <f t="shared" si="4"/>
        <v>N/A</v>
      </c>
    </row>
    <row r="27" spans="1:14" x14ac:dyDescent="0.2">
      <c r="A27" s="2" t="s">
        <v>422</v>
      </c>
      <c r="B27" s="35" t="s">
        <v>213</v>
      </c>
      <c r="C27" s="13" t="s">
        <v>1746</v>
      </c>
      <c r="D27" s="76" t="str">
        <f t="shared" si="8"/>
        <v>N/A</v>
      </c>
      <c r="E27" s="13">
        <v>0</v>
      </c>
      <c r="F27" s="44" t="str">
        <f t="shared" si="9"/>
        <v>N/A</v>
      </c>
      <c r="G27" s="13">
        <v>0</v>
      </c>
      <c r="H27" s="44" t="str">
        <f t="shared" si="10"/>
        <v>N/A</v>
      </c>
      <c r="I27" s="12" t="s">
        <v>1746</v>
      </c>
      <c r="J27" s="12" t="s">
        <v>1746</v>
      </c>
      <c r="K27" s="45" t="s">
        <v>213</v>
      </c>
      <c r="L27" s="9" t="str">
        <f t="shared" si="4"/>
        <v>N/A</v>
      </c>
    </row>
    <row r="28" spans="1:14" x14ac:dyDescent="0.2">
      <c r="A28" s="2" t="s">
        <v>952</v>
      </c>
      <c r="B28" s="35" t="s">
        <v>213</v>
      </c>
      <c r="C28" s="72">
        <v>11.393935881000001</v>
      </c>
      <c r="D28" s="76" t="str">
        <f>IF($B28="N/A","N/A",IF(C28&gt;10,"No",IF(C28&lt;-10,"No","Yes")))</f>
        <v>N/A</v>
      </c>
      <c r="E28" s="72">
        <v>11.60276614</v>
      </c>
      <c r="F28" s="76" t="str">
        <f>IF($B28="N/A","N/A",IF(E28&gt;10,"No",IF(E28&lt;-10,"No","Yes")))</f>
        <v>N/A</v>
      </c>
      <c r="G28" s="72">
        <v>11.821237428</v>
      </c>
      <c r="H28" s="76" t="str">
        <f>IF($B28="N/A","N/A",IF(G28&gt;10,"No",IF(G28&lt;-10,"No","Yes")))</f>
        <v>N/A</v>
      </c>
      <c r="I28" s="12">
        <v>1.833</v>
      </c>
      <c r="J28" s="12">
        <v>1.883</v>
      </c>
      <c r="K28" s="75" t="s">
        <v>737</v>
      </c>
      <c r="L28" s="9" t="str">
        <f t="shared" si="4"/>
        <v>Yes</v>
      </c>
      <c r="M28" s="55"/>
      <c r="N28" s="55"/>
    </row>
    <row r="29" spans="1:14" s="55" customFormat="1" ht="25.5" x14ac:dyDescent="0.2">
      <c r="A29" s="2" t="s">
        <v>953</v>
      </c>
      <c r="B29" s="35" t="s">
        <v>213</v>
      </c>
      <c r="C29" s="72">
        <v>0</v>
      </c>
      <c r="D29" s="76" t="str">
        <f>IF($B29="N/A","N/A",IF(C29&gt;10,"No",IF(C29&lt;-10,"No","Yes")))</f>
        <v>N/A</v>
      </c>
      <c r="E29" s="72">
        <v>0</v>
      </c>
      <c r="F29" s="76" t="str">
        <f>IF($B29="N/A","N/A",IF(E29&gt;10,"No",IF(E29&lt;-10,"No","Yes")))</f>
        <v>N/A</v>
      </c>
      <c r="G29" s="72">
        <v>0</v>
      </c>
      <c r="H29" s="76" t="str">
        <f>IF($B29="N/A","N/A",IF(G29&gt;10,"No",IF(G29&lt;-10,"No","Yes")))</f>
        <v>N/A</v>
      </c>
      <c r="I29" s="12" t="s">
        <v>1746</v>
      </c>
      <c r="J29" s="12" t="s">
        <v>1746</v>
      </c>
      <c r="K29" s="75" t="s">
        <v>737</v>
      </c>
      <c r="L29" s="9" t="str">
        <f t="shared" si="4"/>
        <v>N/A</v>
      </c>
      <c r="M29" s="43"/>
      <c r="N29" s="43"/>
    </row>
    <row r="30" spans="1:14" x14ac:dyDescent="0.2">
      <c r="A30" s="2" t="s">
        <v>20</v>
      </c>
      <c r="B30" s="48" t="s">
        <v>280</v>
      </c>
      <c r="C30" s="13">
        <v>98.282939526999996</v>
      </c>
      <c r="D30" s="44" t="str">
        <f>IF($B30="N/A","N/A",IF(C30&gt;=98,"Yes","No"))</f>
        <v>Yes</v>
      </c>
      <c r="E30" s="13">
        <v>98.041037793000001</v>
      </c>
      <c r="F30" s="44" t="str">
        <f>IF($B30="N/A","N/A",IF(E30&gt;=98,"Yes","No"))</f>
        <v>Yes</v>
      </c>
      <c r="G30" s="13">
        <v>98.077410346999997</v>
      </c>
      <c r="H30" s="44" t="str">
        <f>IF($B30="N/A","N/A",IF(G30&gt;=98,"Yes","No"))</f>
        <v>Yes</v>
      </c>
      <c r="I30" s="12">
        <v>-0.246</v>
      </c>
      <c r="J30" s="12">
        <v>3.7100000000000001E-2</v>
      </c>
      <c r="K30" s="45" t="s">
        <v>737</v>
      </c>
      <c r="L30" s="9" t="str">
        <f t="shared" si="4"/>
        <v>Yes</v>
      </c>
    </row>
    <row r="31" spans="1:14" x14ac:dyDescent="0.2">
      <c r="A31" s="2" t="s">
        <v>18</v>
      </c>
      <c r="B31" s="48" t="s">
        <v>277</v>
      </c>
      <c r="C31" s="13">
        <v>99.837699977</v>
      </c>
      <c r="D31" s="44" t="str">
        <f>IF($B31="N/A","N/A",IF(C31&gt;=95,"Yes","No"))</f>
        <v>Yes</v>
      </c>
      <c r="E31" s="13">
        <v>99.860608830000004</v>
      </c>
      <c r="F31" s="44" t="str">
        <f>IF($B31="N/A","N/A",IF(E31&gt;=95,"Yes","No"))</f>
        <v>Yes</v>
      </c>
      <c r="G31" s="13">
        <v>99.863484757999998</v>
      </c>
      <c r="H31" s="44" t="str">
        <f>IF($B31="N/A","N/A",IF(G31&gt;=95,"Yes","No"))</f>
        <v>Yes</v>
      </c>
      <c r="I31" s="12">
        <v>2.29E-2</v>
      </c>
      <c r="J31" s="12">
        <v>2.8999999999999998E-3</v>
      </c>
      <c r="K31" s="45" t="s">
        <v>737</v>
      </c>
      <c r="L31" s="9" t="str">
        <f t="shared" si="4"/>
        <v>Yes</v>
      </c>
    </row>
    <row r="32" spans="1:14" x14ac:dyDescent="0.2">
      <c r="A32" s="2" t="s">
        <v>23</v>
      </c>
      <c r="B32" s="35" t="s">
        <v>213</v>
      </c>
      <c r="C32" s="13">
        <v>68.281674851999995</v>
      </c>
      <c r="D32" s="44" t="str">
        <f t="shared" ref="D32:D37" si="11">IF($B32="N/A","N/A",IF(C32&gt;10,"No",IF(C32&lt;-10,"No","Yes")))</f>
        <v>N/A</v>
      </c>
      <c r="E32" s="13">
        <v>59.706400893999998</v>
      </c>
      <c r="F32" s="44" t="str">
        <f t="shared" ref="F32:F37" si="12">IF($B32="N/A","N/A",IF(E32&gt;10,"No",IF(E32&lt;-10,"No","Yes")))</f>
        <v>N/A</v>
      </c>
      <c r="G32" s="13">
        <v>53.917056649000003</v>
      </c>
      <c r="H32" s="44" t="str">
        <f t="shared" ref="H32:H37" si="13">IF($B32="N/A","N/A",IF(G32&gt;10,"No",IF(G32&lt;-10,"No","Yes")))</f>
        <v>N/A</v>
      </c>
      <c r="I32" s="12">
        <v>-12.6</v>
      </c>
      <c r="J32" s="12">
        <v>-9.6999999999999993</v>
      </c>
      <c r="K32" s="45" t="s">
        <v>737</v>
      </c>
      <c r="L32" s="9" t="str">
        <f t="shared" si="4"/>
        <v>Yes</v>
      </c>
    </row>
    <row r="33" spans="1:12" x14ac:dyDescent="0.2">
      <c r="A33" s="2" t="s">
        <v>24</v>
      </c>
      <c r="B33" s="35" t="s">
        <v>213</v>
      </c>
      <c r="C33" s="13">
        <v>2.3749552093999999</v>
      </c>
      <c r="D33" s="44" t="str">
        <f t="shared" si="11"/>
        <v>N/A</v>
      </c>
      <c r="E33" s="13">
        <v>2.2217403762000001</v>
      </c>
      <c r="F33" s="44" t="str">
        <f t="shared" si="12"/>
        <v>N/A</v>
      </c>
      <c r="G33" s="13">
        <v>2.0601391007999998</v>
      </c>
      <c r="H33" s="44" t="str">
        <f t="shared" si="13"/>
        <v>N/A</v>
      </c>
      <c r="I33" s="12">
        <v>-6.45</v>
      </c>
      <c r="J33" s="12">
        <v>-7.27</v>
      </c>
      <c r="K33" s="45" t="s">
        <v>737</v>
      </c>
      <c r="L33" s="9" t="str">
        <f t="shared" si="4"/>
        <v>Yes</v>
      </c>
    </row>
    <row r="34" spans="1:12" x14ac:dyDescent="0.2">
      <c r="A34" s="2" t="s">
        <v>25</v>
      </c>
      <c r="B34" s="35" t="s">
        <v>213</v>
      </c>
      <c r="C34" s="13">
        <v>2.8099508884</v>
      </c>
      <c r="D34" s="44" t="str">
        <f t="shared" si="11"/>
        <v>N/A</v>
      </c>
      <c r="E34" s="13">
        <v>2.7238067211999999</v>
      </c>
      <c r="F34" s="44" t="str">
        <f t="shared" si="12"/>
        <v>N/A</v>
      </c>
      <c r="G34" s="13">
        <v>2.6113710990999999</v>
      </c>
      <c r="H34" s="44" t="str">
        <f t="shared" si="13"/>
        <v>N/A</v>
      </c>
      <c r="I34" s="12">
        <v>-3.07</v>
      </c>
      <c r="J34" s="12">
        <v>-4.13</v>
      </c>
      <c r="K34" s="45" t="s">
        <v>737</v>
      </c>
      <c r="L34" s="9" t="str">
        <f t="shared" si="4"/>
        <v>Yes</v>
      </c>
    </row>
    <row r="35" spans="1:12" x14ac:dyDescent="0.2">
      <c r="A35" s="2" t="s">
        <v>26</v>
      </c>
      <c r="B35" s="48" t="s">
        <v>213</v>
      </c>
      <c r="C35" s="13">
        <v>1.7621145374</v>
      </c>
      <c r="D35" s="11" t="str">
        <f t="shared" si="11"/>
        <v>N/A</v>
      </c>
      <c r="E35" s="13">
        <v>1.5973195594</v>
      </c>
      <c r="F35" s="11" t="str">
        <f t="shared" si="12"/>
        <v>N/A</v>
      </c>
      <c r="G35" s="13">
        <v>1.4693487085000001</v>
      </c>
      <c r="H35" s="11" t="str">
        <f t="shared" si="13"/>
        <v>N/A</v>
      </c>
      <c r="I35" s="12">
        <v>-9.35</v>
      </c>
      <c r="J35" s="12">
        <v>-8.01</v>
      </c>
      <c r="K35" s="48" t="s">
        <v>213</v>
      </c>
      <c r="L35" s="9" t="str">
        <f t="shared" si="4"/>
        <v>N/A</v>
      </c>
    </row>
    <row r="36" spans="1:12" x14ac:dyDescent="0.2">
      <c r="A36" s="2" t="s">
        <v>60</v>
      </c>
      <c r="B36" s="48" t="s">
        <v>213</v>
      </c>
      <c r="C36" s="13">
        <v>1.2652024534999999</v>
      </c>
      <c r="D36" s="11" t="str">
        <f t="shared" si="11"/>
        <v>N/A</v>
      </c>
      <c r="E36" s="13">
        <v>1.1489446281</v>
      </c>
      <c r="F36" s="11" t="str">
        <f t="shared" si="12"/>
        <v>N/A</v>
      </c>
      <c r="G36" s="13">
        <v>1.0186932801999999</v>
      </c>
      <c r="H36" s="11" t="str">
        <f t="shared" si="13"/>
        <v>N/A</v>
      </c>
      <c r="I36" s="12">
        <v>-9.19</v>
      </c>
      <c r="J36" s="12">
        <v>-11.3</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1746</v>
      </c>
      <c r="J37" s="12" t="s">
        <v>1746</v>
      </c>
      <c r="K37" s="48" t="s">
        <v>213</v>
      </c>
      <c r="L37" s="9" t="str">
        <f t="shared" si="4"/>
        <v>N/A</v>
      </c>
    </row>
    <row r="38" spans="1:12" x14ac:dyDescent="0.2">
      <c r="A38" s="2" t="s">
        <v>62</v>
      </c>
      <c r="B38" s="48" t="s">
        <v>278</v>
      </c>
      <c r="C38" s="13">
        <v>23.506102059</v>
      </c>
      <c r="D38" s="11" t="str">
        <f>IF($B38="N/A","N/A",IF(C38&gt;=5,"No",IF(C38&lt;0,"No","Yes")))</f>
        <v>No</v>
      </c>
      <c r="E38" s="13">
        <v>32.601787821000002</v>
      </c>
      <c r="F38" s="11" t="str">
        <f>IF($B38="N/A","N/A",IF(E38&gt;=5,"No",IF(E38&lt;0,"No","Yes")))</f>
        <v>No</v>
      </c>
      <c r="G38" s="13">
        <v>38.923391162999998</v>
      </c>
      <c r="H38" s="11" t="str">
        <f>IF($B38="N/A","N/A",IF(G38&gt;=5,"No",IF(G38&lt;0,"No","Yes")))</f>
        <v>No</v>
      </c>
      <c r="I38" s="12">
        <v>38.69</v>
      </c>
      <c r="J38" s="12">
        <v>19.39</v>
      </c>
      <c r="K38" s="45" t="s">
        <v>737</v>
      </c>
      <c r="L38" s="9" t="str">
        <f t="shared" si="4"/>
        <v>No</v>
      </c>
    </row>
    <row r="39" spans="1:12" x14ac:dyDescent="0.2">
      <c r="A39" s="2" t="s">
        <v>63</v>
      </c>
      <c r="B39" s="48" t="s">
        <v>213</v>
      </c>
      <c r="C39" s="13">
        <v>19.092384546000002</v>
      </c>
      <c r="D39" s="11" t="str">
        <f>IF($B39="N/A","N/A",IF(C39&gt;10,"No",IF(C39&lt;-10,"No","Yes")))</f>
        <v>N/A</v>
      </c>
      <c r="E39" s="13">
        <v>18.295349239</v>
      </c>
      <c r="F39" s="11" t="str">
        <f>IF($B39="N/A","N/A",IF(E39&gt;10,"No",IF(E39&lt;-10,"No","Yes")))</f>
        <v>N/A</v>
      </c>
      <c r="G39" s="13">
        <v>18.048452568999998</v>
      </c>
      <c r="H39" s="11" t="str">
        <f>IF($B39="N/A","N/A",IF(G39&gt;10,"No",IF(G39&lt;-10,"No","Yes")))</f>
        <v>N/A</v>
      </c>
      <c r="I39" s="12">
        <v>-4.17</v>
      </c>
      <c r="J39" s="12">
        <v>-1.35</v>
      </c>
      <c r="K39" s="48" t="s">
        <v>737</v>
      </c>
      <c r="L39" s="9" t="str">
        <f t="shared" si="4"/>
        <v>Yes</v>
      </c>
    </row>
    <row r="40" spans="1:12" x14ac:dyDescent="0.2">
      <c r="A40" s="2" t="s">
        <v>64</v>
      </c>
      <c r="B40" s="48" t="s">
        <v>213</v>
      </c>
      <c r="C40" s="13">
        <v>13.212077721</v>
      </c>
      <c r="D40" s="11" t="str">
        <f>IF($B40="N/A","N/A",IF(C40&gt;10,"No",IF(C40&lt;-10,"No","Yes")))</f>
        <v>N/A</v>
      </c>
      <c r="E40" s="13">
        <v>20.225464191</v>
      </c>
      <c r="F40" s="11" t="str">
        <f>IF($B40="N/A","N/A",IF(E40&gt;10,"No",IF(E40&lt;-10,"No","Yes")))</f>
        <v>N/A</v>
      </c>
      <c r="G40" s="13">
        <v>26.297166433000001</v>
      </c>
      <c r="H40" s="11" t="str">
        <f>IF($B40="N/A","N/A",IF(G40&gt;10,"No",IF(G40&lt;-10,"No","Yes")))</f>
        <v>N/A</v>
      </c>
      <c r="I40" s="12">
        <v>53.08</v>
      </c>
      <c r="J40" s="12">
        <v>30.02</v>
      </c>
      <c r="K40" s="45" t="s">
        <v>737</v>
      </c>
      <c r="L40" s="9" t="str">
        <f t="shared" si="4"/>
        <v>No</v>
      </c>
    </row>
    <row r="41" spans="1:12" x14ac:dyDescent="0.2">
      <c r="A41" s="3" t="s">
        <v>19</v>
      </c>
      <c r="B41" s="35" t="s">
        <v>281</v>
      </c>
      <c r="C41" s="8">
        <v>5.3190143962</v>
      </c>
      <c r="D41" s="44" t="str">
        <f>IF($B41="N/A","N/A",IF(C41&gt;8,"No",IF(C41&lt;2,"No","Yes")))</f>
        <v>Yes</v>
      </c>
      <c r="E41" s="8">
        <v>5.1600546207000004</v>
      </c>
      <c r="F41" s="44" t="str">
        <f>IF($B41="N/A","N/A",IF(E41&gt;8,"No",IF(E41&lt;2,"No","Yes")))</f>
        <v>Yes</v>
      </c>
      <c r="G41" s="8">
        <v>4.9846161801999997</v>
      </c>
      <c r="H41" s="44" t="str">
        <f>IF($B41="N/A","N/A",IF(G41&gt;8,"No",IF(G41&lt;2,"No","Yes")))</f>
        <v>Yes</v>
      </c>
      <c r="I41" s="12">
        <v>-2.99</v>
      </c>
      <c r="J41" s="12">
        <v>-3.4</v>
      </c>
      <c r="K41" s="45" t="s">
        <v>737</v>
      </c>
      <c r="L41" s="9" t="str">
        <f t="shared" si="4"/>
        <v>Yes</v>
      </c>
    </row>
    <row r="42" spans="1:12" x14ac:dyDescent="0.2">
      <c r="A42" s="3" t="s">
        <v>170</v>
      </c>
      <c r="B42" s="35" t="s">
        <v>213</v>
      </c>
      <c r="C42" s="8">
        <v>24.356596336999999</v>
      </c>
      <c r="D42" s="11" t="str">
        <f t="shared" ref="D42:D49" si="14">IF($B42="N/A","N/A",IF(C42&gt;10,"No",IF(C42&lt;-10,"No","Yes")))</f>
        <v>N/A</v>
      </c>
      <c r="E42" s="8">
        <v>23.338986420000001</v>
      </c>
      <c r="F42" s="11" t="str">
        <f t="shared" ref="F42:F49" si="15">IF($B42="N/A","N/A",IF(E42&gt;10,"No",IF(E42&lt;-10,"No","Yes")))</f>
        <v>N/A</v>
      </c>
      <c r="G42" s="8">
        <v>22.559143677000002</v>
      </c>
      <c r="H42" s="11" t="str">
        <f t="shared" ref="H42:H49" si="16">IF($B42="N/A","N/A",IF(G42&gt;10,"No",IF(G42&lt;-10,"No","Yes")))</f>
        <v>N/A</v>
      </c>
      <c r="I42" s="12">
        <v>-4.18</v>
      </c>
      <c r="J42" s="12">
        <v>-3.34</v>
      </c>
      <c r="K42" s="45" t="s">
        <v>737</v>
      </c>
      <c r="L42" s="9" t="str">
        <f>IF(J42="Div by 0", "N/A", IF(OR(J42="N/A",K42="N/A"),"N/A", IF(J42&gt;VALUE(MID(K42,1,2)), "No", IF(J42&lt;-1*VALUE(MID(K42,1,2)), "No", "Yes"))))</f>
        <v>Yes</v>
      </c>
    </row>
    <row r="43" spans="1:12" x14ac:dyDescent="0.2">
      <c r="A43" s="3" t="s">
        <v>171</v>
      </c>
      <c r="B43" s="35" t="s">
        <v>213</v>
      </c>
      <c r="C43" s="8">
        <v>29.747012204000001</v>
      </c>
      <c r="D43" s="11" t="str">
        <f t="shared" si="14"/>
        <v>N/A</v>
      </c>
      <c r="E43" s="8">
        <v>30.656506599</v>
      </c>
      <c r="F43" s="11" t="str">
        <f t="shared" si="15"/>
        <v>N/A</v>
      </c>
      <c r="G43" s="8">
        <v>31.641026966999998</v>
      </c>
      <c r="H43" s="11" t="str">
        <f t="shared" si="16"/>
        <v>N/A</v>
      </c>
      <c r="I43" s="12">
        <v>3.0569999999999999</v>
      </c>
      <c r="J43" s="12">
        <v>3.2109999999999999</v>
      </c>
      <c r="K43" s="45" t="s">
        <v>737</v>
      </c>
      <c r="L43" s="9" t="str">
        <f>IF(J43="Div by 0", "N/A", IF(OR(J43="N/A",K43="N/A"),"N/A", IF(J43&gt;VALUE(MID(K43,1,2)), "No", IF(J43&lt;-1*VALUE(MID(K43,1,2)), "No", "Yes"))))</f>
        <v>Yes</v>
      </c>
    </row>
    <row r="44" spans="1:12" x14ac:dyDescent="0.2">
      <c r="A44" s="3" t="s">
        <v>172</v>
      </c>
      <c r="B44" s="35" t="s">
        <v>213</v>
      </c>
      <c r="C44" s="8">
        <v>2.1612777437999999</v>
      </c>
      <c r="D44" s="11" t="str">
        <f t="shared" si="14"/>
        <v>N/A</v>
      </c>
      <c r="E44" s="8">
        <v>2.1997991735000002</v>
      </c>
      <c r="F44" s="11" t="str">
        <f t="shared" si="15"/>
        <v>N/A</v>
      </c>
      <c r="G44" s="8">
        <v>1.996276857</v>
      </c>
      <c r="H44" s="11" t="str">
        <f t="shared" si="16"/>
        <v>N/A</v>
      </c>
      <c r="I44" s="12">
        <v>1.782</v>
      </c>
      <c r="J44" s="12">
        <v>-9.25</v>
      </c>
      <c r="K44" s="45" t="s">
        <v>737</v>
      </c>
      <c r="L44" s="9" t="str">
        <f t="shared" ref="L44:L53" si="17">IF(J44="Div by 0", "N/A", IF(OR(J44="N/A",K44="N/A"),"N/A", IF(J44&gt;VALUE(MID(K44,1,2)), "No", IF(J44&lt;-1*VALUE(MID(K44,1,2)), "No", "Yes"))))</f>
        <v>Yes</v>
      </c>
    </row>
    <row r="45" spans="1:12" x14ac:dyDescent="0.2">
      <c r="A45" s="3" t="s">
        <v>173</v>
      </c>
      <c r="B45" s="35" t="s">
        <v>213</v>
      </c>
      <c r="C45" s="8">
        <v>24.804238771000001</v>
      </c>
      <c r="D45" s="11" t="str">
        <f t="shared" si="14"/>
        <v>N/A</v>
      </c>
      <c r="E45" s="8">
        <v>24.732898122999998</v>
      </c>
      <c r="F45" s="11" t="str">
        <f t="shared" si="15"/>
        <v>N/A</v>
      </c>
      <c r="G45" s="8">
        <v>24.382966621000001</v>
      </c>
      <c r="H45" s="11" t="str">
        <f t="shared" si="16"/>
        <v>N/A</v>
      </c>
      <c r="I45" s="12">
        <v>-0.28799999999999998</v>
      </c>
      <c r="J45" s="12">
        <v>-1.41</v>
      </c>
      <c r="K45" s="45" t="s">
        <v>737</v>
      </c>
      <c r="L45" s="9" t="str">
        <f t="shared" si="17"/>
        <v>Yes</v>
      </c>
    </row>
    <row r="46" spans="1:12" x14ac:dyDescent="0.2">
      <c r="A46" s="3" t="s">
        <v>174</v>
      </c>
      <c r="B46" s="35" t="s">
        <v>213</v>
      </c>
      <c r="C46" s="8">
        <v>8.8964652320000006</v>
      </c>
      <c r="D46" s="11" t="str">
        <f t="shared" si="14"/>
        <v>N/A</v>
      </c>
      <c r="E46" s="8">
        <v>9.0077671858000006</v>
      </c>
      <c r="F46" s="11" t="str">
        <f t="shared" si="15"/>
        <v>N/A</v>
      </c>
      <c r="G46" s="8">
        <v>9.3911109962000001</v>
      </c>
      <c r="H46" s="11" t="str">
        <f t="shared" si="16"/>
        <v>N/A</v>
      </c>
      <c r="I46" s="12">
        <v>1.2509999999999999</v>
      </c>
      <c r="J46" s="12">
        <v>4.2560000000000002</v>
      </c>
      <c r="K46" s="45" t="s">
        <v>737</v>
      </c>
      <c r="L46" s="9" t="str">
        <f t="shared" si="17"/>
        <v>Yes</v>
      </c>
    </row>
    <row r="47" spans="1:12" x14ac:dyDescent="0.2">
      <c r="A47" s="3" t="s">
        <v>175</v>
      </c>
      <c r="B47" s="35" t="s">
        <v>213</v>
      </c>
      <c r="C47" s="8">
        <v>2.4044643044999998</v>
      </c>
      <c r="D47" s="11" t="str">
        <f t="shared" si="14"/>
        <v>N/A</v>
      </c>
      <c r="E47" s="8">
        <v>2.5518909445000002</v>
      </c>
      <c r="F47" s="11" t="str">
        <f t="shared" si="15"/>
        <v>N/A</v>
      </c>
      <c r="G47" s="8">
        <v>2.6511880446</v>
      </c>
      <c r="H47" s="11" t="str">
        <f t="shared" si="16"/>
        <v>N/A</v>
      </c>
      <c r="I47" s="12">
        <v>6.1310000000000002</v>
      </c>
      <c r="J47" s="12">
        <v>3.891</v>
      </c>
      <c r="K47" s="45" t="s">
        <v>737</v>
      </c>
      <c r="L47" s="9" t="str">
        <f t="shared" si="17"/>
        <v>Yes</v>
      </c>
    </row>
    <row r="48" spans="1:12" x14ac:dyDescent="0.2">
      <c r="A48" s="3" t="s">
        <v>176</v>
      </c>
      <c r="B48" s="35" t="s">
        <v>213</v>
      </c>
      <c r="C48" s="8">
        <v>1.4978500516</v>
      </c>
      <c r="D48" s="11" t="str">
        <f t="shared" si="14"/>
        <v>N/A</v>
      </c>
      <c r="E48" s="8">
        <v>1.5299471603999999</v>
      </c>
      <c r="F48" s="11" t="str">
        <f t="shared" si="15"/>
        <v>N/A</v>
      </c>
      <c r="G48" s="8">
        <v>1.5743206557</v>
      </c>
      <c r="H48" s="11" t="str">
        <f t="shared" si="16"/>
        <v>N/A</v>
      </c>
      <c r="I48" s="12">
        <v>2.1429999999999998</v>
      </c>
      <c r="J48" s="12">
        <v>2.9</v>
      </c>
      <c r="K48" s="45" t="s">
        <v>737</v>
      </c>
      <c r="L48" s="9" t="str">
        <f t="shared" si="17"/>
        <v>Yes</v>
      </c>
    </row>
    <row r="49" spans="1:12" x14ac:dyDescent="0.2">
      <c r="A49" s="3" t="s">
        <v>954</v>
      </c>
      <c r="B49" s="35" t="s">
        <v>213</v>
      </c>
      <c r="C49" s="8">
        <v>0.81308096029999999</v>
      </c>
      <c r="D49" s="11" t="str">
        <f t="shared" si="14"/>
        <v>N/A</v>
      </c>
      <c r="E49" s="8">
        <v>0.82214977320000004</v>
      </c>
      <c r="F49" s="11" t="str">
        <f t="shared" si="15"/>
        <v>N/A</v>
      </c>
      <c r="G49" s="8">
        <v>0.81935000130000002</v>
      </c>
      <c r="H49" s="11" t="str">
        <f t="shared" si="16"/>
        <v>N/A</v>
      </c>
      <c r="I49" s="12">
        <v>1.115</v>
      </c>
      <c r="J49" s="12">
        <v>-0.34100000000000003</v>
      </c>
      <c r="K49" s="45" t="s">
        <v>737</v>
      </c>
      <c r="L49" s="9" t="str">
        <f t="shared" si="17"/>
        <v>Yes</v>
      </c>
    </row>
    <row r="50" spans="1:12" x14ac:dyDescent="0.2">
      <c r="A50" s="2" t="s">
        <v>208</v>
      </c>
      <c r="B50" s="35" t="s">
        <v>213</v>
      </c>
      <c r="C50" s="36">
        <v>225345</v>
      </c>
      <c r="D50" s="9" t="str">
        <f t="shared" ref="D50:D53" si="18">IF($B50="N/A","N/A",IF(C50&lt;0,"No","Yes"))</f>
        <v>N/A</v>
      </c>
      <c r="E50" s="36">
        <v>228965</v>
      </c>
      <c r="F50" s="9" t="str">
        <f t="shared" ref="F50:F53" si="19">IF($B50="N/A","N/A",IF(E50&lt;0,"No","Yes"))</f>
        <v>N/A</v>
      </c>
      <c r="G50" s="36">
        <v>228661</v>
      </c>
      <c r="H50" s="9" t="str">
        <f t="shared" ref="H50:H53" si="20">IF($B50="N/A","N/A",IF(G50&lt;0,"No","Yes"))</f>
        <v>N/A</v>
      </c>
      <c r="I50" s="12">
        <v>1.6060000000000001</v>
      </c>
      <c r="J50" s="12">
        <v>-0.13300000000000001</v>
      </c>
      <c r="K50" s="45" t="s">
        <v>737</v>
      </c>
      <c r="L50" s="9" t="str">
        <f t="shared" si="17"/>
        <v>Yes</v>
      </c>
    </row>
    <row r="51" spans="1:12" x14ac:dyDescent="0.2">
      <c r="A51" s="2" t="s">
        <v>209</v>
      </c>
      <c r="B51" s="35" t="s">
        <v>213</v>
      </c>
      <c r="C51" s="36">
        <v>8165</v>
      </c>
      <c r="D51" s="9" t="str">
        <f t="shared" si="18"/>
        <v>N/A</v>
      </c>
      <c r="E51" s="36">
        <v>8479</v>
      </c>
      <c r="F51" s="9" t="str">
        <f t="shared" si="19"/>
        <v>N/A</v>
      </c>
      <c r="G51" s="36">
        <v>7671</v>
      </c>
      <c r="H51" s="9" t="str">
        <f t="shared" si="20"/>
        <v>N/A</v>
      </c>
      <c r="I51" s="12">
        <v>3.8460000000000001</v>
      </c>
      <c r="J51" s="12">
        <v>-9.5299999999999994</v>
      </c>
      <c r="K51" s="45" t="s">
        <v>737</v>
      </c>
      <c r="L51" s="9" t="str">
        <f t="shared" si="17"/>
        <v>Yes</v>
      </c>
    </row>
    <row r="52" spans="1:12" x14ac:dyDescent="0.2">
      <c r="A52" s="2" t="s">
        <v>210</v>
      </c>
      <c r="B52" s="35" t="s">
        <v>213</v>
      </c>
      <c r="C52" s="36">
        <v>125468</v>
      </c>
      <c r="D52" s="9" t="str">
        <f t="shared" si="18"/>
        <v>N/A</v>
      </c>
      <c r="E52" s="36">
        <v>128171</v>
      </c>
      <c r="F52" s="9" t="str">
        <f t="shared" si="19"/>
        <v>N/A</v>
      </c>
      <c r="G52" s="36">
        <v>127944</v>
      </c>
      <c r="H52" s="9" t="str">
        <f t="shared" si="20"/>
        <v>N/A</v>
      </c>
      <c r="I52" s="12">
        <v>2.1539999999999999</v>
      </c>
      <c r="J52" s="12">
        <v>-0.17699999999999999</v>
      </c>
      <c r="K52" s="45" t="s">
        <v>737</v>
      </c>
      <c r="L52" s="9" t="str">
        <f t="shared" si="17"/>
        <v>Yes</v>
      </c>
    </row>
    <row r="53" spans="1:12" x14ac:dyDescent="0.2">
      <c r="A53" s="2" t="s">
        <v>955</v>
      </c>
      <c r="B53" s="35" t="s">
        <v>213</v>
      </c>
      <c r="C53" s="36">
        <v>14310</v>
      </c>
      <c r="D53" s="9" t="str">
        <f t="shared" si="18"/>
        <v>N/A</v>
      </c>
      <c r="E53" s="36">
        <v>15377</v>
      </c>
      <c r="F53" s="9" t="str">
        <f t="shared" si="19"/>
        <v>N/A</v>
      </c>
      <c r="G53" s="36">
        <v>16015</v>
      </c>
      <c r="H53" s="9" t="str">
        <f t="shared" si="20"/>
        <v>N/A</v>
      </c>
      <c r="I53" s="12">
        <v>7.4560000000000004</v>
      </c>
      <c r="J53" s="12">
        <v>4.149</v>
      </c>
      <c r="K53" s="45" t="s">
        <v>737</v>
      </c>
      <c r="L53" s="9" t="str">
        <f t="shared" si="17"/>
        <v>Yes</v>
      </c>
    </row>
    <row r="54" spans="1:12" x14ac:dyDescent="0.2">
      <c r="A54" s="2" t="s">
        <v>956</v>
      </c>
      <c r="B54" s="35" t="s">
        <v>213</v>
      </c>
      <c r="C54" s="8">
        <v>100</v>
      </c>
      <c r="D54" s="44" t="str">
        <f>IF($B54="N/A","N/A",IF(C54&gt;10,"No",IF(C54&lt;-10,"No","Yes")))</f>
        <v>N/A</v>
      </c>
      <c r="E54" s="8">
        <v>100</v>
      </c>
      <c r="F54" s="44" t="str">
        <f>IF($B54="N/A","N/A",IF(E54&gt;10,"No",IF(E54&lt;-10,"No","Yes")))</f>
        <v>N/A</v>
      </c>
      <c r="G54" s="8">
        <v>100</v>
      </c>
      <c r="H54" s="44" t="str">
        <f>IF($B54="N/A","N/A",IF(G54&gt;10,"No",IF(G54&lt;-10,"No","Yes")))</f>
        <v>N/A</v>
      </c>
      <c r="I54" s="12">
        <v>0</v>
      </c>
      <c r="J54" s="12">
        <v>0</v>
      </c>
      <c r="K54" s="35" t="s">
        <v>213</v>
      </c>
      <c r="L54" s="9" t="str">
        <f t="shared" si="4"/>
        <v>N/A</v>
      </c>
    </row>
    <row r="55" spans="1:12" x14ac:dyDescent="0.2">
      <c r="A55" s="2" t="s">
        <v>957</v>
      </c>
      <c r="B55" s="35" t="s">
        <v>213</v>
      </c>
      <c r="C55" s="8">
        <v>100</v>
      </c>
      <c r="D55" s="44" t="str">
        <f>IF($B55="N/A","N/A",IF(C55&gt;10,"No",IF(C55&lt;-10,"No","Yes")))</f>
        <v>N/A</v>
      </c>
      <c r="E55" s="8">
        <v>99.999483736000002</v>
      </c>
      <c r="F55" s="44" t="str">
        <f>IF($B55="N/A","N/A",IF(E55&gt;10,"No",IF(E55&lt;-10,"No","Yes")))</f>
        <v>N/A</v>
      </c>
      <c r="G55" s="8">
        <v>99.999482896999993</v>
      </c>
      <c r="H55" s="44" t="str">
        <f>IF($B55="N/A","N/A",IF(G55&gt;10,"No",IF(G55&lt;-10,"No","Yes")))</f>
        <v>N/A</v>
      </c>
      <c r="I55" s="12">
        <v>-1E-3</v>
      </c>
      <c r="J55" s="12">
        <v>0</v>
      </c>
      <c r="K55" s="35" t="s">
        <v>213</v>
      </c>
      <c r="L55" s="9" t="str">
        <f t="shared" si="4"/>
        <v>N/A</v>
      </c>
    </row>
    <row r="56" spans="1:12" x14ac:dyDescent="0.2">
      <c r="A56" s="2" t="s">
        <v>177</v>
      </c>
      <c r="B56" s="35" t="s">
        <v>213</v>
      </c>
      <c r="C56" s="8">
        <v>56.308359504999999</v>
      </c>
      <c r="D56" s="44" t="str">
        <f t="shared" ref="D56:D57" si="21">IF($B56="N/A","N/A",IF(C56&gt;10,"No",IF(C56&lt;-10,"No","Yes")))</f>
        <v>N/A</v>
      </c>
      <c r="E56" s="8">
        <v>56.377275109000003</v>
      </c>
      <c r="F56" s="44" t="str">
        <f t="shared" ref="F56:F57" si="22">IF($B56="N/A","N/A",IF(E56&gt;10,"No",IF(E56&lt;-10,"No","Yes")))</f>
        <v>N/A</v>
      </c>
      <c r="G56" s="8">
        <v>56.282545182</v>
      </c>
      <c r="H56" s="44" t="str">
        <f t="shared" ref="H56:H57" si="23">IF($B56="N/A","N/A",IF(G56&gt;10,"No",IF(G56&lt;-10,"No","Yes")))</f>
        <v>N/A</v>
      </c>
      <c r="I56" s="12">
        <v>0.12239999999999999</v>
      </c>
      <c r="J56" s="12">
        <v>-0.16800000000000001</v>
      </c>
      <c r="K56" s="45" t="s">
        <v>737</v>
      </c>
      <c r="L56" s="9" t="str">
        <f>IF(J56="Div by 0", "N/A", IF(OR(J56="N/A",K56="N/A"),"N/A", IF(J56&gt;VALUE(MID(K56,1,2)), "No", IF(J56&lt;-1*VALUE(MID(K56,1,2)), "No", "Yes"))))</f>
        <v>Yes</v>
      </c>
    </row>
    <row r="57" spans="1:12" x14ac:dyDescent="0.2">
      <c r="A57" s="6" t="s">
        <v>178</v>
      </c>
      <c r="B57" s="35" t="s">
        <v>213</v>
      </c>
      <c r="C57" s="8">
        <v>43.691640495000001</v>
      </c>
      <c r="D57" s="44" t="str">
        <f t="shared" si="21"/>
        <v>N/A</v>
      </c>
      <c r="E57" s="8">
        <v>43.622208626999999</v>
      </c>
      <c r="F57" s="44" t="str">
        <f t="shared" si="22"/>
        <v>N/A</v>
      </c>
      <c r="G57" s="8">
        <v>43.716937715</v>
      </c>
      <c r="H57" s="44" t="str">
        <f t="shared" si="23"/>
        <v>N/A</v>
      </c>
      <c r="I57" s="12">
        <v>-0.159</v>
      </c>
      <c r="J57" s="12">
        <v>0.2172</v>
      </c>
      <c r="K57" s="45" t="s">
        <v>737</v>
      </c>
      <c r="L57" s="9" t="str">
        <f>IF(J57="Div by 0", "N/A", IF(OR(J57="N/A",K57="N/A"),"N/A", IF(J57&gt;VALUE(MID(K57,1,2)), "No", IF(J57&lt;-1*VALUE(MID(K57,1,2)), "No", "Yes"))))</f>
        <v>Yes</v>
      </c>
    </row>
    <row r="58" spans="1:12" x14ac:dyDescent="0.2">
      <c r="A58" s="7" t="s">
        <v>683</v>
      </c>
      <c r="B58" s="35" t="s">
        <v>282</v>
      </c>
      <c r="C58" s="8">
        <v>45.980439685999997</v>
      </c>
      <c r="D58" s="44" t="str">
        <f>IF($B58="N/A","N/A",IF(C58&gt;70,"No",IF(C58&lt;40,"No","Yes")))</f>
        <v>Yes</v>
      </c>
      <c r="E58" s="8">
        <v>46.735019966000003</v>
      </c>
      <c r="F58" s="44" t="str">
        <f>IF($B58="N/A","N/A",IF(E58&gt;70,"No",IF(E58&lt;40,"No","Yes")))</f>
        <v>Yes</v>
      </c>
      <c r="G58" s="8">
        <v>48.556765001999999</v>
      </c>
      <c r="H58" s="44" t="str">
        <f>IF($B58="N/A","N/A",IF(G58&gt;70,"No",IF(G58&lt;40,"No","Yes")))</f>
        <v>Yes</v>
      </c>
      <c r="I58" s="12">
        <v>1.641</v>
      </c>
      <c r="J58" s="12">
        <v>3.8980000000000001</v>
      </c>
      <c r="K58" s="45" t="s">
        <v>737</v>
      </c>
      <c r="L58" s="9" t="str">
        <f t="shared" si="4"/>
        <v>Yes</v>
      </c>
    </row>
    <row r="59" spans="1:12" x14ac:dyDescent="0.2">
      <c r="A59" s="2" t="s">
        <v>684</v>
      </c>
      <c r="B59" s="35" t="s">
        <v>213</v>
      </c>
      <c r="C59" s="8">
        <v>67.234015427000003</v>
      </c>
      <c r="D59" s="44" t="str">
        <f>IF($B59="N/A","N/A",IF(C59&gt;10,"No",IF(C59&lt;-10,"No","Yes")))</f>
        <v>N/A</v>
      </c>
      <c r="E59" s="8">
        <v>67.305119786000006</v>
      </c>
      <c r="F59" s="44" t="str">
        <f>IF($B59="N/A","N/A",IF(E59&gt;10,"No",IF(E59&lt;-10,"No","Yes")))</f>
        <v>N/A</v>
      </c>
      <c r="G59" s="8">
        <v>69.392338979000002</v>
      </c>
      <c r="H59" s="44" t="str">
        <f>IF($B59="N/A","N/A",IF(G59&gt;10,"No",IF(G59&lt;-10,"No","Yes")))</f>
        <v>N/A</v>
      </c>
      <c r="I59" s="12">
        <v>0.10580000000000001</v>
      </c>
      <c r="J59" s="12">
        <v>3.101</v>
      </c>
      <c r="K59" s="35" t="s">
        <v>213</v>
      </c>
      <c r="L59" s="9" t="str">
        <f t="shared" si="4"/>
        <v>N/A</v>
      </c>
    </row>
    <row r="60" spans="1:12" x14ac:dyDescent="0.2">
      <c r="A60" s="2" t="s">
        <v>685</v>
      </c>
      <c r="B60" s="35" t="s">
        <v>213</v>
      </c>
      <c r="C60" s="8">
        <v>72.719204094999995</v>
      </c>
      <c r="D60" s="44" t="str">
        <f t="shared" ref="D60:D66" si="24">IF($B60="N/A","N/A",IF(C60&gt;10,"No",IF(C60&lt;-10,"No","Yes")))</f>
        <v>N/A</v>
      </c>
      <c r="E60" s="8">
        <v>72.713417651</v>
      </c>
      <c r="F60" s="44" t="str">
        <f t="shared" ref="F60:F66" si="25">IF($B60="N/A","N/A",IF(E60&gt;10,"No",IF(E60&lt;-10,"No","Yes")))</f>
        <v>N/A</v>
      </c>
      <c r="G60" s="8">
        <v>73.154670749999994</v>
      </c>
      <c r="H60" s="44" t="str">
        <f t="shared" ref="H60:H66" si="26">IF($B60="N/A","N/A",IF(G60&gt;10,"No",IF(G60&lt;-10,"No","Yes")))</f>
        <v>N/A</v>
      </c>
      <c r="I60" s="12">
        <v>-8.0000000000000002E-3</v>
      </c>
      <c r="J60" s="12">
        <v>0.60680000000000001</v>
      </c>
      <c r="K60" s="35" t="s">
        <v>213</v>
      </c>
      <c r="L60" s="9" t="str">
        <f t="shared" si="4"/>
        <v>N/A</v>
      </c>
    </row>
    <row r="61" spans="1:12" x14ac:dyDescent="0.2">
      <c r="A61" s="2" t="s">
        <v>1748</v>
      </c>
      <c r="B61" s="35" t="s">
        <v>213</v>
      </c>
      <c r="C61" s="8">
        <v>44.947994391000002</v>
      </c>
      <c r="D61" s="44" t="str">
        <f t="shared" si="24"/>
        <v>N/A</v>
      </c>
      <c r="E61" s="8">
        <v>46.96576821</v>
      </c>
      <c r="F61" s="44" t="str">
        <f t="shared" si="25"/>
        <v>N/A</v>
      </c>
      <c r="G61" s="8">
        <v>49.235650417999999</v>
      </c>
      <c r="H61" s="44" t="str">
        <f t="shared" si="26"/>
        <v>N/A</v>
      </c>
      <c r="I61" s="12">
        <v>4.4889999999999999</v>
      </c>
      <c r="J61" s="12">
        <v>4.8330000000000002</v>
      </c>
      <c r="K61" s="35" t="s">
        <v>213</v>
      </c>
      <c r="L61" s="9" t="str">
        <f t="shared" si="4"/>
        <v>N/A</v>
      </c>
    </row>
    <row r="62" spans="1:12" x14ac:dyDescent="0.2">
      <c r="A62" s="2" t="s">
        <v>686</v>
      </c>
      <c r="B62" s="35" t="s">
        <v>213</v>
      </c>
      <c r="C62" s="8">
        <v>31.025788944999999</v>
      </c>
      <c r="D62" s="44" t="str">
        <f t="shared" si="24"/>
        <v>N/A</v>
      </c>
      <c r="E62" s="8">
        <v>28.776325919000001</v>
      </c>
      <c r="F62" s="44" t="str">
        <f t="shared" si="25"/>
        <v>N/A</v>
      </c>
      <c r="G62" s="8">
        <v>29.342409010000001</v>
      </c>
      <c r="H62" s="44" t="str">
        <f t="shared" si="26"/>
        <v>N/A</v>
      </c>
      <c r="I62" s="12">
        <v>-7.25</v>
      </c>
      <c r="J62" s="12">
        <v>1.9670000000000001</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1746</v>
      </c>
      <c r="J63" s="12" t="s">
        <v>1746</v>
      </c>
      <c r="K63" s="35" t="s">
        <v>213</v>
      </c>
      <c r="L63" s="9" t="str">
        <f>IF(J63="Div by 0", "N/A", IF(K63="N/A","N/A", IF(J63&gt;VALUE(MID(K63,1,2)), "No", IF(J63&lt;-1*VALUE(MID(K63,1,2)), "No", "Yes"))))</f>
        <v>N/A</v>
      </c>
    </row>
    <row r="64" spans="1:12" x14ac:dyDescent="0.2">
      <c r="A64" s="3" t="s">
        <v>146</v>
      </c>
      <c r="B64" s="35" t="s">
        <v>213</v>
      </c>
      <c r="C64" s="8">
        <v>0</v>
      </c>
      <c r="D64" s="44" t="str">
        <f t="shared" si="24"/>
        <v>N/A</v>
      </c>
      <c r="E64" s="8">
        <v>0</v>
      </c>
      <c r="F64" s="44" t="str">
        <f t="shared" si="25"/>
        <v>N/A</v>
      </c>
      <c r="G64" s="8">
        <v>0</v>
      </c>
      <c r="H64" s="44" t="str">
        <f t="shared" si="26"/>
        <v>N/A</v>
      </c>
      <c r="I64" s="12" t="s">
        <v>1746</v>
      </c>
      <c r="J64" s="12" t="s">
        <v>1746</v>
      </c>
      <c r="K64" s="35" t="s">
        <v>213</v>
      </c>
      <c r="L64" s="9" t="str">
        <f t="shared" si="4"/>
        <v>N/A</v>
      </c>
    </row>
    <row r="65" spans="1:12" x14ac:dyDescent="0.2">
      <c r="A65" s="3" t="s">
        <v>147</v>
      </c>
      <c r="B65" s="35" t="s">
        <v>213</v>
      </c>
      <c r="C65" s="8">
        <v>0.76275741419999998</v>
      </c>
      <c r="D65" s="44" t="str">
        <f t="shared" si="24"/>
        <v>N/A</v>
      </c>
      <c r="E65" s="8">
        <v>0.79865977970000002</v>
      </c>
      <c r="F65" s="44" t="str">
        <f t="shared" si="25"/>
        <v>N/A</v>
      </c>
      <c r="G65" s="8">
        <v>0.77255216280000005</v>
      </c>
      <c r="H65" s="44" t="str">
        <f t="shared" si="26"/>
        <v>N/A</v>
      </c>
      <c r="I65" s="12">
        <v>4.7069999999999999</v>
      </c>
      <c r="J65" s="12">
        <v>-3.27</v>
      </c>
      <c r="K65" s="35" t="s">
        <v>213</v>
      </c>
      <c r="L65" s="9" t="str">
        <f t="shared" si="4"/>
        <v>N/A</v>
      </c>
    </row>
    <row r="66" spans="1:12" x14ac:dyDescent="0.2">
      <c r="A66" s="3" t="s">
        <v>148</v>
      </c>
      <c r="B66" s="35" t="s">
        <v>213</v>
      </c>
      <c r="C66" s="8">
        <v>0.78699702800000004</v>
      </c>
      <c r="D66" s="44" t="str">
        <f t="shared" si="24"/>
        <v>N/A</v>
      </c>
      <c r="E66" s="8">
        <v>0.81801966449999997</v>
      </c>
      <c r="F66" s="44" t="str">
        <f t="shared" si="25"/>
        <v>N/A</v>
      </c>
      <c r="G66" s="8">
        <v>0.79944152859999995</v>
      </c>
      <c r="H66" s="44" t="str">
        <f t="shared" si="26"/>
        <v>N/A</v>
      </c>
      <c r="I66" s="12">
        <v>3.9420000000000002</v>
      </c>
      <c r="J66" s="12">
        <v>-2.27</v>
      </c>
      <c r="K66" s="35" t="s">
        <v>213</v>
      </c>
      <c r="L66" s="9" t="str">
        <f t="shared" si="4"/>
        <v>N/A</v>
      </c>
    </row>
    <row r="67" spans="1:12" x14ac:dyDescent="0.2">
      <c r="A67" s="2" t="s">
        <v>958</v>
      </c>
      <c r="B67" s="48" t="s">
        <v>213</v>
      </c>
      <c r="C67" s="1">
        <v>2895</v>
      </c>
      <c r="D67" s="11" t="str">
        <f>IF($B67="N/A","N/A",IF(C67&gt;10,"No",IF(C67&lt;-10,"No","Yes")))</f>
        <v>N/A</v>
      </c>
      <c r="E67" s="1">
        <v>3094</v>
      </c>
      <c r="F67" s="11" t="str">
        <f>IF($B67="N/A","N/A",IF(E67&gt;10,"No",IF(E67&lt;-10,"No","Yes")))</f>
        <v>N/A</v>
      </c>
      <c r="G67" s="1">
        <v>2990</v>
      </c>
      <c r="H67" s="11" t="str">
        <f>IF($B67="N/A","N/A",IF(G67&gt;10,"No",IF(G67&lt;-10,"No","Yes")))</f>
        <v>N/A</v>
      </c>
      <c r="I67" s="12">
        <v>6.8739999999999997</v>
      </c>
      <c r="J67" s="12">
        <v>-3.36</v>
      </c>
      <c r="K67" s="35" t="s">
        <v>213</v>
      </c>
      <c r="L67" s="9" t="str">
        <f t="shared" si="4"/>
        <v>N/A</v>
      </c>
    </row>
    <row r="68" spans="1:12" x14ac:dyDescent="0.2">
      <c r="A68" s="3" t="s">
        <v>201</v>
      </c>
      <c r="B68" s="48" t="s">
        <v>217</v>
      </c>
      <c r="C68" s="1">
        <v>0</v>
      </c>
      <c r="D68" s="44" t="str">
        <f t="shared" ref="D68:D69" si="27">IF($B68="N/A","N/A",IF(C68&gt;0,"No",IF(C68&lt;0,"No","Yes")))</f>
        <v>Yes</v>
      </c>
      <c r="E68" s="1">
        <v>0</v>
      </c>
      <c r="F68" s="44" t="str">
        <f t="shared" ref="F68:F69" si="28">IF($B68="N/A","N/A",IF(E68&gt;0,"No",IF(E68&lt;0,"No","Yes")))</f>
        <v>Yes</v>
      </c>
      <c r="G68" s="1">
        <v>0</v>
      </c>
      <c r="H68" s="44" t="str">
        <f t="shared" ref="H68:H69" si="29">IF($B68="N/A","N/A",IF(G68&gt;0,"No",IF(G68&lt;0,"No","Yes")))</f>
        <v>Yes</v>
      </c>
      <c r="I68" s="12" t="s">
        <v>1746</v>
      </c>
      <c r="J68" s="12" t="s">
        <v>1746</v>
      </c>
      <c r="K68" s="35" t="s">
        <v>213</v>
      </c>
      <c r="L68" s="9" t="str">
        <f t="shared" si="4"/>
        <v>N/A</v>
      </c>
    </row>
    <row r="69" spans="1:12" x14ac:dyDescent="0.2">
      <c r="A69" s="3" t="s">
        <v>202</v>
      </c>
      <c r="B69" s="48" t="s">
        <v>217</v>
      </c>
      <c r="C69" s="1">
        <v>0</v>
      </c>
      <c r="D69" s="44" t="str">
        <f t="shared" si="27"/>
        <v>Yes</v>
      </c>
      <c r="E69" s="1">
        <v>0</v>
      </c>
      <c r="F69" s="44" t="str">
        <f t="shared" si="28"/>
        <v>Yes</v>
      </c>
      <c r="G69" s="1">
        <v>11</v>
      </c>
      <c r="H69" s="44" t="str">
        <f t="shared" si="29"/>
        <v>No</v>
      </c>
      <c r="I69" s="12" t="s">
        <v>1746</v>
      </c>
      <c r="J69" s="12" t="s">
        <v>1746</v>
      </c>
      <c r="K69" s="35" t="s">
        <v>213</v>
      </c>
      <c r="L69" s="9" t="str">
        <f t="shared" si="4"/>
        <v>N/A</v>
      </c>
    </row>
    <row r="70" spans="1:12" x14ac:dyDescent="0.2">
      <c r="A70" s="3" t="s">
        <v>203</v>
      </c>
      <c r="B70" s="71" t="s">
        <v>213</v>
      </c>
      <c r="C70" s="13" t="s">
        <v>1746</v>
      </c>
      <c r="D70" s="11" t="str">
        <f>IF($B70="N/A","N/A",IF(C70&gt;10,"No",IF(C70&lt;-10,"No","Yes")))</f>
        <v>N/A</v>
      </c>
      <c r="E70" s="13" t="s">
        <v>1746</v>
      </c>
      <c r="F70" s="11" t="str">
        <f>IF($B70="N/A","N/A",IF(E70&gt;10,"No",IF(E70&lt;-10,"No","Yes")))</f>
        <v>N/A</v>
      </c>
      <c r="G70" s="13">
        <v>50</v>
      </c>
      <c r="H70" s="11" t="str">
        <f>IF($B70="N/A","N/A",IF(G70&gt;10,"No",IF(G70&lt;-10,"No","Yes")))</f>
        <v>N/A</v>
      </c>
      <c r="I70" s="12" t="s">
        <v>1746</v>
      </c>
      <c r="J70" s="12" t="s">
        <v>1746</v>
      </c>
      <c r="K70" s="71" t="s">
        <v>213</v>
      </c>
      <c r="L70" s="9" t="str">
        <f t="shared" si="4"/>
        <v>N/A</v>
      </c>
    </row>
    <row r="71" spans="1:12" x14ac:dyDescent="0.2">
      <c r="A71" s="2" t="s">
        <v>65</v>
      </c>
      <c r="B71" s="48" t="s">
        <v>213</v>
      </c>
      <c r="C71" s="1">
        <v>38508</v>
      </c>
      <c r="D71" s="11" t="str">
        <f>IF($B71="N/A","N/A",IF(C71&gt;10,"No",IF(C71&lt;-10,"No","Yes")))</f>
        <v>N/A</v>
      </c>
      <c r="E71" s="1">
        <v>40480</v>
      </c>
      <c r="F71" s="11" t="str">
        <f>IF($B71="N/A","N/A",IF(E71&gt;10,"No",IF(E71&lt;-10,"No","Yes")))</f>
        <v>N/A</v>
      </c>
      <c r="G71" s="1">
        <v>41377</v>
      </c>
      <c r="H71" s="11" t="str">
        <f>IF($B71="N/A","N/A",IF(G71&gt;10,"No",IF(G71&lt;-10,"No","Yes")))</f>
        <v>N/A</v>
      </c>
      <c r="I71" s="12">
        <v>5.1210000000000004</v>
      </c>
      <c r="J71" s="12">
        <v>2.2160000000000002</v>
      </c>
      <c r="K71" s="48" t="s">
        <v>737</v>
      </c>
      <c r="L71" s="9" t="str">
        <f t="shared" ref="L71:L103" si="30">IF(J71="Div by 0", "N/A", IF(K71="N/A","N/A", IF(J71&gt;VALUE(MID(K71,1,2)), "No", IF(J71&lt;-1*VALUE(MID(K71,1,2)), "No", "Yes"))))</f>
        <v>Yes</v>
      </c>
    </row>
    <row r="72" spans="1:12" x14ac:dyDescent="0.2">
      <c r="A72" s="4" t="s">
        <v>66</v>
      </c>
      <c r="B72" s="48" t="s">
        <v>213</v>
      </c>
      <c r="C72" s="1">
        <v>33306.230000000003</v>
      </c>
      <c r="D72" s="11" t="str">
        <f>IF($B72="N/A","N/A",IF(C72&gt;10,"No",IF(C72&lt;-10,"No","Yes")))</f>
        <v>N/A</v>
      </c>
      <c r="E72" s="1">
        <v>34885.199999999997</v>
      </c>
      <c r="F72" s="11" t="str">
        <f>IF($B72="N/A","N/A",IF(E72&gt;10,"No",IF(E72&lt;-10,"No","Yes")))</f>
        <v>N/A</v>
      </c>
      <c r="G72" s="1">
        <v>35931.17</v>
      </c>
      <c r="H72" s="11" t="str">
        <f>IF($B72="N/A","N/A",IF(G72&gt;10,"No",IF(G72&lt;-10,"No","Yes")))</f>
        <v>N/A</v>
      </c>
      <c r="I72" s="12">
        <v>4.7409999999999997</v>
      </c>
      <c r="J72" s="12">
        <v>2.9980000000000002</v>
      </c>
      <c r="K72" s="48" t="s">
        <v>738</v>
      </c>
      <c r="L72" s="9" t="str">
        <f t="shared" si="30"/>
        <v>Yes</v>
      </c>
    </row>
    <row r="73" spans="1:12" x14ac:dyDescent="0.2">
      <c r="A73" s="3" t="s">
        <v>67</v>
      </c>
      <c r="B73" s="35" t="s">
        <v>283</v>
      </c>
      <c r="C73" s="8">
        <v>96.764820920000005</v>
      </c>
      <c r="D73" s="44" t="str">
        <f>IF($B73="N/A","N/A",IF(C73&gt;=90,"Yes","No"))</f>
        <v>Yes</v>
      </c>
      <c r="E73" s="8">
        <v>96.268028212999994</v>
      </c>
      <c r="F73" s="44" t="str">
        <f>IF($B73="N/A","N/A",IF(E73&gt;=90,"Yes","No"))</f>
        <v>Yes</v>
      </c>
      <c r="G73" s="8">
        <v>96.063960640000005</v>
      </c>
      <c r="H73" s="44" t="str">
        <f>IF($B73="N/A","N/A",IF(G73&gt;=90,"Yes","No"))</f>
        <v>Yes</v>
      </c>
      <c r="I73" s="12">
        <v>-0.51300000000000001</v>
      </c>
      <c r="J73" s="12">
        <v>-0.21199999999999999</v>
      </c>
      <c r="K73" s="45" t="s">
        <v>737</v>
      </c>
      <c r="L73" s="9" t="str">
        <f t="shared" si="30"/>
        <v>Yes</v>
      </c>
    </row>
    <row r="74" spans="1:12" x14ac:dyDescent="0.2">
      <c r="A74" s="2" t="s">
        <v>959</v>
      </c>
      <c r="B74" s="35" t="s">
        <v>283</v>
      </c>
      <c r="C74" s="8">
        <v>96.768024479000005</v>
      </c>
      <c r="D74" s="44" t="str">
        <f>IF($B74="N/A","N/A",IF(C74&gt;=90,"Yes","No"))</f>
        <v>Yes</v>
      </c>
      <c r="E74" s="8">
        <v>96.236166849</v>
      </c>
      <c r="F74" s="44" t="str">
        <f>IF($B74="N/A","N/A",IF(E74&gt;=90,"Yes","No"))</f>
        <v>Yes</v>
      </c>
      <c r="G74" s="8">
        <v>95.902385722000005</v>
      </c>
      <c r="H74" s="44" t="str">
        <f>IF($B74="N/A","N/A",IF(G74&gt;=90,"Yes","No"))</f>
        <v>Yes</v>
      </c>
      <c r="I74" s="12">
        <v>-0.55000000000000004</v>
      </c>
      <c r="J74" s="12">
        <v>-0.34699999999999998</v>
      </c>
      <c r="K74" s="45" t="s">
        <v>737</v>
      </c>
      <c r="L74" s="9" t="str">
        <f t="shared" si="30"/>
        <v>Yes</v>
      </c>
    </row>
    <row r="75" spans="1:12" x14ac:dyDescent="0.2">
      <c r="A75" s="6" t="s">
        <v>960</v>
      </c>
      <c r="B75" s="48" t="s">
        <v>284</v>
      </c>
      <c r="C75" s="13">
        <v>47.285749670000001</v>
      </c>
      <c r="D75" s="44" t="str">
        <f>IF($B75="N/A","N/A",IF(C75&gt;55,"No",IF(C75&lt;30,"No","Yes")))</f>
        <v>Yes</v>
      </c>
      <c r="E75" s="13">
        <v>47.997941531999999</v>
      </c>
      <c r="F75" s="44" t="str">
        <f>IF($B75="N/A","N/A",IF(E75&gt;55,"No",IF(E75&lt;30,"No","Yes")))</f>
        <v>Yes</v>
      </c>
      <c r="G75" s="13">
        <v>48.156584991999999</v>
      </c>
      <c r="H75" s="44" t="str">
        <f>IF($B75="N/A","N/A",IF(G75&gt;55,"No",IF(G75&lt;30,"No","Yes")))</f>
        <v>Yes</v>
      </c>
      <c r="I75" s="12">
        <v>1.506</v>
      </c>
      <c r="J75" s="12">
        <v>0.33050000000000002</v>
      </c>
      <c r="K75" s="48" t="s">
        <v>737</v>
      </c>
      <c r="L75" s="9" t="str">
        <f t="shared" si="30"/>
        <v>Yes</v>
      </c>
    </row>
    <row r="76" spans="1:12" ht="12.95" customHeight="1" x14ac:dyDescent="0.2">
      <c r="A76" s="2" t="s">
        <v>1733</v>
      </c>
      <c r="B76" s="48" t="s">
        <v>278</v>
      </c>
      <c r="C76" s="13">
        <v>5.3910875662000004</v>
      </c>
      <c r="D76" s="44" t="str">
        <f>IF($B76="N/A","N/A",IF(C76&gt;=5,"No",IF(C76&lt;0,"No","Yes")))</f>
        <v>No</v>
      </c>
      <c r="E76" s="13">
        <v>5.3952569170000002</v>
      </c>
      <c r="F76" s="44" t="str">
        <f>IF($B76="N/A","N/A",IF(E76&gt;=5,"No",IF(E76&lt;0,"No","Yes")))</f>
        <v>No</v>
      </c>
      <c r="G76" s="13">
        <v>4.8239360031</v>
      </c>
      <c r="H76" s="44" t="str">
        <f>IF($B76="N/A","N/A",IF(G76&gt;=5,"No",IF(G76&lt;0,"No","Yes")))</f>
        <v>Yes</v>
      </c>
      <c r="I76" s="12">
        <v>7.7299999999999994E-2</v>
      </c>
      <c r="J76" s="12">
        <v>-10.6</v>
      </c>
      <c r="K76" s="48" t="s">
        <v>213</v>
      </c>
      <c r="L76" s="9" t="str">
        <f t="shared" si="30"/>
        <v>N/A</v>
      </c>
    </row>
    <row r="77" spans="1:12" ht="12.95" customHeight="1" x14ac:dyDescent="0.2">
      <c r="A77" s="2" t="s">
        <v>1734</v>
      </c>
      <c r="B77" s="48" t="s">
        <v>213</v>
      </c>
      <c r="C77" s="13">
        <v>1.7632699699000001</v>
      </c>
      <c r="D77" s="48" t="s">
        <v>213</v>
      </c>
      <c r="E77" s="13">
        <v>1.9095849802</v>
      </c>
      <c r="F77" s="48" t="s">
        <v>213</v>
      </c>
      <c r="G77" s="13">
        <v>2.2766271116999999</v>
      </c>
      <c r="H77" s="48" t="s">
        <v>213</v>
      </c>
      <c r="I77" s="12">
        <v>8.298</v>
      </c>
      <c r="J77" s="12">
        <v>19.22</v>
      </c>
      <c r="K77" s="48" t="s">
        <v>213</v>
      </c>
      <c r="L77" s="9" t="str">
        <f t="shared" si="30"/>
        <v>N/A</v>
      </c>
    </row>
    <row r="78" spans="1:12" ht="12.95" customHeight="1" x14ac:dyDescent="0.2">
      <c r="A78" s="2" t="s">
        <v>1735</v>
      </c>
      <c r="B78" s="48" t="s">
        <v>213</v>
      </c>
      <c r="C78" s="13">
        <v>45.434714864</v>
      </c>
      <c r="D78" s="48" t="s">
        <v>213</v>
      </c>
      <c r="E78" s="13">
        <v>45.585474308000002</v>
      </c>
      <c r="F78" s="48" t="s">
        <v>213</v>
      </c>
      <c r="G78" s="13">
        <v>42.697633951</v>
      </c>
      <c r="H78" s="48" t="s">
        <v>213</v>
      </c>
      <c r="I78" s="12">
        <v>0.33179999999999998</v>
      </c>
      <c r="J78" s="12">
        <v>-6.34</v>
      </c>
      <c r="K78" s="48" t="s">
        <v>213</v>
      </c>
      <c r="L78" s="9" t="str">
        <f t="shared" si="30"/>
        <v>N/A</v>
      </c>
    </row>
    <row r="79" spans="1:12" ht="12.95" customHeight="1" x14ac:dyDescent="0.2">
      <c r="A79" s="2" t="s">
        <v>1736</v>
      </c>
      <c r="B79" s="48" t="s">
        <v>213</v>
      </c>
      <c r="C79" s="13">
        <v>5.7442609327999996</v>
      </c>
      <c r="D79" s="48" t="s">
        <v>213</v>
      </c>
      <c r="E79" s="13">
        <v>6.3586956521999998</v>
      </c>
      <c r="F79" s="48" t="s">
        <v>213</v>
      </c>
      <c r="G79" s="13">
        <v>6.4866955072000003</v>
      </c>
      <c r="H79" s="48" t="s">
        <v>213</v>
      </c>
      <c r="I79" s="12">
        <v>10.7</v>
      </c>
      <c r="J79" s="12">
        <v>2.0129999999999999</v>
      </c>
      <c r="K79" s="48" t="s">
        <v>213</v>
      </c>
      <c r="L79" s="9" t="str">
        <f t="shared" si="30"/>
        <v>N/A</v>
      </c>
    </row>
    <row r="80" spans="1:12" ht="12.95" customHeight="1" x14ac:dyDescent="0.2">
      <c r="A80" s="2" t="s">
        <v>1737</v>
      </c>
      <c r="B80" s="48" t="s">
        <v>213</v>
      </c>
      <c r="C80" s="13">
        <v>6.9907551677999997</v>
      </c>
      <c r="D80" s="48" t="s">
        <v>213</v>
      </c>
      <c r="E80" s="13">
        <v>7.2356719368000002</v>
      </c>
      <c r="F80" s="48" t="s">
        <v>213</v>
      </c>
      <c r="G80" s="13">
        <v>6.4528602846999998</v>
      </c>
      <c r="H80" s="48" t="s">
        <v>213</v>
      </c>
      <c r="I80" s="12">
        <v>3.5030000000000001</v>
      </c>
      <c r="J80" s="12">
        <v>-10.8</v>
      </c>
      <c r="K80" s="48" t="s">
        <v>213</v>
      </c>
      <c r="L80" s="9" t="str">
        <f t="shared" si="30"/>
        <v>N/A</v>
      </c>
    </row>
    <row r="81" spans="1:12" ht="12.95" customHeight="1" x14ac:dyDescent="0.2">
      <c r="A81" s="2" t="s">
        <v>1738</v>
      </c>
      <c r="B81" s="48" t="s">
        <v>213</v>
      </c>
      <c r="C81" s="13">
        <v>0</v>
      </c>
      <c r="D81" s="48" t="s">
        <v>213</v>
      </c>
      <c r="E81" s="13">
        <v>0</v>
      </c>
      <c r="F81" s="48" t="s">
        <v>213</v>
      </c>
      <c r="G81" s="13">
        <v>0</v>
      </c>
      <c r="H81" s="48" t="s">
        <v>213</v>
      </c>
      <c r="I81" s="12" t="s">
        <v>1746</v>
      </c>
      <c r="J81" s="12" t="s">
        <v>1746</v>
      </c>
      <c r="K81" s="48" t="s">
        <v>213</v>
      </c>
      <c r="L81" s="9" t="str">
        <f t="shared" si="30"/>
        <v>N/A</v>
      </c>
    </row>
    <row r="82" spans="1:12" ht="12.95" customHeight="1" x14ac:dyDescent="0.2">
      <c r="A82" s="2" t="s">
        <v>1739</v>
      </c>
      <c r="B82" s="48" t="s">
        <v>213</v>
      </c>
      <c r="C82" s="13">
        <v>4.5756725874999997</v>
      </c>
      <c r="D82" s="48" t="s">
        <v>213</v>
      </c>
      <c r="E82" s="13">
        <v>5.3236166008000003</v>
      </c>
      <c r="F82" s="48" t="s">
        <v>213</v>
      </c>
      <c r="G82" s="13">
        <v>4.8601880272000004</v>
      </c>
      <c r="H82" s="48" t="s">
        <v>213</v>
      </c>
      <c r="I82" s="12">
        <v>16.350000000000001</v>
      </c>
      <c r="J82" s="12">
        <v>-8.7100000000000009</v>
      </c>
      <c r="K82" s="48" t="s">
        <v>213</v>
      </c>
      <c r="L82" s="9" t="str">
        <f t="shared" si="30"/>
        <v>N/A</v>
      </c>
    </row>
    <row r="83" spans="1:12" ht="12.95" customHeight="1" x14ac:dyDescent="0.2">
      <c r="A83" s="2" t="s">
        <v>1740</v>
      </c>
      <c r="B83" s="48" t="s">
        <v>213</v>
      </c>
      <c r="C83" s="13">
        <v>0</v>
      </c>
      <c r="D83" s="48" t="s">
        <v>213</v>
      </c>
      <c r="E83" s="13">
        <v>0</v>
      </c>
      <c r="F83" s="48" t="s">
        <v>213</v>
      </c>
      <c r="G83" s="13">
        <v>0</v>
      </c>
      <c r="H83" s="48" t="s">
        <v>213</v>
      </c>
      <c r="I83" s="12" t="s">
        <v>1746</v>
      </c>
      <c r="J83" s="12" t="s">
        <v>1746</v>
      </c>
      <c r="K83" s="48" t="s">
        <v>213</v>
      </c>
      <c r="L83" s="9" t="str">
        <f t="shared" si="30"/>
        <v>N/A</v>
      </c>
    </row>
    <row r="84" spans="1:12" ht="12.95" customHeight="1" x14ac:dyDescent="0.2">
      <c r="A84" s="2" t="s">
        <v>1741</v>
      </c>
      <c r="B84" s="48" t="s">
        <v>213</v>
      </c>
      <c r="C84" s="13">
        <v>30.100238911000002</v>
      </c>
      <c r="D84" s="48" t="s">
        <v>213</v>
      </c>
      <c r="E84" s="13">
        <v>28.191699605</v>
      </c>
      <c r="F84" s="48" t="s">
        <v>213</v>
      </c>
      <c r="G84" s="13">
        <v>32.402059115</v>
      </c>
      <c r="H84" s="48" t="s">
        <v>213</v>
      </c>
      <c r="I84" s="12">
        <v>-6.34</v>
      </c>
      <c r="J84" s="12">
        <v>14.93</v>
      </c>
      <c r="K84" s="48" t="s">
        <v>213</v>
      </c>
      <c r="L84" s="9" t="str">
        <f t="shared" si="30"/>
        <v>N/A</v>
      </c>
    </row>
    <row r="85" spans="1:12" ht="12.95" customHeight="1" x14ac:dyDescent="0.2">
      <c r="A85" s="2" t="s">
        <v>1742</v>
      </c>
      <c r="B85" s="48" t="s">
        <v>213</v>
      </c>
      <c r="C85" s="13">
        <v>0</v>
      </c>
      <c r="D85" s="48" t="s">
        <v>213</v>
      </c>
      <c r="E85" s="13">
        <v>0</v>
      </c>
      <c r="F85" s="48" t="s">
        <v>213</v>
      </c>
      <c r="G85" s="13">
        <v>0</v>
      </c>
      <c r="H85" s="48" t="s">
        <v>213</v>
      </c>
      <c r="I85" s="12" t="s">
        <v>1746</v>
      </c>
      <c r="J85" s="12" t="s">
        <v>1746</v>
      </c>
      <c r="K85" s="48" t="s">
        <v>213</v>
      </c>
      <c r="L85" s="9" t="str">
        <f t="shared" si="30"/>
        <v>N/A</v>
      </c>
    </row>
    <row r="86" spans="1:12" ht="12.95" customHeight="1" x14ac:dyDescent="0.2">
      <c r="A86" s="2" t="s">
        <v>1743</v>
      </c>
      <c r="B86" s="48" t="s">
        <v>213</v>
      </c>
      <c r="C86" s="13">
        <v>0</v>
      </c>
      <c r="D86" s="48" t="s">
        <v>213</v>
      </c>
      <c r="E86" s="13">
        <v>0</v>
      </c>
      <c r="F86" s="48" t="s">
        <v>213</v>
      </c>
      <c r="G86" s="13">
        <v>0</v>
      </c>
      <c r="H86" s="48" t="s">
        <v>213</v>
      </c>
      <c r="I86" s="12" t="s">
        <v>1746</v>
      </c>
      <c r="J86" s="12" t="s">
        <v>1746</v>
      </c>
      <c r="K86" s="48" t="s">
        <v>213</v>
      </c>
      <c r="L86" s="9" t="str">
        <f t="shared" si="30"/>
        <v>N/A</v>
      </c>
    </row>
    <row r="87" spans="1:12" x14ac:dyDescent="0.2">
      <c r="A87" s="2" t="s">
        <v>961</v>
      </c>
      <c r="B87" s="48" t="s">
        <v>213</v>
      </c>
      <c r="C87" s="13">
        <v>87.916796509999998</v>
      </c>
      <c r="D87" s="48" t="s">
        <v>213</v>
      </c>
      <c r="E87" s="13">
        <v>86.408102767000003</v>
      </c>
      <c r="F87" s="48" t="s">
        <v>213</v>
      </c>
      <c r="G87" s="13">
        <v>86.376489354</v>
      </c>
      <c r="H87" s="48" t="s">
        <v>213</v>
      </c>
      <c r="I87" s="12">
        <v>-1.72</v>
      </c>
      <c r="J87" s="12">
        <v>-3.6999999999999998E-2</v>
      </c>
      <c r="K87" s="48" t="s">
        <v>213</v>
      </c>
      <c r="L87" s="9" t="str">
        <f t="shared" si="30"/>
        <v>N/A</v>
      </c>
    </row>
    <row r="88" spans="1:12" x14ac:dyDescent="0.2">
      <c r="A88" s="2" t="s">
        <v>962</v>
      </c>
      <c r="B88" s="48" t="s">
        <v>213</v>
      </c>
      <c r="C88" s="13">
        <v>12.083203490000001</v>
      </c>
      <c r="D88" s="48" t="s">
        <v>213</v>
      </c>
      <c r="E88" s="13">
        <v>13.591897232999999</v>
      </c>
      <c r="F88" s="48" t="s">
        <v>213</v>
      </c>
      <c r="G88" s="13">
        <v>13.623510646</v>
      </c>
      <c r="H88" s="48" t="s">
        <v>213</v>
      </c>
      <c r="I88" s="12">
        <v>12.49</v>
      </c>
      <c r="J88" s="12">
        <v>0.2326</v>
      </c>
      <c r="K88" s="48" t="s">
        <v>213</v>
      </c>
      <c r="L88" s="9" t="str">
        <f t="shared" si="30"/>
        <v>N/A</v>
      </c>
    </row>
    <row r="89" spans="1:12" x14ac:dyDescent="0.2">
      <c r="A89" s="6" t="s">
        <v>68</v>
      </c>
      <c r="B89" s="48" t="s">
        <v>213</v>
      </c>
      <c r="C89" s="1">
        <v>104</v>
      </c>
      <c r="D89" s="11" t="str">
        <f>IF($B89="N/A","N/A",IF(C89&gt;10,"No",IF(C89&lt;-10,"No","Yes")))</f>
        <v>N/A</v>
      </c>
      <c r="E89" s="1">
        <v>102</v>
      </c>
      <c r="F89" s="11" t="str">
        <f>IF($B89="N/A","N/A",IF(E89&gt;10,"No",IF(E89&lt;-10,"No","Yes")))</f>
        <v>N/A</v>
      </c>
      <c r="G89" s="1">
        <v>124</v>
      </c>
      <c r="H89" s="11" t="str">
        <f>IF($B89="N/A","N/A",IF(G89&gt;10,"No",IF(G89&lt;-10,"No","Yes")))</f>
        <v>N/A</v>
      </c>
      <c r="I89" s="12">
        <v>-1.92</v>
      </c>
      <c r="J89" s="12">
        <v>21.57</v>
      </c>
      <c r="K89" s="48" t="s">
        <v>737</v>
      </c>
      <c r="L89" s="9" t="str">
        <f t="shared" si="30"/>
        <v>No</v>
      </c>
    </row>
    <row r="90" spans="1:12" x14ac:dyDescent="0.2">
      <c r="A90" s="2" t="s">
        <v>109</v>
      </c>
      <c r="B90" s="48" t="s">
        <v>213</v>
      </c>
      <c r="C90" s="13">
        <v>0</v>
      </c>
      <c r="D90" s="44" t="str">
        <f>IF($B90="N/A","N/A",IF(C90&gt;10,"No",IF(C90&lt;-10,"No","Yes")))</f>
        <v>N/A</v>
      </c>
      <c r="E90" s="13">
        <v>0</v>
      </c>
      <c r="F90" s="44" t="str">
        <f>IF($B90="N/A","N/A",IF(E90&gt;10,"No",IF(E90&lt;-10,"No","Yes")))</f>
        <v>N/A</v>
      </c>
      <c r="G90" s="13">
        <v>0.8064516129</v>
      </c>
      <c r="H90" s="44" t="str">
        <f>IF($B90="N/A","N/A",IF(G90&gt;10,"No",IF(G90&lt;-10,"No","Yes")))</f>
        <v>N/A</v>
      </c>
      <c r="I90" s="12" t="s">
        <v>1746</v>
      </c>
      <c r="J90" s="12" t="s">
        <v>1746</v>
      </c>
      <c r="K90" s="48" t="s">
        <v>737</v>
      </c>
      <c r="L90" s="9" t="str">
        <f t="shared" si="30"/>
        <v>N/A</v>
      </c>
    </row>
    <row r="91" spans="1:12" x14ac:dyDescent="0.2">
      <c r="A91" s="2" t="s">
        <v>110</v>
      </c>
      <c r="B91" s="48" t="s">
        <v>213</v>
      </c>
      <c r="C91" s="13">
        <v>1.9230769231</v>
      </c>
      <c r="D91" s="44" t="str">
        <f>IF($B91="N/A","N/A",IF(C91&gt;10,"No",IF(C91&lt;-10,"No","Yes")))</f>
        <v>N/A</v>
      </c>
      <c r="E91" s="13">
        <v>5.8823529411999997</v>
      </c>
      <c r="F91" s="44" t="str">
        <f>IF($B91="N/A","N/A",IF(E91&gt;10,"No",IF(E91&lt;-10,"No","Yes")))</f>
        <v>N/A</v>
      </c>
      <c r="G91" s="13">
        <v>4.0322580644999997</v>
      </c>
      <c r="H91" s="44" t="str">
        <f>IF($B91="N/A","N/A",IF(G91&gt;10,"No",IF(G91&lt;-10,"No","Yes")))</f>
        <v>N/A</v>
      </c>
      <c r="I91" s="12">
        <v>205.9</v>
      </c>
      <c r="J91" s="12">
        <v>-31.5</v>
      </c>
      <c r="K91" s="48" t="s">
        <v>737</v>
      </c>
      <c r="L91" s="9" t="str">
        <f t="shared" si="30"/>
        <v>No</v>
      </c>
    </row>
    <row r="92" spans="1:12" x14ac:dyDescent="0.2">
      <c r="A92" s="4" t="s">
        <v>7</v>
      </c>
      <c r="B92" s="48" t="s">
        <v>213</v>
      </c>
      <c r="C92" s="13">
        <v>3.3629375713999998</v>
      </c>
      <c r="D92" s="11" t="str">
        <f>IF($B92="N/A","N/A",IF(C92&gt;10,"No",IF(C92&lt;-10,"No","Yes")))</f>
        <v>N/A</v>
      </c>
      <c r="E92" s="13">
        <v>3.5301383399000001</v>
      </c>
      <c r="F92" s="11" t="str">
        <f>IF($B92="N/A","N/A",IF(E92&gt;10,"No",IF(E92&lt;-10,"No","Yes")))</f>
        <v>N/A</v>
      </c>
      <c r="G92" s="13">
        <v>3.7629600985999998</v>
      </c>
      <c r="H92" s="11" t="str">
        <f>IF($B92="N/A","N/A",IF(G92&gt;10,"No",IF(G92&lt;-10,"No","Yes")))</f>
        <v>N/A</v>
      </c>
      <c r="I92" s="12">
        <v>4.9720000000000004</v>
      </c>
      <c r="J92" s="12">
        <v>6.5949999999999998</v>
      </c>
      <c r="K92" s="48" t="s">
        <v>738</v>
      </c>
      <c r="L92" s="9" t="str">
        <f t="shared" si="30"/>
        <v>Yes</v>
      </c>
    </row>
    <row r="93" spans="1:12" x14ac:dyDescent="0.2">
      <c r="A93" s="4" t="s">
        <v>180</v>
      </c>
      <c r="B93" s="48" t="s">
        <v>213</v>
      </c>
      <c r="C93" s="13">
        <v>59.335722447000002</v>
      </c>
      <c r="D93" s="11" t="str">
        <f t="shared" ref="D93:D94" si="31">IF($B93="N/A","N/A",IF(C93&gt;10,"No",IF(C93&lt;-10,"No","Yes")))</f>
        <v>N/A</v>
      </c>
      <c r="E93" s="13">
        <v>59.172430830000003</v>
      </c>
      <c r="F93" s="11" t="str">
        <f t="shared" ref="F93:F94" si="32">IF($B93="N/A","N/A",IF(E93&gt;10,"No",IF(E93&lt;-10,"No","Yes")))</f>
        <v>N/A</v>
      </c>
      <c r="G93" s="13">
        <v>59.20197211</v>
      </c>
      <c r="H93" s="11" t="str">
        <f t="shared" ref="H93:H94" si="33">IF($B93="N/A","N/A",IF(G93&gt;10,"No",IF(G93&lt;-10,"No","Yes")))</f>
        <v>N/A</v>
      </c>
      <c r="I93" s="12">
        <v>-0.27500000000000002</v>
      </c>
      <c r="J93" s="12">
        <v>4.99E-2</v>
      </c>
      <c r="K93" s="48" t="s">
        <v>737</v>
      </c>
      <c r="L93" s="9" t="str">
        <f>IF(J93="Div by 0", "N/A", IF(OR(J93="N/A",K93="N/A"),"N/A", IF(J93&gt;VALUE(MID(K93,1,2)), "No", IF(J93&lt;-1*VALUE(MID(K93,1,2)), "No", "Yes"))))</f>
        <v>Yes</v>
      </c>
    </row>
    <row r="94" spans="1:12" x14ac:dyDescent="0.2">
      <c r="A94" s="4" t="s">
        <v>181</v>
      </c>
      <c r="B94" s="48" t="s">
        <v>213</v>
      </c>
      <c r="C94" s="13">
        <v>40.664277552999998</v>
      </c>
      <c r="D94" s="11" t="str">
        <f t="shared" si="31"/>
        <v>N/A</v>
      </c>
      <c r="E94" s="13">
        <v>40.827569169999997</v>
      </c>
      <c r="F94" s="11" t="str">
        <f t="shared" si="32"/>
        <v>N/A</v>
      </c>
      <c r="G94" s="13">
        <v>40.79802789</v>
      </c>
      <c r="H94" s="11" t="str">
        <f t="shared" si="33"/>
        <v>N/A</v>
      </c>
      <c r="I94" s="12">
        <v>0.40160000000000001</v>
      </c>
      <c r="J94" s="12">
        <v>-7.1999999999999995E-2</v>
      </c>
      <c r="K94" s="48" t="s">
        <v>737</v>
      </c>
      <c r="L94" s="9" t="str">
        <f>IF(J94="Div by 0", "N/A", IF(OR(J94="N/A",K94="N/A"),"N/A", IF(J94&gt;VALUE(MID(K94,1,2)), "No", IF(J94&lt;-1*VALUE(MID(K94,1,2)), "No", "Yes"))))</f>
        <v>Yes</v>
      </c>
    </row>
    <row r="95" spans="1:12" x14ac:dyDescent="0.2">
      <c r="A95" s="2" t="s">
        <v>8</v>
      </c>
      <c r="B95" s="48" t="s">
        <v>285</v>
      </c>
      <c r="C95" s="13">
        <v>5.5001558118</v>
      </c>
      <c r="D95" s="44" t="str">
        <f>IF($B95="N/A","N/A",IF(C95&gt;10,"No",IF(C95&lt;5,"No","Yes")))</f>
        <v>Yes</v>
      </c>
      <c r="E95" s="13">
        <v>5.6472332015999998</v>
      </c>
      <c r="F95" s="44" t="str">
        <f>IF($B95="N/A","N/A",IF(E95&gt;10,"No",IF(E95&lt;5,"No","Yes")))</f>
        <v>Yes</v>
      </c>
      <c r="G95" s="13">
        <v>5.4498876187</v>
      </c>
      <c r="H95" s="44" t="str">
        <f t="shared" ref="H95:H98" si="34">IF($B95="N/A","N/A",IF(G95&gt;10,"No",IF(G95&lt;5,"No","Yes")))</f>
        <v>Yes</v>
      </c>
      <c r="I95" s="12">
        <v>2.6739999999999999</v>
      </c>
      <c r="J95" s="12">
        <v>-3.49</v>
      </c>
      <c r="K95" s="48" t="s">
        <v>738</v>
      </c>
      <c r="L95" s="9" t="str">
        <f t="shared" si="30"/>
        <v>Yes</v>
      </c>
    </row>
    <row r="96" spans="1:12" x14ac:dyDescent="0.2">
      <c r="A96" s="2" t="s">
        <v>149</v>
      </c>
      <c r="B96" s="48" t="s">
        <v>285</v>
      </c>
      <c r="C96" s="13">
        <v>0</v>
      </c>
      <c r="D96" s="44" t="str">
        <f>IF($B96="N/A","N/A",IF(C96&gt;10,"No",IF(C96&lt;5,"No","Yes")))</f>
        <v>No</v>
      </c>
      <c r="E96" s="13">
        <v>0</v>
      </c>
      <c r="F96" s="44" t="str">
        <f t="shared" ref="F96:F98" si="35">IF($B96="N/A","N/A",IF(E96&gt;10,"No",IF(E96&lt;5,"No","Yes")))</f>
        <v>No</v>
      </c>
      <c r="G96" s="13">
        <v>0</v>
      </c>
      <c r="H96" s="44" t="str">
        <f t="shared" si="34"/>
        <v>No</v>
      </c>
      <c r="I96" s="12" t="s">
        <v>1746</v>
      </c>
      <c r="J96" s="12" t="s">
        <v>1746</v>
      </c>
      <c r="K96" s="48" t="s">
        <v>738</v>
      </c>
      <c r="L96" s="9" t="str">
        <f t="shared" si="30"/>
        <v>N/A</v>
      </c>
    </row>
    <row r="97" spans="1:12" x14ac:dyDescent="0.2">
      <c r="A97" s="2" t="s">
        <v>150</v>
      </c>
      <c r="B97" s="48" t="s">
        <v>285</v>
      </c>
      <c r="C97" s="13">
        <v>5.2716318687000001</v>
      </c>
      <c r="D97" s="44" t="str">
        <f>IF($B97="N/A","N/A",IF(C97&gt;10,"No",IF(C97&lt;5,"No","Yes")))</f>
        <v>Yes</v>
      </c>
      <c r="E97" s="13">
        <v>5.4644268775000002</v>
      </c>
      <c r="F97" s="44" t="str">
        <f t="shared" si="35"/>
        <v>Yes</v>
      </c>
      <c r="G97" s="13">
        <v>5.2033738549999997</v>
      </c>
      <c r="H97" s="44" t="str">
        <f t="shared" si="34"/>
        <v>Yes</v>
      </c>
      <c r="I97" s="12">
        <v>3.657</v>
      </c>
      <c r="J97" s="12">
        <v>-4.78</v>
      </c>
      <c r="K97" s="48" t="s">
        <v>738</v>
      </c>
      <c r="L97" s="9" t="str">
        <f t="shared" si="30"/>
        <v>Yes</v>
      </c>
    </row>
    <row r="98" spans="1:12" x14ac:dyDescent="0.2">
      <c r="A98" s="2" t="s">
        <v>151</v>
      </c>
      <c r="B98" s="48" t="s">
        <v>285</v>
      </c>
      <c r="C98" s="13">
        <v>5.5027526748</v>
      </c>
      <c r="D98" s="44" t="str">
        <f>IF($B98="N/A","N/A",IF(C98&gt;10,"No",IF(C98&lt;5,"No","Yes")))</f>
        <v>Yes</v>
      </c>
      <c r="E98" s="13">
        <v>5.6472332015999998</v>
      </c>
      <c r="F98" s="44" t="str">
        <f t="shared" si="35"/>
        <v>Yes</v>
      </c>
      <c r="G98" s="13">
        <v>5.4498876187</v>
      </c>
      <c r="H98" s="44" t="str">
        <f t="shared" si="34"/>
        <v>Yes</v>
      </c>
      <c r="I98" s="12">
        <v>2.6259999999999999</v>
      </c>
      <c r="J98" s="12">
        <v>-3.49</v>
      </c>
      <c r="K98" s="48" t="s">
        <v>738</v>
      </c>
      <c r="L98" s="9" t="str">
        <f t="shared" si="30"/>
        <v>Yes</v>
      </c>
    </row>
    <row r="99" spans="1:12" x14ac:dyDescent="0.2">
      <c r="A99" s="2" t="s">
        <v>963</v>
      </c>
      <c r="B99" s="48" t="s">
        <v>213</v>
      </c>
      <c r="C99" s="1">
        <v>2118</v>
      </c>
      <c r="D99" s="11" t="str">
        <f t="shared" ref="D99:D110" si="36">IF($B99="N/A","N/A",IF(C99&gt;10,"No",IF(C99&lt;-10,"No","Yes")))</f>
        <v>N/A</v>
      </c>
      <c r="E99" s="1">
        <v>2286</v>
      </c>
      <c r="F99" s="11" t="str">
        <f t="shared" ref="F99:F110" si="37">IF($B99="N/A","N/A",IF(E99&gt;10,"No",IF(E99&lt;-10,"No","Yes")))</f>
        <v>N/A</v>
      </c>
      <c r="G99" s="1">
        <v>2255</v>
      </c>
      <c r="H99" s="11" t="str">
        <f t="shared" ref="H99:H110" si="38">IF($B99="N/A","N/A",IF(G99&gt;10,"No",IF(G99&lt;-10,"No","Yes")))</f>
        <v>N/A</v>
      </c>
      <c r="I99" s="12">
        <v>7.9320000000000004</v>
      </c>
      <c r="J99" s="12">
        <v>-1.36</v>
      </c>
      <c r="K99" s="45" t="s">
        <v>737</v>
      </c>
      <c r="L99" s="9" t="str">
        <f t="shared" si="30"/>
        <v>Yes</v>
      </c>
    </row>
    <row r="100" spans="1:12" x14ac:dyDescent="0.2">
      <c r="A100" s="2" t="s">
        <v>964</v>
      </c>
      <c r="B100" s="48" t="s">
        <v>213</v>
      </c>
      <c r="C100" s="1">
        <v>122</v>
      </c>
      <c r="D100" s="11" t="str">
        <f t="shared" si="36"/>
        <v>N/A</v>
      </c>
      <c r="E100" s="1">
        <v>104</v>
      </c>
      <c r="F100" s="11" t="str">
        <f t="shared" si="37"/>
        <v>N/A</v>
      </c>
      <c r="G100" s="1">
        <v>111</v>
      </c>
      <c r="H100" s="11" t="str">
        <f t="shared" si="38"/>
        <v>N/A</v>
      </c>
      <c r="I100" s="12">
        <v>-14.8</v>
      </c>
      <c r="J100" s="12">
        <v>6.7309999999999999</v>
      </c>
      <c r="K100" s="45" t="s">
        <v>737</v>
      </c>
      <c r="L100" s="9" t="str">
        <f t="shared" si="30"/>
        <v>Yes</v>
      </c>
    </row>
    <row r="101" spans="1:12" x14ac:dyDescent="0.2">
      <c r="A101" s="2" t="s">
        <v>1</v>
      </c>
      <c r="B101" s="48" t="s">
        <v>213</v>
      </c>
      <c r="C101" s="13">
        <v>99.150825802</v>
      </c>
      <c r="D101" s="11" t="str">
        <f t="shared" si="36"/>
        <v>N/A</v>
      </c>
      <c r="E101" s="13">
        <v>99.197134387000006</v>
      </c>
      <c r="F101" s="11" t="str">
        <f t="shared" si="37"/>
        <v>N/A</v>
      </c>
      <c r="G101" s="13">
        <v>99.113033810999994</v>
      </c>
      <c r="H101" s="11" t="str">
        <f t="shared" si="38"/>
        <v>N/A</v>
      </c>
      <c r="I101" s="12">
        <v>4.6699999999999998E-2</v>
      </c>
      <c r="J101" s="12">
        <v>-8.5000000000000006E-2</v>
      </c>
      <c r="K101" s="48" t="s">
        <v>738</v>
      </c>
      <c r="L101" s="9" t="str">
        <f t="shared" si="30"/>
        <v>Yes</v>
      </c>
    </row>
    <row r="102" spans="1:12" x14ac:dyDescent="0.2">
      <c r="A102" s="2" t="s">
        <v>69</v>
      </c>
      <c r="B102" s="48" t="s">
        <v>213</v>
      </c>
      <c r="C102" s="13">
        <v>97.160891543000005</v>
      </c>
      <c r="D102" s="11" t="str">
        <f t="shared" si="36"/>
        <v>N/A</v>
      </c>
      <c r="E102" s="13">
        <v>96.906985430999995</v>
      </c>
      <c r="F102" s="11" t="str">
        <f t="shared" si="37"/>
        <v>N/A</v>
      </c>
      <c r="G102" s="13">
        <v>96.744696415999996</v>
      </c>
      <c r="H102" s="11" t="str">
        <f t="shared" si="38"/>
        <v>N/A</v>
      </c>
      <c r="I102" s="12">
        <v>-0.26100000000000001</v>
      </c>
      <c r="J102" s="12">
        <v>-0.16700000000000001</v>
      </c>
      <c r="K102" s="48" t="s">
        <v>738</v>
      </c>
      <c r="L102" s="9" t="str">
        <f t="shared" si="30"/>
        <v>Yes</v>
      </c>
    </row>
    <row r="103" spans="1:12" x14ac:dyDescent="0.2">
      <c r="A103" s="4" t="s">
        <v>70</v>
      </c>
      <c r="B103" s="48" t="s">
        <v>213</v>
      </c>
      <c r="C103" s="1">
        <v>36112</v>
      </c>
      <c r="D103" s="11" t="str">
        <f t="shared" si="36"/>
        <v>N/A</v>
      </c>
      <c r="E103" s="1">
        <v>38224</v>
      </c>
      <c r="F103" s="11" t="str">
        <f t="shared" si="37"/>
        <v>N/A</v>
      </c>
      <c r="G103" s="1">
        <v>39124</v>
      </c>
      <c r="H103" s="11" t="str">
        <f t="shared" si="38"/>
        <v>N/A</v>
      </c>
      <c r="I103" s="12">
        <v>5.8479999999999999</v>
      </c>
      <c r="J103" s="12">
        <v>2.355</v>
      </c>
      <c r="K103" s="48" t="s">
        <v>737</v>
      </c>
      <c r="L103" s="9" t="str">
        <f t="shared" si="30"/>
        <v>Yes</v>
      </c>
    </row>
    <row r="104" spans="1:12" x14ac:dyDescent="0.2">
      <c r="A104" s="2" t="s">
        <v>689</v>
      </c>
      <c r="B104" s="48" t="s">
        <v>213</v>
      </c>
      <c r="C104" s="13">
        <v>1.5922684979999999</v>
      </c>
      <c r="D104" s="11" t="str">
        <f t="shared" si="36"/>
        <v>N/A</v>
      </c>
      <c r="E104" s="13">
        <v>1.4571996651000001</v>
      </c>
      <c r="F104" s="11" t="str">
        <f t="shared" si="37"/>
        <v>N/A</v>
      </c>
      <c r="G104" s="13">
        <v>1.4773540538000001</v>
      </c>
      <c r="H104" s="11" t="str">
        <f t="shared" si="38"/>
        <v>N/A</v>
      </c>
      <c r="I104" s="12">
        <v>-8.48</v>
      </c>
      <c r="J104" s="12">
        <v>1.383</v>
      </c>
      <c r="K104" s="48" t="s">
        <v>738</v>
      </c>
      <c r="L104" s="9" t="str">
        <f t="shared" ref="L104:L110" si="39">IF(J104="Div by 0", "N/A", IF(K104="N/A","N/A", IF(J104&gt;VALUE(MID(K104,1,2)), "No", IF(J104&lt;-1*VALUE(MID(K104,1,2)), "No", "Yes"))))</f>
        <v>Yes</v>
      </c>
    </row>
    <row r="105" spans="1:12" x14ac:dyDescent="0.2">
      <c r="A105" s="2" t="s">
        <v>688</v>
      </c>
      <c r="B105" s="48" t="s">
        <v>213</v>
      </c>
      <c r="C105" s="13">
        <v>6.0063136906999999</v>
      </c>
      <c r="D105" s="11" t="str">
        <f t="shared" si="36"/>
        <v>N/A</v>
      </c>
      <c r="E105" s="13">
        <v>5.8471117622</v>
      </c>
      <c r="F105" s="11" t="str">
        <f t="shared" si="37"/>
        <v>N/A</v>
      </c>
      <c r="G105" s="13">
        <v>5.8276249872000001</v>
      </c>
      <c r="H105" s="11" t="str">
        <f t="shared" si="38"/>
        <v>N/A</v>
      </c>
      <c r="I105" s="12">
        <v>-2.65</v>
      </c>
      <c r="J105" s="12">
        <v>-0.33300000000000002</v>
      </c>
      <c r="K105" s="48" t="s">
        <v>738</v>
      </c>
      <c r="L105" s="9" t="str">
        <f t="shared" si="39"/>
        <v>Yes</v>
      </c>
    </row>
    <row r="106" spans="1:12" x14ac:dyDescent="0.2">
      <c r="A106" s="2" t="s">
        <v>687</v>
      </c>
      <c r="B106" s="48" t="s">
        <v>213</v>
      </c>
      <c r="C106" s="13">
        <v>92.401417811000002</v>
      </c>
      <c r="D106" s="11" t="str">
        <f t="shared" si="36"/>
        <v>N/A</v>
      </c>
      <c r="E106" s="13">
        <v>92.695688572999998</v>
      </c>
      <c r="F106" s="11" t="str">
        <f t="shared" si="37"/>
        <v>N/A</v>
      </c>
      <c r="G106" s="13">
        <v>92.695020959000004</v>
      </c>
      <c r="H106" s="11" t="str">
        <f t="shared" si="38"/>
        <v>N/A</v>
      </c>
      <c r="I106" s="12">
        <v>0.31850000000000001</v>
      </c>
      <c r="J106" s="12">
        <v>-1E-3</v>
      </c>
      <c r="K106" s="48" t="s">
        <v>738</v>
      </c>
      <c r="L106" s="9" t="str">
        <f t="shared" si="39"/>
        <v>Yes</v>
      </c>
    </row>
    <row r="107" spans="1:12" ht="25.5" x14ac:dyDescent="0.2">
      <c r="A107" s="4" t="s">
        <v>965</v>
      </c>
      <c r="B107" s="48" t="s">
        <v>213</v>
      </c>
      <c r="C107" s="13">
        <v>35.234237041999997</v>
      </c>
      <c r="D107" s="11" t="str">
        <f t="shared" si="36"/>
        <v>N/A</v>
      </c>
      <c r="E107" s="13">
        <v>35.167984189999999</v>
      </c>
      <c r="F107" s="11" t="str">
        <f t="shared" si="37"/>
        <v>N/A</v>
      </c>
      <c r="G107" s="13">
        <v>34.975952823999997</v>
      </c>
      <c r="H107" s="11" t="str">
        <f t="shared" si="38"/>
        <v>N/A</v>
      </c>
      <c r="I107" s="12">
        <v>-0.188</v>
      </c>
      <c r="J107" s="12">
        <v>-0.54600000000000004</v>
      </c>
      <c r="K107" s="48" t="s">
        <v>738</v>
      </c>
      <c r="L107" s="9" t="str">
        <f t="shared" si="39"/>
        <v>Yes</v>
      </c>
    </row>
    <row r="108" spans="1:12" ht="25.5" x14ac:dyDescent="0.2">
      <c r="A108" s="4" t="s">
        <v>966</v>
      </c>
      <c r="B108" s="48" t="s">
        <v>213</v>
      </c>
      <c r="C108" s="13">
        <v>63.171289082999998</v>
      </c>
      <c r="D108" s="11" t="str">
        <f t="shared" si="36"/>
        <v>N/A</v>
      </c>
      <c r="E108" s="13">
        <v>63.243577074999997</v>
      </c>
      <c r="F108" s="11" t="str">
        <f t="shared" si="37"/>
        <v>N/A</v>
      </c>
      <c r="G108" s="13">
        <v>63.482127751999997</v>
      </c>
      <c r="H108" s="11" t="str">
        <f t="shared" si="38"/>
        <v>N/A</v>
      </c>
      <c r="I108" s="12">
        <v>0.1144</v>
      </c>
      <c r="J108" s="12">
        <v>0.37719999999999998</v>
      </c>
      <c r="K108" s="48" t="s">
        <v>738</v>
      </c>
      <c r="L108" s="9" t="str">
        <f t="shared" si="39"/>
        <v>Yes</v>
      </c>
    </row>
    <row r="109" spans="1:12" ht="25.5" x14ac:dyDescent="0.2">
      <c r="A109" s="4" t="s">
        <v>967</v>
      </c>
      <c r="B109" s="48" t="s">
        <v>213</v>
      </c>
      <c r="C109" s="13">
        <v>0.71933104810000004</v>
      </c>
      <c r="D109" s="11" t="str">
        <f t="shared" si="36"/>
        <v>N/A</v>
      </c>
      <c r="E109" s="13">
        <v>0.70405138339999995</v>
      </c>
      <c r="F109" s="11" t="str">
        <f t="shared" si="37"/>
        <v>N/A</v>
      </c>
      <c r="G109" s="13">
        <v>0.6960388622</v>
      </c>
      <c r="H109" s="11" t="str">
        <f t="shared" si="38"/>
        <v>N/A</v>
      </c>
      <c r="I109" s="12">
        <v>-2.12</v>
      </c>
      <c r="J109" s="12">
        <v>-1.1399999999999999</v>
      </c>
      <c r="K109" s="48" t="s">
        <v>738</v>
      </c>
      <c r="L109" s="9" t="str">
        <f t="shared" si="39"/>
        <v>Yes</v>
      </c>
    </row>
    <row r="110" spans="1:12" ht="25.5" x14ac:dyDescent="0.2">
      <c r="A110" s="4" t="s">
        <v>968</v>
      </c>
      <c r="B110" s="48" t="s">
        <v>213</v>
      </c>
      <c r="C110" s="13">
        <v>0.87514282750000005</v>
      </c>
      <c r="D110" s="11" t="str">
        <f t="shared" si="36"/>
        <v>N/A</v>
      </c>
      <c r="E110" s="13">
        <v>0.88438735180000005</v>
      </c>
      <c r="F110" s="11" t="str">
        <f t="shared" si="37"/>
        <v>N/A</v>
      </c>
      <c r="G110" s="13">
        <v>0.84588056170000003</v>
      </c>
      <c r="H110" s="11" t="str">
        <f t="shared" si="38"/>
        <v>N/A</v>
      </c>
      <c r="I110" s="12">
        <v>1.056</v>
      </c>
      <c r="J110" s="12">
        <v>-4.3499999999999996</v>
      </c>
      <c r="K110" s="48" t="s">
        <v>738</v>
      </c>
      <c r="L110" s="9" t="str">
        <f t="shared" si="39"/>
        <v>Yes</v>
      </c>
    </row>
    <row r="111" spans="1:12" x14ac:dyDescent="0.2">
      <c r="A111" s="2" t="s">
        <v>969</v>
      </c>
      <c r="B111" s="48" t="s">
        <v>286</v>
      </c>
      <c r="C111" s="13">
        <v>99.993625295000001</v>
      </c>
      <c r="D111" s="44" t="str">
        <f>IF($B111="N/A","N/A",IF(C111&gt;=99,"Yes","No"))</f>
        <v>Yes</v>
      </c>
      <c r="E111" s="13">
        <v>99.993919493999996</v>
      </c>
      <c r="F111" s="44" t="str">
        <f>IF($B111="N/A","N/A",IF(E111&gt;=99,"Yes","No"))</f>
        <v>Yes</v>
      </c>
      <c r="G111" s="13">
        <v>99.993929460000004</v>
      </c>
      <c r="H111" s="44" t="str">
        <f>IF($B111="N/A","N/A",IF(G111&gt;=99,"Yes","No"))</f>
        <v>Yes</v>
      </c>
      <c r="I111" s="12">
        <v>2.9999999999999997E-4</v>
      </c>
      <c r="J111" s="12">
        <v>0</v>
      </c>
      <c r="K111" s="48" t="s">
        <v>737</v>
      </c>
      <c r="L111" s="9" t="str">
        <f t="shared" ref="L111:L145" si="40">IF(J111="Div by 0", "N/A", IF(K111="N/A","N/A", IF(J111&gt;VALUE(MID(K111,1,2)), "No", IF(J111&lt;-1*VALUE(MID(K111,1,2)), "No", "Yes"))))</f>
        <v>Yes</v>
      </c>
    </row>
    <row r="112" spans="1:12" x14ac:dyDescent="0.2">
      <c r="A112" s="2" t="s">
        <v>970</v>
      </c>
      <c r="B112" s="48" t="s">
        <v>213</v>
      </c>
      <c r="C112" s="13">
        <v>4.4129788639000003</v>
      </c>
      <c r="D112" s="44" t="str">
        <f>IF($B112="N/A","N/A",IF(C112&gt;10,"No",IF(C112&lt;-10,"No","Yes")))</f>
        <v>N/A</v>
      </c>
      <c r="E112" s="13">
        <v>4.9205312432000001</v>
      </c>
      <c r="F112" s="44" t="str">
        <f>IF($B112="N/A","N/A",IF(E112&gt;10,"No",IF(E112&lt;-10,"No","Yes")))</f>
        <v>N/A</v>
      </c>
      <c r="G112" s="13">
        <v>5.7082695253000004</v>
      </c>
      <c r="H112" s="44" t="str">
        <f>IF($B112="N/A","N/A",IF(G112&gt;10,"No",IF(G112&lt;-10,"No","Yes")))</f>
        <v>N/A</v>
      </c>
      <c r="I112" s="12">
        <v>11.5</v>
      </c>
      <c r="J112" s="12">
        <v>16.010000000000002</v>
      </c>
      <c r="K112" s="48" t="s">
        <v>737</v>
      </c>
      <c r="L112" s="9" t="str">
        <f t="shared" si="40"/>
        <v>No</v>
      </c>
    </row>
    <row r="113" spans="1:12" x14ac:dyDescent="0.2">
      <c r="A113" s="3" t="s">
        <v>971</v>
      </c>
      <c r="B113" s="48" t="s">
        <v>280</v>
      </c>
      <c r="C113" s="8">
        <v>99.972948967999997</v>
      </c>
      <c r="D113" s="44" t="str">
        <f>IF($B113="N/A","N/A",IF(C113&gt;=98,"Yes","No"))</f>
        <v>Yes</v>
      </c>
      <c r="E113" s="8">
        <v>99.966756645000004</v>
      </c>
      <c r="F113" s="44" t="str">
        <f>IF($B113="N/A","N/A",IF(E113&gt;=98,"Yes","No"))</f>
        <v>Yes</v>
      </c>
      <c r="G113" s="8">
        <v>99.963612965999999</v>
      </c>
      <c r="H113" s="44" t="str">
        <f>IF($B113="N/A","N/A",IF(G113&gt;=98,"Yes","No"))</f>
        <v>Yes</v>
      </c>
      <c r="I113" s="12">
        <v>-6.0000000000000001E-3</v>
      </c>
      <c r="J113" s="12">
        <v>-3.0000000000000001E-3</v>
      </c>
      <c r="K113" s="45" t="s">
        <v>737</v>
      </c>
      <c r="L113" s="9" t="str">
        <f t="shared" si="40"/>
        <v>Yes</v>
      </c>
    </row>
    <row r="114" spans="1:12" x14ac:dyDescent="0.2">
      <c r="A114" s="3" t="s">
        <v>972</v>
      </c>
      <c r="B114" s="48" t="s">
        <v>287</v>
      </c>
      <c r="C114" s="8">
        <v>94.909514346999998</v>
      </c>
      <c r="D114" s="44" t="str">
        <f>IF($B114="N/A","N/A",IF(C114&gt;=80,"Yes","No"))</f>
        <v>Yes</v>
      </c>
      <c r="E114" s="8">
        <v>95.027472817000003</v>
      </c>
      <c r="F114" s="44" t="str">
        <f>IF($B114="N/A","N/A",IF(E114&gt;=80,"Yes","No"))</f>
        <v>Yes</v>
      </c>
      <c r="G114" s="8">
        <v>95.692649564999996</v>
      </c>
      <c r="H114" s="44" t="str">
        <f>IF($B114="N/A","N/A",IF(G114&gt;=80,"Yes","No"))</f>
        <v>Yes</v>
      </c>
      <c r="I114" s="12">
        <v>0.12429999999999999</v>
      </c>
      <c r="J114" s="12">
        <v>0.7</v>
      </c>
      <c r="K114" s="45" t="s">
        <v>737</v>
      </c>
      <c r="L114" s="9" t="str">
        <f t="shared" si="40"/>
        <v>Yes</v>
      </c>
    </row>
    <row r="115" spans="1:12" ht="25.5" x14ac:dyDescent="0.2">
      <c r="A115" s="2" t="s">
        <v>973</v>
      </c>
      <c r="B115" s="48" t="s">
        <v>288</v>
      </c>
      <c r="C115" s="13">
        <v>98.153954865000003</v>
      </c>
      <c r="D115" s="44" t="str">
        <f>IF($B115="N/A","N/A",IF(C115&gt;=100,"Yes","No"))</f>
        <v>No</v>
      </c>
      <c r="E115" s="13">
        <v>97.661531640999996</v>
      </c>
      <c r="F115" s="44" t="str">
        <f t="shared" ref="F115:F116" si="41">IF($B115="N/A","N/A",IF(E115&gt;=100,"Yes","No"))</f>
        <v>No</v>
      </c>
      <c r="G115" s="13">
        <v>98.611786312000007</v>
      </c>
      <c r="H115" s="44" t="str">
        <f t="shared" ref="H115:H116" si="42">IF($B115="N/A","N/A",IF(G115&gt;=100,"Yes","No"))</f>
        <v>No</v>
      </c>
      <c r="I115" s="12">
        <v>-0.502</v>
      </c>
      <c r="J115" s="12">
        <v>0.97299999999999998</v>
      </c>
      <c r="K115" s="45" t="s">
        <v>736</v>
      </c>
      <c r="L115" s="9" t="str">
        <f t="shared" si="40"/>
        <v>Yes</v>
      </c>
    </row>
    <row r="116" spans="1:12" ht="25.5" x14ac:dyDescent="0.2">
      <c r="A116" s="3" t="s">
        <v>974</v>
      </c>
      <c r="B116" s="48" t="s">
        <v>288</v>
      </c>
      <c r="C116" s="13">
        <v>98.841040121999995</v>
      </c>
      <c r="D116" s="44" t="str">
        <f>IF($B116="N/A","N/A",IF(C116&gt;=100,"Yes","No"))</f>
        <v>No</v>
      </c>
      <c r="E116" s="13">
        <v>98.747774480999993</v>
      </c>
      <c r="F116" s="44" t="str">
        <f t="shared" si="41"/>
        <v>No</v>
      </c>
      <c r="G116" s="13">
        <v>99.042004422000005</v>
      </c>
      <c r="H116" s="44" t="str">
        <f t="shared" si="42"/>
        <v>No</v>
      </c>
      <c r="I116" s="12">
        <v>-9.4E-2</v>
      </c>
      <c r="J116" s="12">
        <v>0.29799999999999999</v>
      </c>
      <c r="K116" s="45" t="s">
        <v>736</v>
      </c>
      <c r="L116" s="9" t="str">
        <f t="shared" si="40"/>
        <v>Yes</v>
      </c>
    </row>
    <row r="117" spans="1:12" ht="25.5" x14ac:dyDescent="0.2">
      <c r="A117" s="2" t="s">
        <v>975</v>
      </c>
      <c r="B117" s="48" t="s">
        <v>213</v>
      </c>
      <c r="C117" s="13">
        <v>89.253443637000004</v>
      </c>
      <c r="D117" s="36" t="s">
        <v>739</v>
      </c>
      <c r="E117" s="13">
        <v>89.434689942000006</v>
      </c>
      <c r="F117" s="36" t="s">
        <v>739</v>
      </c>
      <c r="G117" s="13">
        <v>91.573033707999997</v>
      </c>
      <c r="H117" s="44" t="str">
        <f>IF($B117="N/A","N/A",IF(G117&lt;100,"No",IF(G117=100,"No","Yes")))</f>
        <v>N/A</v>
      </c>
      <c r="I117" s="12">
        <v>0.2031</v>
      </c>
      <c r="J117" s="12">
        <v>2.391</v>
      </c>
      <c r="K117" s="45" t="s">
        <v>736</v>
      </c>
      <c r="L117" s="9" t="str">
        <f t="shared" si="40"/>
        <v>Yes</v>
      </c>
    </row>
    <row r="118" spans="1:12" ht="25.5" x14ac:dyDescent="0.2">
      <c r="A118" s="2" t="s">
        <v>976</v>
      </c>
      <c r="B118" s="35" t="s">
        <v>213</v>
      </c>
      <c r="C118" s="13">
        <v>100</v>
      </c>
      <c r="D118" s="44" t="str">
        <f>IF($B118="N/A","N/A",IF(C118&gt;10,"No",IF(C118&lt;-10,"No","Yes")))</f>
        <v>N/A</v>
      </c>
      <c r="E118" s="13">
        <v>100</v>
      </c>
      <c r="F118" s="44" t="str">
        <f>IF($B118="N/A","N/A",IF(E118&gt;10,"No",IF(E118&lt;-10,"No","Yes")))</f>
        <v>N/A</v>
      </c>
      <c r="G118" s="13">
        <v>100</v>
      </c>
      <c r="H118" s="44" t="str">
        <f>IF($B118="N/A","N/A",IF(G118&gt;10,"No",IF(G118&lt;-10,"No","Yes")))</f>
        <v>N/A</v>
      </c>
      <c r="I118" s="12">
        <v>0</v>
      </c>
      <c r="J118" s="12">
        <v>0</v>
      </c>
      <c r="K118" s="45" t="s">
        <v>736</v>
      </c>
      <c r="L118" s="9" t="str">
        <f>IF(J118="Div by 0", "N/A", IF(OR(J118="N/A",K118="N/A"),"N/A", IF(J118&gt;VALUE(MID(K118,1,2)), "No", IF(J118&lt;-1*VALUE(MID(K118,1,2)), "No", "Yes"))))</f>
        <v>Yes</v>
      </c>
    </row>
    <row r="119" spans="1:12" x14ac:dyDescent="0.2">
      <c r="A119" s="7" t="s">
        <v>100</v>
      </c>
      <c r="B119" s="35" t="s">
        <v>213</v>
      </c>
      <c r="C119" s="36">
        <v>15687</v>
      </c>
      <c r="D119" s="44" t="str">
        <f t="shared" ref="D119:D145" si="43">IF($B119="N/A","N/A",IF(C119&gt;10,"No",IF(C119&lt;-10,"No","Yes")))</f>
        <v>N/A</v>
      </c>
      <c r="E119" s="36">
        <v>16446</v>
      </c>
      <c r="F119" s="44" t="str">
        <f t="shared" ref="F119:F145" si="44">IF($B119="N/A","N/A",IF(E119&gt;10,"No",IF(E119&lt;-10,"No","Yes")))</f>
        <v>N/A</v>
      </c>
      <c r="G119" s="36">
        <v>16473</v>
      </c>
      <c r="H119" s="44" t="str">
        <f t="shared" ref="H119:H145" si="45">IF($B119="N/A","N/A",IF(G119&gt;10,"No",IF(G119&lt;-10,"No","Yes")))</f>
        <v>N/A</v>
      </c>
      <c r="I119" s="12">
        <v>4.8380000000000001</v>
      </c>
      <c r="J119" s="12">
        <v>0.16420000000000001</v>
      </c>
      <c r="K119" s="45" t="s">
        <v>737</v>
      </c>
      <c r="L119" s="9" t="str">
        <f t="shared" si="40"/>
        <v>Yes</v>
      </c>
    </row>
    <row r="120" spans="1:12" x14ac:dyDescent="0.2">
      <c r="A120" s="2" t="s">
        <v>977</v>
      </c>
      <c r="B120" s="35" t="s">
        <v>213</v>
      </c>
      <c r="C120" s="36">
        <v>4500</v>
      </c>
      <c r="D120" s="44" t="str">
        <f t="shared" si="43"/>
        <v>N/A</v>
      </c>
      <c r="E120" s="36">
        <v>4666</v>
      </c>
      <c r="F120" s="44" t="str">
        <f t="shared" si="44"/>
        <v>N/A</v>
      </c>
      <c r="G120" s="36">
        <v>4637</v>
      </c>
      <c r="H120" s="44" t="str">
        <f t="shared" si="45"/>
        <v>N/A</v>
      </c>
      <c r="I120" s="12">
        <v>3.6890000000000001</v>
      </c>
      <c r="J120" s="12">
        <v>-0.622</v>
      </c>
      <c r="K120" s="45" t="s">
        <v>737</v>
      </c>
      <c r="L120" s="9" t="str">
        <f t="shared" si="40"/>
        <v>Yes</v>
      </c>
    </row>
    <row r="121" spans="1:12" x14ac:dyDescent="0.2">
      <c r="A121" s="2" t="s">
        <v>978</v>
      </c>
      <c r="B121" s="35" t="s">
        <v>213</v>
      </c>
      <c r="C121" s="36">
        <v>3816</v>
      </c>
      <c r="D121" s="44" t="str">
        <f t="shared" si="43"/>
        <v>N/A</v>
      </c>
      <c r="E121" s="36">
        <v>4154</v>
      </c>
      <c r="F121" s="44" t="str">
        <f t="shared" si="44"/>
        <v>N/A</v>
      </c>
      <c r="G121" s="36">
        <v>4025</v>
      </c>
      <c r="H121" s="44" t="str">
        <f t="shared" si="45"/>
        <v>N/A</v>
      </c>
      <c r="I121" s="12">
        <v>8.8569999999999993</v>
      </c>
      <c r="J121" s="12">
        <v>-3.11</v>
      </c>
      <c r="K121" s="45" t="s">
        <v>737</v>
      </c>
      <c r="L121" s="9" t="str">
        <f t="shared" si="40"/>
        <v>Yes</v>
      </c>
    </row>
    <row r="122" spans="1:12" x14ac:dyDescent="0.2">
      <c r="A122" s="2" t="s">
        <v>979</v>
      </c>
      <c r="B122" s="35" t="s">
        <v>213</v>
      </c>
      <c r="C122" s="36">
        <v>3111</v>
      </c>
      <c r="D122" s="44" t="str">
        <f t="shared" si="43"/>
        <v>N/A</v>
      </c>
      <c r="E122" s="36">
        <v>3277</v>
      </c>
      <c r="F122" s="44" t="str">
        <f t="shared" si="44"/>
        <v>N/A</v>
      </c>
      <c r="G122" s="36">
        <v>3434</v>
      </c>
      <c r="H122" s="44" t="str">
        <f t="shared" si="45"/>
        <v>N/A</v>
      </c>
      <c r="I122" s="12">
        <v>5.3360000000000003</v>
      </c>
      <c r="J122" s="12">
        <v>4.7910000000000004</v>
      </c>
      <c r="K122" s="45" t="s">
        <v>737</v>
      </c>
      <c r="L122" s="9" t="str">
        <f t="shared" si="40"/>
        <v>Yes</v>
      </c>
    </row>
    <row r="123" spans="1:12" x14ac:dyDescent="0.2">
      <c r="A123" s="2" t="s">
        <v>980</v>
      </c>
      <c r="B123" s="35" t="s">
        <v>213</v>
      </c>
      <c r="C123" s="36">
        <v>4260</v>
      </c>
      <c r="D123" s="44" t="str">
        <f t="shared" si="43"/>
        <v>N/A</v>
      </c>
      <c r="E123" s="36">
        <v>4349</v>
      </c>
      <c r="F123" s="44" t="str">
        <f t="shared" si="44"/>
        <v>N/A</v>
      </c>
      <c r="G123" s="36">
        <v>4377</v>
      </c>
      <c r="H123" s="44" t="str">
        <f t="shared" si="45"/>
        <v>N/A</v>
      </c>
      <c r="I123" s="12">
        <v>2.089</v>
      </c>
      <c r="J123" s="12">
        <v>0.64380000000000004</v>
      </c>
      <c r="K123" s="45" t="s">
        <v>737</v>
      </c>
      <c r="L123" s="9" t="str">
        <f t="shared" si="40"/>
        <v>Yes</v>
      </c>
    </row>
    <row r="124" spans="1:12" x14ac:dyDescent="0.2">
      <c r="A124" s="2" t="s">
        <v>981</v>
      </c>
      <c r="B124" s="35" t="s">
        <v>213</v>
      </c>
      <c r="C124" s="36">
        <v>0</v>
      </c>
      <c r="D124" s="44" t="str">
        <f t="shared" si="43"/>
        <v>N/A</v>
      </c>
      <c r="E124" s="36">
        <v>0</v>
      </c>
      <c r="F124" s="44" t="str">
        <f t="shared" si="44"/>
        <v>N/A</v>
      </c>
      <c r="G124" s="36">
        <v>0</v>
      </c>
      <c r="H124" s="44" t="str">
        <f t="shared" si="45"/>
        <v>N/A</v>
      </c>
      <c r="I124" s="12" t="s">
        <v>1746</v>
      </c>
      <c r="J124" s="12" t="s">
        <v>1746</v>
      </c>
      <c r="K124" s="45" t="s">
        <v>737</v>
      </c>
      <c r="L124" s="9" t="str">
        <f t="shared" si="40"/>
        <v>N/A</v>
      </c>
    </row>
    <row r="125" spans="1:12" x14ac:dyDescent="0.2">
      <c r="A125" s="7" t="s">
        <v>101</v>
      </c>
      <c r="B125" s="35" t="s">
        <v>213</v>
      </c>
      <c r="C125" s="36">
        <v>48448</v>
      </c>
      <c r="D125" s="44" t="str">
        <f t="shared" si="43"/>
        <v>N/A</v>
      </c>
      <c r="E125" s="36">
        <v>50523</v>
      </c>
      <c r="F125" s="44" t="str">
        <f t="shared" si="44"/>
        <v>N/A</v>
      </c>
      <c r="G125" s="36">
        <v>52240</v>
      </c>
      <c r="H125" s="44" t="str">
        <f t="shared" si="45"/>
        <v>N/A</v>
      </c>
      <c r="I125" s="12">
        <v>4.2830000000000004</v>
      </c>
      <c r="J125" s="12">
        <v>3.3980000000000001</v>
      </c>
      <c r="K125" s="45" t="s">
        <v>737</v>
      </c>
      <c r="L125" s="9" t="str">
        <f t="shared" si="40"/>
        <v>Yes</v>
      </c>
    </row>
    <row r="126" spans="1:12" x14ac:dyDescent="0.2">
      <c r="A126" s="2" t="s">
        <v>982</v>
      </c>
      <c r="B126" s="35" t="s">
        <v>213</v>
      </c>
      <c r="C126" s="36">
        <v>21768</v>
      </c>
      <c r="D126" s="44" t="str">
        <f t="shared" si="43"/>
        <v>N/A</v>
      </c>
      <c r="E126" s="36">
        <v>22448</v>
      </c>
      <c r="F126" s="44" t="str">
        <f t="shared" si="44"/>
        <v>N/A</v>
      </c>
      <c r="G126" s="36">
        <v>22643</v>
      </c>
      <c r="H126" s="44" t="str">
        <f t="shared" si="45"/>
        <v>N/A</v>
      </c>
      <c r="I126" s="12">
        <v>3.1240000000000001</v>
      </c>
      <c r="J126" s="12">
        <v>0.86870000000000003</v>
      </c>
      <c r="K126" s="45" t="s">
        <v>737</v>
      </c>
      <c r="L126" s="9" t="str">
        <f t="shared" si="40"/>
        <v>Yes</v>
      </c>
    </row>
    <row r="127" spans="1:12" x14ac:dyDescent="0.2">
      <c r="A127" s="2" t="s">
        <v>983</v>
      </c>
      <c r="B127" s="35" t="s">
        <v>213</v>
      </c>
      <c r="C127" s="36">
        <v>8922</v>
      </c>
      <c r="D127" s="44" t="str">
        <f t="shared" si="43"/>
        <v>N/A</v>
      </c>
      <c r="E127" s="36">
        <v>9194</v>
      </c>
      <c r="F127" s="44" t="str">
        <f t="shared" si="44"/>
        <v>N/A</v>
      </c>
      <c r="G127" s="36">
        <v>9268</v>
      </c>
      <c r="H127" s="44" t="str">
        <f t="shared" si="45"/>
        <v>N/A</v>
      </c>
      <c r="I127" s="12">
        <v>3.0489999999999999</v>
      </c>
      <c r="J127" s="12">
        <v>0.80489999999999995</v>
      </c>
      <c r="K127" s="45" t="s">
        <v>737</v>
      </c>
      <c r="L127" s="9" t="str">
        <f t="shared" si="40"/>
        <v>Yes</v>
      </c>
    </row>
    <row r="128" spans="1:12" x14ac:dyDescent="0.2">
      <c r="A128" s="2" t="s">
        <v>984</v>
      </c>
      <c r="B128" s="35" t="s">
        <v>213</v>
      </c>
      <c r="C128" s="36">
        <v>10743</v>
      </c>
      <c r="D128" s="44" t="str">
        <f t="shared" si="43"/>
        <v>N/A</v>
      </c>
      <c r="E128" s="36">
        <v>11717</v>
      </c>
      <c r="F128" s="44" t="str">
        <f t="shared" si="44"/>
        <v>N/A</v>
      </c>
      <c r="G128" s="36">
        <v>12455</v>
      </c>
      <c r="H128" s="44" t="str">
        <f t="shared" si="45"/>
        <v>N/A</v>
      </c>
      <c r="I128" s="12">
        <v>9.0660000000000007</v>
      </c>
      <c r="J128" s="12">
        <v>6.2990000000000004</v>
      </c>
      <c r="K128" s="45" t="s">
        <v>737</v>
      </c>
      <c r="L128" s="9" t="str">
        <f t="shared" si="40"/>
        <v>Yes</v>
      </c>
    </row>
    <row r="129" spans="1:12" x14ac:dyDescent="0.2">
      <c r="A129" s="2" t="s">
        <v>985</v>
      </c>
      <c r="B129" s="35" t="s">
        <v>213</v>
      </c>
      <c r="C129" s="36">
        <v>7015</v>
      </c>
      <c r="D129" s="44" t="str">
        <f t="shared" si="43"/>
        <v>N/A</v>
      </c>
      <c r="E129" s="36">
        <v>7164</v>
      </c>
      <c r="F129" s="44" t="str">
        <f t="shared" si="44"/>
        <v>N/A</v>
      </c>
      <c r="G129" s="36">
        <v>7874</v>
      </c>
      <c r="H129" s="44" t="str">
        <f t="shared" si="45"/>
        <v>N/A</v>
      </c>
      <c r="I129" s="12">
        <v>2.1240000000000001</v>
      </c>
      <c r="J129" s="12">
        <v>9.9109999999999996</v>
      </c>
      <c r="K129" s="45" t="s">
        <v>737</v>
      </c>
      <c r="L129" s="9" t="str">
        <f t="shared" si="40"/>
        <v>Yes</v>
      </c>
    </row>
    <row r="130" spans="1:12" x14ac:dyDescent="0.2">
      <c r="A130" s="2" t="s">
        <v>986</v>
      </c>
      <c r="B130" s="35" t="s">
        <v>213</v>
      </c>
      <c r="C130" s="36">
        <v>0</v>
      </c>
      <c r="D130" s="44" t="str">
        <f t="shared" si="43"/>
        <v>N/A</v>
      </c>
      <c r="E130" s="36">
        <v>0</v>
      </c>
      <c r="F130" s="44" t="str">
        <f t="shared" si="44"/>
        <v>N/A</v>
      </c>
      <c r="G130" s="36">
        <v>0</v>
      </c>
      <c r="H130" s="44" t="str">
        <f t="shared" si="45"/>
        <v>N/A</v>
      </c>
      <c r="I130" s="12" t="s">
        <v>1746</v>
      </c>
      <c r="J130" s="12" t="s">
        <v>1746</v>
      </c>
      <c r="K130" s="45" t="s">
        <v>737</v>
      </c>
      <c r="L130" s="9" t="str">
        <f t="shared" si="40"/>
        <v>N/A</v>
      </c>
    </row>
    <row r="131" spans="1:12" x14ac:dyDescent="0.2">
      <c r="A131" s="7" t="s">
        <v>104</v>
      </c>
      <c r="B131" s="35" t="s">
        <v>213</v>
      </c>
      <c r="C131" s="36">
        <v>221803</v>
      </c>
      <c r="D131" s="44" t="str">
        <f t="shared" si="43"/>
        <v>N/A</v>
      </c>
      <c r="E131" s="36">
        <v>225609</v>
      </c>
      <c r="F131" s="44" t="str">
        <f t="shared" si="44"/>
        <v>N/A</v>
      </c>
      <c r="G131" s="36">
        <v>225355</v>
      </c>
      <c r="H131" s="44" t="str">
        <f t="shared" si="45"/>
        <v>N/A</v>
      </c>
      <c r="I131" s="12">
        <v>1.716</v>
      </c>
      <c r="J131" s="12">
        <v>-0.113</v>
      </c>
      <c r="K131" s="45" t="s">
        <v>737</v>
      </c>
      <c r="L131" s="9" t="str">
        <f t="shared" si="40"/>
        <v>Yes</v>
      </c>
    </row>
    <row r="132" spans="1:12" x14ac:dyDescent="0.2">
      <c r="A132" s="2" t="s">
        <v>987</v>
      </c>
      <c r="B132" s="35" t="s">
        <v>213</v>
      </c>
      <c r="C132" s="36">
        <v>83815</v>
      </c>
      <c r="D132" s="44" t="str">
        <f t="shared" si="43"/>
        <v>N/A</v>
      </c>
      <c r="E132" s="36">
        <v>87405</v>
      </c>
      <c r="F132" s="44" t="str">
        <f t="shared" si="44"/>
        <v>N/A</v>
      </c>
      <c r="G132" s="36">
        <v>61540</v>
      </c>
      <c r="H132" s="44" t="str">
        <f t="shared" si="45"/>
        <v>N/A</v>
      </c>
      <c r="I132" s="12">
        <v>4.2830000000000004</v>
      </c>
      <c r="J132" s="12">
        <v>-29.6</v>
      </c>
      <c r="K132" s="45" t="s">
        <v>737</v>
      </c>
      <c r="L132" s="9" t="str">
        <f t="shared" si="40"/>
        <v>No</v>
      </c>
    </row>
    <row r="133" spans="1:12" x14ac:dyDescent="0.2">
      <c r="A133" s="2" t="s">
        <v>988</v>
      </c>
      <c r="B133" s="35" t="s">
        <v>213</v>
      </c>
      <c r="C133" s="36">
        <v>0</v>
      </c>
      <c r="D133" s="44" t="str">
        <f t="shared" si="43"/>
        <v>N/A</v>
      </c>
      <c r="E133" s="36">
        <v>0</v>
      </c>
      <c r="F133" s="44" t="str">
        <f t="shared" si="44"/>
        <v>N/A</v>
      </c>
      <c r="G133" s="36">
        <v>0</v>
      </c>
      <c r="H133" s="44" t="str">
        <f t="shared" si="45"/>
        <v>N/A</v>
      </c>
      <c r="I133" s="12" t="s">
        <v>1746</v>
      </c>
      <c r="J133" s="12" t="s">
        <v>1746</v>
      </c>
      <c r="K133" s="45" t="s">
        <v>737</v>
      </c>
      <c r="L133" s="9" t="str">
        <f t="shared" si="40"/>
        <v>N/A</v>
      </c>
    </row>
    <row r="134" spans="1:12" x14ac:dyDescent="0.2">
      <c r="A134" s="2" t="s">
        <v>989</v>
      </c>
      <c r="B134" s="35" t="s">
        <v>213</v>
      </c>
      <c r="C134" s="36">
        <v>2936</v>
      </c>
      <c r="D134" s="44" t="str">
        <f t="shared" si="43"/>
        <v>N/A</v>
      </c>
      <c r="E134" s="36">
        <v>4478</v>
      </c>
      <c r="F134" s="44" t="str">
        <f t="shared" si="44"/>
        <v>N/A</v>
      </c>
      <c r="G134" s="36">
        <v>4195</v>
      </c>
      <c r="H134" s="44" t="str">
        <f t="shared" si="45"/>
        <v>N/A</v>
      </c>
      <c r="I134" s="12">
        <v>52.52</v>
      </c>
      <c r="J134" s="12">
        <v>-6.32</v>
      </c>
      <c r="K134" s="45" t="s">
        <v>737</v>
      </c>
      <c r="L134" s="9" t="str">
        <f t="shared" si="40"/>
        <v>Yes</v>
      </c>
    </row>
    <row r="135" spans="1:12" x14ac:dyDescent="0.2">
      <c r="A135" s="2" t="s">
        <v>990</v>
      </c>
      <c r="B135" s="35" t="s">
        <v>213</v>
      </c>
      <c r="C135" s="36">
        <v>99834</v>
      </c>
      <c r="D135" s="44" t="str">
        <f t="shared" si="43"/>
        <v>N/A</v>
      </c>
      <c r="E135" s="36">
        <v>97214</v>
      </c>
      <c r="F135" s="44" t="str">
        <f t="shared" si="44"/>
        <v>N/A</v>
      </c>
      <c r="G135" s="36">
        <v>116478</v>
      </c>
      <c r="H135" s="44" t="str">
        <f t="shared" si="45"/>
        <v>N/A</v>
      </c>
      <c r="I135" s="12">
        <v>-2.62</v>
      </c>
      <c r="J135" s="12">
        <v>19.82</v>
      </c>
      <c r="K135" s="45" t="s">
        <v>737</v>
      </c>
      <c r="L135" s="9" t="str">
        <f t="shared" si="40"/>
        <v>No</v>
      </c>
    </row>
    <row r="136" spans="1:12" x14ac:dyDescent="0.2">
      <c r="A136" s="2" t="s">
        <v>991</v>
      </c>
      <c r="B136" s="35" t="s">
        <v>213</v>
      </c>
      <c r="C136" s="36">
        <v>25639</v>
      </c>
      <c r="D136" s="44" t="str">
        <f t="shared" si="43"/>
        <v>N/A</v>
      </c>
      <c r="E136" s="36">
        <v>26659</v>
      </c>
      <c r="F136" s="44" t="str">
        <f t="shared" si="44"/>
        <v>N/A</v>
      </c>
      <c r="G136" s="36">
        <v>33049</v>
      </c>
      <c r="H136" s="44" t="str">
        <f t="shared" si="45"/>
        <v>N/A</v>
      </c>
      <c r="I136" s="12">
        <v>3.9780000000000002</v>
      </c>
      <c r="J136" s="12">
        <v>23.97</v>
      </c>
      <c r="K136" s="45" t="s">
        <v>737</v>
      </c>
      <c r="L136" s="9" t="str">
        <f t="shared" si="40"/>
        <v>No</v>
      </c>
    </row>
    <row r="137" spans="1:12" x14ac:dyDescent="0.2">
      <c r="A137" s="2" t="s">
        <v>992</v>
      </c>
      <c r="B137" s="35" t="s">
        <v>213</v>
      </c>
      <c r="C137" s="36">
        <v>9579</v>
      </c>
      <c r="D137" s="44" t="str">
        <f t="shared" si="43"/>
        <v>N/A</v>
      </c>
      <c r="E137" s="36">
        <v>9853</v>
      </c>
      <c r="F137" s="44" t="str">
        <f t="shared" si="44"/>
        <v>N/A</v>
      </c>
      <c r="G137" s="36">
        <v>10093</v>
      </c>
      <c r="H137" s="44" t="str">
        <f t="shared" si="45"/>
        <v>N/A</v>
      </c>
      <c r="I137" s="12">
        <v>2.86</v>
      </c>
      <c r="J137" s="12">
        <v>2.4359999999999999</v>
      </c>
      <c r="K137" s="45" t="s">
        <v>737</v>
      </c>
      <c r="L137" s="9" t="str">
        <f t="shared" si="40"/>
        <v>Yes</v>
      </c>
    </row>
    <row r="138" spans="1:12" x14ac:dyDescent="0.2">
      <c r="A138" s="2" t="s">
        <v>993</v>
      </c>
      <c r="B138" s="35" t="s">
        <v>213</v>
      </c>
      <c r="C138" s="36">
        <v>0</v>
      </c>
      <c r="D138" s="44" t="str">
        <f t="shared" si="43"/>
        <v>N/A</v>
      </c>
      <c r="E138" s="36">
        <v>0</v>
      </c>
      <c r="F138" s="44" t="str">
        <f t="shared" si="44"/>
        <v>N/A</v>
      </c>
      <c r="G138" s="36">
        <v>0</v>
      </c>
      <c r="H138" s="44" t="str">
        <f t="shared" si="45"/>
        <v>N/A</v>
      </c>
      <c r="I138" s="12" t="s">
        <v>1746</v>
      </c>
      <c r="J138" s="12" t="s">
        <v>1746</v>
      </c>
      <c r="K138" s="45" t="s">
        <v>737</v>
      </c>
      <c r="L138" s="9" t="str">
        <f t="shared" si="40"/>
        <v>N/A</v>
      </c>
    </row>
    <row r="139" spans="1:12" x14ac:dyDescent="0.2">
      <c r="A139" s="7" t="s">
        <v>105</v>
      </c>
      <c r="B139" s="35" t="s">
        <v>213</v>
      </c>
      <c r="C139" s="36">
        <v>93606</v>
      </c>
      <c r="D139" s="44" t="str">
        <f t="shared" si="43"/>
        <v>N/A</v>
      </c>
      <c r="E139" s="36">
        <v>94821</v>
      </c>
      <c r="F139" s="44" t="str">
        <f t="shared" si="44"/>
        <v>N/A</v>
      </c>
      <c r="G139" s="36">
        <v>92702</v>
      </c>
      <c r="H139" s="44" t="str">
        <f t="shared" si="45"/>
        <v>N/A</v>
      </c>
      <c r="I139" s="12">
        <v>1.298</v>
      </c>
      <c r="J139" s="12">
        <v>-2.23</v>
      </c>
      <c r="K139" s="45" t="s">
        <v>737</v>
      </c>
      <c r="L139" s="9" t="str">
        <f t="shared" si="40"/>
        <v>Yes</v>
      </c>
    </row>
    <row r="140" spans="1:12" x14ac:dyDescent="0.2">
      <c r="A140" s="2" t="s">
        <v>994</v>
      </c>
      <c r="B140" s="35" t="s">
        <v>213</v>
      </c>
      <c r="C140" s="36">
        <v>37046</v>
      </c>
      <c r="D140" s="44" t="str">
        <f t="shared" si="43"/>
        <v>N/A</v>
      </c>
      <c r="E140" s="36">
        <v>38235</v>
      </c>
      <c r="F140" s="44" t="str">
        <f t="shared" si="44"/>
        <v>N/A</v>
      </c>
      <c r="G140" s="36">
        <v>34148</v>
      </c>
      <c r="H140" s="44" t="str">
        <f t="shared" si="45"/>
        <v>N/A</v>
      </c>
      <c r="I140" s="12">
        <v>3.21</v>
      </c>
      <c r="J140" s="12">
        <v>-10.7</v>
      </c>
      <c r="K140" s="45" t="s">
        <v>737</v>
      </c>
      <c r="L140" s="9" t="str">
        <f t="shared" si="40"/>
        <v>No</v>
      </c>
    </row>
    <row r="141" spans="1:12" x14ac:dyDescent="0.2">
      <c r="A141" s="2" t="s">
        <v>995</v>
      </c>
      <c r="B141" s="35" t="s">
        <v>213</v>
      </c>
      <c r="C141" s="36">
        <v>0</v>
      </c>
      <c r="D141" s="44" t="str">
        <f t="shared" si="43"/>
        <v>N/A</v>
      </c>
      <c r="E141" s="36">
        <v>0</v>
      </c>
      <c r="F141" s="44" t="str">
        <f t="shared" si="44"/>
        <v>N/A</v>
      </c>
      <c r="G141" s="36">
        <v>0</v>
      </c>
      <c r="H141" s="44" t="str">
        <f t="shared" si="45"/>
        <v>N/A</v>
      </c>
      <c r="I141" s="12" t="s">
        <v>1746</v>
      </c>
      <c r="J141" s="12" t="s">
        <v>1746</v>
      </c>
      <c r="K141" s="45" t="s">
        <v>737</v>
      </c>
      <c r="L141" s="9" t="str">
        <f t="shared" si="40"/>
        <v>N/A</v>
      </c>
    </row>
    <row r="142" spans="1:12" x14ac:dyDescent="0.2">
      <c r="A142" s="2" t="s">
        <v>996</v>
      </c>
      <c r="B142" s="35" t="s">
        <v>213</v>
      </c>
      <c r="C142" s="36">
        <v>3963</v>
      </c>
      <c r="D142" s="44" t="str">
        <f t="shared" si="43"/>
        <v>N/A</v>
      </c>
      <c r="E142" s="36">
        <v>6982</v>
      </c>
      <c r="F142" s="44" t="str">
        <f t="shared" si="44"/>
        <v>N/A</v>
      </c>
      <c r="G142" s="36">
        <v>7236</v>
      </c>
      <c r="H142" s="44" t="str">
        <f t="shared" si="45"/>
        <v>N/A</v>
      </c>
      <c r="I142" s="12">
        <v>76.180000000000007</v>
      </c>
      <c r="J142" s="12">
        <v>3.6379999999999999</v>
      </c>
      <c r="K142" s="45" t="s">
        <v>737</v>
      </c>
      <c r="L142" s="9" t="str">
        <f t="shared" si="40"/>
        <v>Yes</v>
      </c>
    </row>
    <row r="143" spans="1:12" x14ac:dyDescent="0.2">
      <c r="A143" s="2" t="s">
        <v>997</v>
      </c>
      <c r="B143" s="35" t="s">
        <v>213</v>
      </c>
      <c r="C143" s="36">
        <v>19239</v>
      </c>
      <c r="D143" s="44" t="str">
        <f t="shared" si="43"/>
        <v>N/A</v>
      </c>
      <c r="E143" s="36">
        <v>19217</v>
      </c>
      <c r="F143" s="44" t="str">
        <f t="shared" si="44"/>
        <v>N/A</v>
      </c>
      <c r="G143" s="36">
        <v>19153</v>
      </c>
      <c r="H143" s="44" t="str">
        <f t="shared" si="45"/>
        <v>N/A</v>
      </c>
      <c r="I143" s="12">
        <v>-0.114</v>
      </c>
      <c r="J143" s="12">
        <v>-0.33300000000000002</v>
      </c>
      <c r="K143" s="45" t="s">
        <v>737</v>
      </c>
      <c r="L143" s="9" t="str">
        <f t="shared" si="40"/>
        <v>Yes</v>
      </c>
    </row>
    <row r="144" spans="1:12" x14ac:dyDescent="0.2">
      <c r="A144" s="2" t="s">
        <v>998</v>
      </c>
      <c r="B144" s="35" t="s">
        <v>213</v>
      </c>
      <c r="C144" s="36">
        <v>10715</v>
      </c>
      <c r="D144" s="44" t="str">
        <f t="shared" si="43"/>
        <v>N/A</v>
      </c>
      <c r="E144" s="36">
        <v>12341</v>
      </c>
      <c r="F144" s="44" t="str">
        <f t="shared" si="44"/>
        <v>N/A</v>
      </c>
      <c r="G144" s="36">
        <v>13652</v>
      </c>
      <c r="H144" s="44" t="str">
        <f t="shared" si="45"/>
        <v>N/A</v>
      </c>
      <c r="I144" s="12">
        <v>15.17</v>
      </c>
      <c r="J144" s="12">
        <v>10.62</v>
      </c>
      <c r="K144" s="45" t="s">
        <v>737</v>
      </c>
      <c r="L144" s="9" t="str">
        <f t="shared" si="40"/>
        <v>No</v>
      </c>
    </row>
    <row r="145" spans="1:12" x14ac:dyDescent="0.2">
      <c r="A145" s="2" t="s">
        <v>999</v>
      </c>
      <c r="B145" s="35" t="s">
        <v>213</v>
      </c>
      <c r="C145" s="36">
        <v>22643</v>
      </c>
      <c r="D145" s="44" t="str">
        <f t="shared" si="43"/>
        <v>N/A</v>
      </c>
      <c r="E145" s="36">
        <v>18046</v>
      </c>
      <c r="F145" s="44" t="str">
        <f t="shared" si="44"/>
        <v>N/A</v>
      </c>
      <c r="G145" s="36">
        <v>18513</v>
      </c>
      <c r="H145" s="44" t="str">
        <f t="shared" si="45"/>
        <v>N/A</v>
      </c>
      <c r="I145" s="12">
        <v>-20.3</v>
      </c>
      <c r="J145" s="12">
        <v>2.5880000000000001</v>
      </c>
      <c r="K145" s="45" t="s">
        <v>737</v>
      </c>
      <c r="L145" s="9" t="str">
        <f t="shared" si="40"/>
        <v>Yes</v>
      </c>
    </row>
    <row r="146" spans="1:12" ht="25.5" x14ac:dyDescent="0.2">
      <c r="A146" s="18" t="s">
        <v>1000</v>
      </c>
      <c r="B146" s="1" t="s">
        <v>213</v>
      </c>
      <c r="C146" s="1">
        <v>6189</v>
      </c>
      <c r="D146" s="11" t="str">
        <f t="shared" ref="D146:D151" si="46">IF($B146="N/A","N/A",IF(C146&gt;10,"No",IF(C146&lt;-10,"No","Yes")))</f>
        <v>N/A</v>
      </c>
      <c r="E146" s="1">
        <v>6298</v>
      </c>
      <c r="F146" s="11" t="str">
        <f t="shared" ref="F146:F151" si="47">IF($B146="N/A","N/A",IF(E146&gt;10,"No",IF(E146&lt;-10,"No","Yes")))</f>
        <v>N/A</v>
      </c>
      <c r="G146" s="1">
        <v>6082</v>
      </c>
      <c r="H146" s="11" t="str">
        <f t="shared" ref="H146:H151" si="48">IF($B146="N/A","N/A",IF(G146&gt;10,"No",IF(G146&lt;-10,"No","Yes")))</f>
        <v>N/A</v>
      </c>
      <c r="I146" s="57">
        <v>1.7609999999999999</v>
      </c>
      <c r="J146" s="57">
        <v>-3.43</v>
      </c>
      <c r="K146" s="45" t="s">
        <v>736</v>
      </c>
      <c r="L146" s="9" t="str">
        <f t="shared" ref="L146:L151" si="49">IF(J146="Div by 0", "N/A", IF(K146="N/A","N/A", IF(J146&gt;VALUE(MID(K146,1,2)), "No", IF(J146&lt;-1*VALUE(MID(K146,1,2)), "No", "Yes"))))</f>
        <v>Yes</v>
      </c>
    </row>
    <row r="147" spans="1:12" x14ac:dyDescent="0.2">
      <c r="A147" s="6" t="s">
        <v>326</v>
      </c>
      <c r="B147" s="48" t="s">
        <v>213</v>
      </c>
      <c r="C147" s="13">
        <v>1.6306409797000001</v>
      </c>
      <c r="D147" s="11" t="str">
        <f t="shared" si="46"/>
        <v>N/A</v>
      </c>
      <c r="E147" s="13">
        <v>1.6257140570999999</v>
      </c>
      <c r="F147" s="11" t="str">
        <f t="shared" si="47"/>
        <v>N/A</v>
      </c>
      <c r="G147" s="13">
        <v>1.5725107945000001</v>
      </c>
      <c r="H147" s="11" t="str">
        <f t="shared" si="48"/>
        <v>N/A</v>
      </c>
      <c r="I147" s="57">
        <v>-0.30199999999999999</v>
      </c>
      <c r="J147" s="57">
        <v>-3.27</v>
      </c>
      <c r="K147" s="45" t="s">
        <v>736</v>
      </c>
      <c r="L147" s="9" t="str">
        <f t="shared" si="49"/>
        <v>Yes</v>
      </c>
    </row>
    <row r="148" spans="1:12" x14ac:dyDescent="0.2">
      <c r="A148" s="2" t="s">
        <v>327</v>
      </c>
      <c r="B148" s="48" t="s">
        <v>213</v>
      </c>
      <c r="C148" s="13">
        <v>22.560081596</v>
      </c>
      <c r="D148" s="11" t="str">
        <f t="shared" si="46"/>
        <v>N/A</v>
      </c>
      <c r="E148" s="13">
        <v>21.73172808</v>
      </c>
      <c r="F148" s="11" t="str">
        <f t="shared" si="47"/>
        <v>N/A</v>
      </c>
      <c r="G148" s="13">
        <v>20.536635706999999</v>
      </c>
      <c r="H148" s="11" t="str">
        <f t="shared" si="48"/>
        <v>N/A</v>
      </c>
      <c r="I148" s="57">
        <v>-3.67</v>
      </c>
      <c r="J148" s="57">
        <v>-5.5</v>
      </c>
      <c r="K148" s="45" t="s">
        <v>736</v>
      </c>
      <c r="L148" s="9" t="str">
        <f t="shared" si="49"/>
        <v>Yes</v>
      </c>
    </row>
    <row r="149" spans="1:12" x14ac:dyDescent="0.2">
      <c r="A149" s="2" t="s">
        <v>328</v>
      </c>
      <c r="B149" s="48" t="s">
        <v>213</v>
      </c>
      <c r="C149" s="13">
        <v>5.2200297225999996</v>
      </c>
      <c r="D149" s="11" t="str">
        <f t="shared" si="46"/>
        <v>N/A</v>
      </c>
      <c r="E149" s="13">
        <v>5.239197989</v>
      </c>
      <c r="F149" s="11" t="str">
        <f t="shared" si="47"/>
        <v>N/A</v>
      </c>
      <c r="G149" s="13">
        <v>5.0114854517999996</v>
      </c>
      <c r="H149" s="11" t="str">
        <f t="shared" si="48"/>
        <v>N/A</v>
      </c>
      <c r="I149" s="57">
        <v>0.36720000000000003</v>
      </c>
      <c r="J149" s="57">
        <v>-4.3499999999999996</v>
      </c>
      <c r="K149" s="45" t="s">
        <v>736</v>
      </c>
      <c r="L149" s="9" t="str">
        <f t="shared" si="49"/>
        <v>Yes</v>
      </c>
    </row>
    <row r="150" spans="1:12" x14ac:dyDescent="0.2">
      <c r="A150" s="2" t="s">
        <v>329</v>
      </c>
      <c r="B150" s="48" t="s">
        <v>213</v>
      </c>
      <c r="C150" s="13">
        <v>5.3651213000000003E-2</v>
      </c>
      <c r="D150" s="11" t="str">
        <f t="shared" si="46"/>
        <v>N/A</v>
      </c>
      <c r="E150" s="13">
        <v>3.3686599400000003E-2</v>
      </c>
      <c r="F150" s="11" t="str">
        <f t="shared" si="47"/>
        <v>N/A</v>
      </c>
      <c r="G150" s="13">
        <v>3.5055800800000002E-2</v>
      </c>
      <c r="H150" s="11" t="str">
        <f t="shared" si="48"/>
        <v>N/A</v>
      </c>
      <c r="I150" s="57">
        <v>-37.200000000000003</v>
      </c>
      <c r="J150" s="57">
        <v>4.0650000000000004</v>
      </c>
      <c r="K150" s="45" t="s">
        <v>736</v>
      </c>
      <c r="L150" s="9" t="str">
        <f t="shared" si="49"/>
        <v>Yes</v>
      </c>
    </row>
    <row r="151" spans="1:12" x14ac:dyDescent="0.2">
      <c r="A151" s="2" t="s">
        <v>330</v>
      </c>
      <c r="B151" s="48" t="s">
        <v>213</v>
      </c>
      <c r="C151" s="13">
        <v>2.1366152000000002E-3</v>
      </c>
      <c r="D151" s="11" t="str">
        <f t="shared" si="46"/>
        <v>N/A</v>
      </c>
      <c r="E151" s="13">
        <v>1.0546187E-3</v>
      </c>
      <c r="F151" s="11" t="str">
        <f t="shared" si="47"/>
        <v>N/A</v>
      </c>
      <c r="G151" s="13">
        <v>2.1574507999999998E-3</v>
      </c>
      <c r="H151" s="11" t="str">
        <f t="shared" si="48"/>
        <v>N/A</v>
      </c>
      <c r="I151" s="57">
        <v>-50.6</v>
      </c>
      <c r="J151" s="57">
        <v>104.6</v>
      </c>
      <c r="K151" s="45" t="s">
        <v>736</v>
      </c>
      <c r="L151" s="9" t="str">
        <f t="shared" si="49"/>
        <v>No</v>
      </c>
    </row>
    <row r="152" spans="1:12" x14ac:dyDescent="0.2">
      <c r="A152" s="18" t="s">
        <v>1001</v>
      </c>
      <c r="B152" s="35" t="s">
        <v>213</v>
      </c>
      <c r="C152" s="36">
        <v>7198</v>
      </c>
      <c r="D152" s="44" t="str">
        <f t="shared" ref="D152:D158" si="50">IF($B152="N/A","N/A",IF(C152&gt;10,"No",IF(C152&lt;-10,"No","Yes")))</f>
        <v>N/A</v>
      </c>
      <c r="E152" s="36">
        <v>8731</v>
      </c>
      <c r="F152" s="44" t="str">
        <f t="shared" ref="F152:F158" si="51">IF($B152="N/A","N/A",IF(E152&gt;10,"No",IF(E152&lt;-10,"No","Yes")))</f>
        <v>N/A</v>
      </c>
      <c r="G152" s="36">
        <v>8478</v>
      </c>
      <c r="H152" s="44" t="str">
        <f t="shared" ref="H152:H158" si="52">IF($B152="N/A","N/A",IF(G152&gt;10,"No",IF(G152&lt;-10,"No","Yes")))</f>
        <v>N/A</v>
      </c>
      <c r="I152" s="12">
        <v>21.3</v>
      </c>
      <c r="J152" s="12">
        <v>-2.9</v>
      </c>
      <c r="K152" s="45" t="s">
        <v>736</v>
      </c>
      <c r="L152" s="9" t="str">
        <f t="shared" ref="L152:L159" si="53">IF(J152="Div by 0", "N/A", IF(K152="N/A","N/A", IF(J152&gt;VALUE(MID(K152,1,2)), "No", IF(J152&lt;-1*VALUE(MID(K152,1,2)), "No", "Yes"))))</f>
        <v>Yes</v>
      </c>
    </row>
    <row r="153" spans="1:12" x14ac:dyDescent="0.2">
      <c r="A153" s="6" t="s">
        <v>1002</v>
      </c>
      <c r="B153" s="35" t="s">
        <v>213</v>
      </c>
      <c r="C153" s="8">
        <v>1.8964863099</v>
      </c>
      <c r="D153" s="44" t="str">
        <f t="shared" si="50"/>
        <v>N/A</v>
      </c>
      <c r="E153" s="8">
        <v>2.2537487189999998</v>
      </c>
      <c r="F153" s="44" t="str">
        <f t="shared" si="51"/>
        <v>N/A</v>
      </c>
      <c r="G153" s="8">
        <v>2.1920004137000002</v>
      </c>
      <c r="H153" s="44" t="str">
        <f t="shared" si="52"/>
        <v>N/A</v>
      </c>
      <c r="I153" s="12">
        <v>18.84</v>
      </c>
      <c r="J153" s="12">
        <v>-2.74</v>
      </c>
      <c r="K153" s="45" t="s">
        <v>736</v>
      </c>
      <c r="L153" s="9" t="str">
        <f t="shared" si="53"/>
        <v>Yes</v>
      </c>
    </row>
    <row r="154" spans="1:12" x14ac:dyDescent="0.2">
      <c r="A154" s="18" t="s">
        <v>1003</v>
      </c>
      <c r="B154" s="35" t="s">
        <v>213</v>
      </c>
      <c r="C154" s="8">
        <v>7.0376745076000002</v>
      </c>
      <c r="D154" s="44" t="str">
        <f t="shared" si="50"/>
        <v>N/A</v>
      </c>
      <c r="E154" s="8">
        <v>11.565122218000001</v>
      </c>
      <c r="F154" s="44" t="str">
        <f t="shared" si="51"/>
        <v>N/A</v>
      </c>
      <c r="G154" s="8">
        <v>11.558307534000001</v>
      </c>
      <c r="H154" s="44" t="str">
        <f t="shared" si="52"/>
        <v>N/A</v>
      </c>
      <c r="I154" s="12">
        <v>64.33</v>
      </c>
      <c r="J154" s="12">
        <v>-5.8999999999999997E-2</v>
      </c>
      <c r="K154" s="45" t="s">
        <v>736</v>
      </c>
      <c r="L154" s="9" t="str">
        <f t="shared" si="53"/>
        <v>Yes</v>
      </c>
    </row>
    <row r="155" spans="1:12" x14ac:dyDescent="0.2">
      <c r="A155" s="18" t="s">
        <v>1004</v>
      </c>
      <c r="B155" s="35" t="s">
        <v>213</v>
      </c>
      <c r="C155" s="8">
        <v>10.850809115000001</v>
      </c>
      <c r="D155" s="44" t="str">
        <f t="shared" si="50"/>
        <v>N/A</v>
      </c>
      <c r="E155" s="8">
        <v>11.519505968000001</v>
      </c>
      <c r="F155" s="44" t="str">
        <f t="shared" si="51"/>
        <v>N/A</v>
      </c>
      <c r="G155" s="8">
        <v>10.595329250000001</v>
      </c>
      <c r="H155" s="44" t="str">
        <f t="shared" si="52"/>
        <v>N/A</v>
      </c>
      <c r="I155" s="12">
        <v>6.1630000000000003</v>
      </c>
      <c r="J155" s="12">
        <v>-8.02</v>
      </c>
      <c r="K155" s="45" t="s">
        <v>736</v>
      </c>
      <c r="L155" s="9" t="str">
        <f t="shared" si="53"/>
        <v>Yes</v>
      </c>
    </row>
    <row r="156" spans="1:12" x14ac:dyDescent="0.2">
      <c r="A156" s="18" t="s">
        <v>1005</v>
      </c>
      <c r="B156" s="35" t="s">
        <v>213</v>
      </c>
      <c r="C156" s="8">
        <v>0.32371068019999999</v>
      </c>
      <c r="D156" s="44" t="str">
        <f t="shared" si="50"/>
        <v>N/A</v>
      </c>
      <c r="E156" s="8">
        <v>0.37720126409999999</v>
      </c>
      <c r="F156" s="44" t="str">
        <f t="shared" si="51"/>
        <v>N/A</v>
      </c>
      <c r="G156" s="8">
        <v>0.42200084310000002</v>
      </c>
      <c r="H156" s="44" t="str">
        <f t="shared" si="52"/>
        <v>N/A</v>
      </c>
      <c r="I156" s="12">
        <v>16.52</v>
      </c>
      <c r="J156" s="12">
        <v>11.88</v>
      </c>
      <c r="K156" s="45" t="s">
        <v>736</v>
      </c>
      <c r="L156" s="9" t="str">
        <f t="shared" si="53"/>
        <v>Yes</v>
      </c>
    </row>
    <row r="157" spans="1:12" x14ac:dyDescent="0.2">
      <c r="A157" s="18" t="s">
        <v>1006</v>
      </c>
      <c r="B157" s="35" t="s">
        <v>213</v>
      </c>
      <c r="C157" s="8">
        <v>0.1271286029</v>
      </c>
      <c r="D157" s="44" t="str">
        <f t="shared" si="50"/>
        <v>N/A</v>
      </c>
      <c r="E157" s="8">
        <v>0.16662975499999999</v>
      </c>
      <c r="F157" s="44" t="str">
        <f t="shared" si="51"/>
        <v>N/A</v>
      </c>
      <c r="G157" s="8">
        <v>9.49278333E-2</v>
      </c>
      <c r="H157" s="44" t="str">
        <f t="shared" si="52"/>
        <v>N/A</v>
      </c>
      <c r="I157" s="12">
        <v>31.07</v>
      </c>
      <c r="J157" s="12">
        <v>-43</v>
      </c>
      <c r="K157" s="45" t="s">
        <v>736</v>
      </c>
      <c r="L157" s="9" t="str">
        <f t="shared" si="53"/>
        <v>No</v>
      </c>
    </row>
    <row r="158" spans="1:12" x14ac:dyDescent="0.2">
      <c r="A158" s="2" t="s">
        <v>1007</v>
      </c>
      <c r="B158" s="35" t="s">
        <v>213</v>
      </c>
      <c r="C158" s="36">
        <v>434</v>
      </c>
      <c r="D158" s="44" t="str">
        <f t="shared" si="50"/>
        <v>N/A</v>
      </c>
      <c r="E158" s="36">
        <v>851</v>
      </c>
      <c r="F158" s="44" t="str">
        <f t="shared" si="51"/>
        <v>N/A</v>
      </c>
      <c r="G158" s="36">
        <v>744</v>
      </c>
      <c r="H158" s="44" t="str">
        <f t="shared" si="52"/>
        <v>N/A</v>
      </c>
      <c r="I158" s="12">
        <v>96.08</v>
      </c>
      <c r="J158" s="12">
        <v>-12.6</v>
      </c>
      <c r="K158" s="45" t="s">
        <v>736</v>
      </c>
      <c r="L158" s="9" t="str">
        <f t="shared" si="53"/>
        <v>Yes</v>
      </c>
    </row>
    <row r="159" spans="1:12" ht="25.5" x14ac:dyDescent="0.2">
      <c r="A159" s="18" t="s">
        <v>1008</v>
      </c>
      <c r="B159" s="35" t="s">
        <v>213</v>
      </c>
      <c r="C159" s="36">
        <v>8072</v>
      </c>
      <c r="D159" s="44" t="str">
        <f>IF($B159="N/A","N/A",IF(C159&gt;10,"No",IF(C159&lt;-10,"No","Yes")))</f>
        <v>N/A</v>
      </c>
      <c r="E159" s="36">
        <v>8874</v>
      </c>
      <c r="F159" s="44" t="str">
        <f>IF($B159="N/A","N/A",IF(E159&gt;10,"No",IF(E159&lt;-10,"No","Yes")))</f>
        <v>N/A</v>
      </c>
      <c r="G159" s="36">
        <v>8582</v>
      </c>
      <c r="H159" s="44" t="str">
        <f>IF($B159="N/A","N/A",IF(G159&gt;10,"No",IF(G159&lt;-10,"No","Yes")))</f>
        <v>N/A</v>
      </c>
      <c r="I159" s="12">
        <v>9.9359999999999999</v>
      </c>
      <c r="J159" s="12">
        <v>-3.29</v>
      </c>
      <c r="K159" s="45" t="s">
        <v>736</v>
      </c>
      <c r="L159" s="9" t="str">
        <f t="shared" si="53"/>
        <v>Yes</v>
      </c>
    </row>
    <row r="160" spans="1:12" x14ac:dyDescent="0.2">
      <c r="A160" s="4" t="s">
        <v>1009</v>
      </c>
      <c r="B160" s="35" t="s">
        <v>213</v>
      </c>
      <c r="C160" s="36">
        <v>6511</v>
      </c>
      <c r="D160" s="44" t="str">
        <f t="shared" ref="D160:D234" si="54">IF($B160="N/A","N/A",IF(C160&gt;10,"No",IF(C160&lt;-10,"No","Yes")))</f>
        <v>N/A</v>
      </c>
      <c r="E160" s="36">
        <v>6630</v>
      </c>
      <c r="F160" s="44" t="str">
        <f t="shared" ref="F160:F234" si="55">IF($B160="N/A","N/A",IF(E160&gt;10,"No",IF(E160&lt;-10,"No","Yes")))</f>
        <v>N/A</v>
      </c>
      <c r="G160" s="36">
        <v>7197</v>
      </c>
      <c r="H160" s="44" t="str">
        <f t="shared" ref="H160:H223" si="56">IF($B160="N/A","N/A",IF(G160&gt;10,"No",IF(G160&lt;-10,"No","Yes")))</f>
        <v>N/A</v>
      </c>
      <c r="I160" s="12">
        <v>1.8280000000000001</v>
      </c>
      <c r="J160" s="12">
        <v>8.5519999999999996</v>
      </c>
      <c r="K160" s="45" t="s">
        <v>736</v>
      </c>
      <c r="L160" s="9" t="str">
        <f t="shared" ref="L160:L223" si="57">IF(J160="Div by 0", "N/A", IF(K160="N/A","N/A", IF(J160&gt;VALUE(MID(K160,1,2)), "No", IF(J160&lt;-1*VALUE(MID(K160,1,2)), "No", "Yes"))))</f>
        <v>Yes</v>
      </c>
    </row>
    <row r="161" spans="1:12" x14ac:dyDescent="0.2">
      <c r="A161" s="63" t="s">
        <v>71</v>
      </c>
      <c r="B161" s="35" t="s">
        <v>213</v>
      </c>
      <c r="C161" s="8">
        <v>1.7154796282</v>
      </c>
      <c r="D161" s="44" t="str">
        <f t="shared" si="54"/>
        <v>N/A</v>
      </c>
      <c r="E161" s="8">
        <v>1.7114138136999999</v>
      </c>
      <c r="F161" s="44" t="str">
        <f t="shared" si="55"/>
        <v>N/A</v>
      </c>
      <c r="G161" s="8">
        <v>1.8607958218</v>
      </c>
      <c r="H161" s="44" t="str">
        <f t="shared" si="56"/>
        <v>N/A</v>
      </c>
      <c r="I161" s="12">
        <v>-0.23699999999999999</v>
      </c>
      <c r="J161" s="12">
        <v>8.7289999999999992</v>
      </c>
      <c r="K161" s="45" t="s">
        <v>736</v>
      </c>
      <c r="L161" s="9" t="str">
        <f t="shared" si="57"/>
        <v>Yes</v>
      </c>
    </row>
    <row r="162" spans="1:12" x14ac:dyDescent="0.2">
      <c r="A162" s="4" t="s">
        <v>111</v>
      </c>
      <c r="B162" s="35" t="s">
        <v>213</v>
      </c>
      <c r="C162" s="8">
        <v>9.7405494996000002</v>
      </c>
      <c r="D162" s="44" t="str">
        <f t="shared" si="54"/>
        <v>N/A</v>
      </c>
      <c r="E162" s="8">
        <v>9.7652924723000005</v>
      </c>
      <c r="F162" s="44" t="str">
        <f t="shared" si="55"/>
        <v>N/A</v>
      </c>
      <c r="G162" s="8">
        <v>10.307776361</v>
      </c>
      <c r="H162" s="44" t="str">
        <f t="shared" si="56"/>
        <v>N/A</v>
      </c>
      <c r="I162" s="12">
        <v>0.254</v>
      </c>
      <c r="J162" s="12">
        <v>5.5549999999999997</v>
      </c>
      <c r="K162" s="45" t="s">
        <v>736</v>
      </c>
      <c r="L162" s="9" t="str">
        <f t="shared" si="57"/>
        <v>Yes</v>
      </c>
    </row>
    <row r="163" spans="1:12" x14ac:dyDescent="0.2">
      <c r="A163" s="4" t="s">
        <v>112</v>
      </c>
      <c r="B163" s="35" t="s">
        <v>213</v>
      </c>
      <c r="C163" s="8">
        <v>9.2305151915000003</v>
      </c>
      <c r="D163" s="44" t="str">
        <f t="shared" si="54"/>
        <v>N/A</v>
      </c>
      <c r="E163" s="8">
        <v>8.9226688835000001</v>
      </c>
      <c r="F163" s="44" t="str">
        <f t="shared" si="55"/>
        <v>N/A</v>
      </c>
      <c r="G163" s="8">
        <v>8.9739663092999997</v>
      </c>
      <c r="H163" s="44" t="str">
        <f t="shared" si="56"/>
        <v>N/A</v>
      </c>
      <c r="I163" s="12">
        <v>-3.34</v>
      </c>
      <c r="J163" s="12">
        <v>0.57489999999999997</v>
      </c>
      <c r="K163" s="45" t="s">
        <v>736</v>
      </c>
      <c r="L163" s="9" t="str">
        <f t="shared" si="57"/>
        <v>Yes</v>
      </c>
    </row>
    <row r="164" spans="1:12" x14ac:dyDescent="0.2">
      <c r="A164" s="4" t="s">
        <v>113</v>
      </c>
      <c r="B164" s="35" t="s">
        <v>213</v>
      </c>
      <c r="C164" s="8">
        <v>0.23038462060000001</v>
      </c>
      <c r="D164" s="44" t="str">
        <f t="shared" si="54"/>
        <v>N/A</v>
      </c>
      <c r="E164" s="8">
        <v>0.22827103530000001</v>
      </c>
      <c r="F164" s="44" t="str">
        <f t="shared" si="55"/>
        <v>N/A</v>
      </c>
      <c r="G164" s="8">
        <v>0.35943289480000001</v>
      </c>
      <c r="H164" s="44" t="str">
        <f t="shared" si="56"/>
        <v>N/A</v>
      </c>
      <c r="I164" s="12">
        <v>-0.91700000000000004</v>
      </c>
      <c r="J164" s="12">
        <v>57.46</v>
      </c>
      <c r="K164" s="45" t="s">
        <v>736</v>
      </c>
      <c r="L164" s="9" t="str">
        <f t="shared" si="57"/>
        <v>No</v>
      </c>
    </row>
    <row r="165" spans="1:12" x14ac:dyDescent="0.2">
      <c r="A165" s="4" t="s">
        <v>114</v>
      </c>
      <c r="B165" s="35" t="s">
        <v>213</v>
      </c>
      <c r="C165" s="8">
        <v>0</v>
      </c>
      <c r="D165" s="44" t="str">
        <f t="shared" si="54"/>
        <v>N/A</v>
      </c>
      <c r="E165" s="8">
        <v>1.0546187E-3</v>
      </c>
      <c r="F165" s="44" t="str">
        <f t="shared" si="55"/>
        <v>N/A</v>
      </c>
      <c r="G165" s="8">
        <v>1.0787253999999999E-3</v>
      </c>
      <c r="H165" s="44" t="str">
        <f t="shared" si="56"/>
        <v>N/A</v>
      </c>
      <c r="I165" s="12" t="s">
        <v>1746</v>
      </c>
      <c r="J165" s="12">
        <v>2.286</v>
      </c>
      <c r="K165" s="45" t="s">
        <v>736</v>
      </c>
      <c r="L165" s="9" t="str">
        <f t="shared" si="57"/>
        <v>Yes</v>
      </c>
    </row>
    <row r="166" spans="1:12" x14ac:dyDescent="0.2">
      <c r="A166" s="4" t="s">
        <v>426</v>
      </c>
      <c r="B166" s="35" t="s">
        <v>213</v>
      </c>
      <c r="C166" s="36">
        <v>1523</v>
      </c>
      <c r="D166" s="44" t="str">
        <f>IF($B166="N/A","N/A",IF(C166&gt;10,"No",IF(C166&lt;-10,"No","Yes")))</f>
        <v>N/A</v>
      </c>
      <c r="E166" s="36">
        <v>1600</v>
      </c>
      <c r="F166" s="44" t="str">
        <f>IF($B166="N/A","N/A",IF(E166&gt;10,"No",IF(E166&lt;-10,"No","Yes")))</f>
        <v>N/A</v>
      </c>
      <c r="G166" s="36">
        <v>1693</v>
      </c>
      <c r="H166" s="44" t="str">
        <f>IF($B166="N/A","N/A",IF(G166&gt;10,"No",IF(G166&lt;-10,"No","Yes")))</f>
        <v>N/A</v>
      </c>
      <c r="I166" s="12">
        <v>5.056</v>
      </c>
      <c r="J166" s="12">
        <v>5.8129999999999997</v>
      </c>
      <c r="K166" s="45" t="s">
        <v>736</v>
      </c>
      <c r="L166" s="9" t="str">
        <f t="shared" si="57"/>
        <v>Yes</v>
      </c>
    </row>
    <row r="167" spans="1:12" x14ac:dyDescent="0.2">
      <c r="A167" s="4" t="s">
        <v>427</v>
      </c>
      <c r="B167" s="35" t="s">
        <v>213</v>
      </c>
      <c r="C167" s="36">
        <v>11</v>
      </c>
      <c r="D167" s="44" t="str">
        <f>IF($B167="N/A","N/A",IF(C167&gt;10,"No",IF(C167&lt;-10,"No","Yes")))</f>
        <v>N/A</v>
      </c>
      <c r="E167" s="36">
        <v>11</v>
      </c>
      <c r="F167" s="44" t="str">
        <f>IF($B167="N/A","N/A",IF(E167&gt;10,"No",IF(E167&lt;-10,"No","Yes")))</f>
        <v>N/A</v>
      </c>
      <c r="G167" s="36">
        <v>11</v>
      </c>
      <c r="H167" s="44" t="str">
        <f>IF($B167="N/A","N/A",IF(G167&gt;10,"No",IF(G167&lt;-10,"No","Yes")))</f>
        <v>N/A</v>
      </c>
      <c r="I167" s="12">
        <v>20</v>
      </c>
      <c r="J167" s="12">
        <v>-16.7</v>
      </c>
      <c r="K167" s="45" t="s">
        <v>736</v>
      </c>
      <c r="L167" s="9" t="str">
        <f t="shared" si="57"/>
        <v>Yes</v>
      </c>
    </row>
    <row r="168" spans="1:12" x14ac:dyDescent="0.2">
      <c r="A168" s="4" t="s">
        <v>428</v>
      </c>
      <c r="B168" s="35" t="s">
        <v>213</v>
      </c>
      <c r="C168" s="36">
        <v>2337</v>
      </c>
      <c r="D168" s="44" t="str">
        <f>IF($B168="N/A","N/A",IF(C168&gt;10,"No",IF(C168&lt;-10,"No","Yes")))</f>
        <v>N/A</v>
      </c>
      <c r="E168" s="36">
        <v>2379</v>
      </c>
      <c r="F168" s="44" t="str">
        <f>IF($B168="N/A","N/A",IF(E168&gt;10,"No",IF(E168&lt;-10,"No","Yes")))</f>
        <v>N/A</v>
      </c>
      <c r="G168" s="36">
        <v>2523</v>
      </c>
      <c r="H168" s="44" t="str">
        <f>IF($B168="N/A","N/A",IF(G168&gt;10,"No",IF(G168&lt;-10,"No","Yes")))</f>
        <v>N/A</v>
      </c>
      <c r="I168" s="12">
        <v>1.7969999999999999</v>
      </c>
      <c r="J168" s="12">
        <v>6.0529999999999999</v>
      </c>
      <c r="K168" s="45" t="s">
        <v>736</v>
      </c>
      <c r="L168" s="9" t="str">
        <f t="shared" si="57"/>
        <v>Yes</v>
      </c>
    </row>
    <row r="169" spans="1:12" x14ac:dyDescent="0.2">
      <c r="A169" s="4" t="s">
        <v>429</v>
      </c>
      <c r="B169" s="35" t="s">
        <v>213</v>
      </c>
      <c r="C169" s="36">
        <v>2135</v>
      </c>
      <c r="D169" s="44" t="str">
        <f>IF($B169="N/A","N/A",IF(C169&gt;10,"No",IF(C169&lt;-10,"No","Yes")))</f>
        <v>N/A</v>
      </c>
      <c r="E169" s="36">
        <v>2129</v>
      </c>
      <c r="F169" s="44" t="str">
        <f>IF($B169="N/A","N/A",IF(E169&gt;10,"No",IF(E169&lt;-10,"No","Yes")))</f>
        <v>N/A</v>
      </c>
      <c r="G169" s="36">
        <v>2165</v>
      </c>
      <c r="H169" s="44" t="str">
        <f>IF($B169="N/A","N/A",IF(G169&gt;10,"No",IF(G169&lt;-10,"No","Yes")))</f>
        <v>N/A</v>
      </c>
      <c r="I169" s="12">
        <v>-0.28100000000000003</v>
      </c>
      <c r="J169" s="12">
        <v>1.6910000000000001</v>
      </c>
      <c r="K169" s="45" t="s">
        <v>736</v>
      </c>
      <c r="L169" s="9" t="str">
        <f t="shared" si="57"/>
        <v>Yes</v>
      </c>
    </row>
    <row r="170" spans="1:12" x14ac:dyDescent="0.2">
      <c r="A170" s="4" t="s">
        <v>430</v>
      </c>
      <c r="B170" s="35" t="s">
        <v>213</v>
      </c>
      <c r="C170" s="36">
        <v>511</v>
      </c>
      <c r="D170" s="44" t="str">
        <f>IF($B170="N/A","N/A",IF(C170&gt;10,"No",IF(C170&lt;-10,"No","Yes")))</f>
        <v>N/A</v>
      </c>
      <c r="E170" s="36">
        <v>516</v>
      </c>
      <c r="F170" s="44" t="str">
        <f>IF($B170="N/A","N/A",IF(E170&gt;10,"No",IF(E170&lt;-10,"No","Yes")))</f>
        <v>N/A</v>
      </c>
      <c r="G170" s="36">
        <v>811</v>
      </c>
      <c r="H170" s="44" t="str">
        <f>IF($B170="N/A","N/A",IF(G170&gt;10,"No",IF(G170&lt;-10,"No","Yes")))</f>
        <v>N/A</v>
      </c>
      <c r="I170" s="12">
        <v>0.97850000000000004</v>
      </c>
      <c r="J170" s="12">
        <v>57.17</v>
      </c>
      <c r="K170" s="45" t="s">
        <v>736</v>
      </c>
      <c r="L170" s="9" t="str">
        <f t="shared" si="57"/>
        <v>No</v>
      </c>
    </row>
    <row r="171" spans="1:12" x14ac:dyDescent="0.2">
      <c r="A171" s="6" t="s">
        <v>1010</v>
      </c>
      <c r="B171" s="35" t="s">
        <v>213</v>
      </c>
      <c r="C171" s="36">
        <v>1046</v>
      </c>
      <c r="D171" s="44" t="str">
        <f t="shared" si="54"/>
        <v>N/A</v>
      </c>
      <c r="E171" s="36">
        <v>1201</v>
      </c>
      <c r="F171" s="44" t="str">
        <f t="shared" si="55"/>
        <v>N/A</v>
      </c>
      <c r="G171" s="36">
        <v>1463</v>
      </c>
      <c r="H171" s="44" t="str">
        <f t="shared" si="56"/>
        <v>N/A</v>
      </c>
      <c r="I171" s="12">
        <v>14.82</v>
      </c>
      <c r="J171" s="12">
        <v>21.82</v>
      </c>
      <c r="K171" s="45" t="s">
        <v>736</v>
      </c>
      <c r="L171" s="9" t="str">
        <f t="shared" si="57"/>
        <v>Yes</v>
      </c>
    </row>
    <row r="172" spans="1:12" x14ac:dyDescent="0.2">
      <c r="A172" s="4" t="s">
        <v>1011</v>
      </c>
      <c r="B172" s="35" t="s">
        <v>213</v>
      </c>
      <c r="C172" s="36">
        <v>748</v>
      </c>
      <c r="D172" s="44" t="str">
        <f>IF($B172="N/A","N/A",IF(C172&gt;10,"No",IF(C172&lt;-10,"No","Yes")))</f>
        <v>N/A</v>
      </c>
      <c r="E172" s="36">
        <v>860</v>
      </c>
      <c r="F172" s="44" t="str">
        <f>IF($B172="N/A","N/A",IF(E172&gt;10,"No",IF(E172&lt;-10,"No","Yes")))</f>
        <v>N/A</v>
      </c>
      <c r="G172" s="36">
        <v>999</v>
      </c>
      <c r="H172" s="44" t="str">
        <f>IF($B172="N/A","N/A",IF(G172&gt;10,"No",IF(G172&lt;-10,"No","Yes")))</f>
        <v>N/A</v>
      </c>
      <c r="I172" s="12">
        <v>14.97</v>
      </c>
      <c r="J172" s="12">
        <v>16.16</v>
      </c>
      <c r="K172" s="45" t="s">
        <v>736</v>
      </c>
      <c r="L172" s="9" t="str">
        <f t="shared" si="57"/>
        <v>Yes</v>
      </c>
    </row>
    <row r="173" spans="1:12" x14ac:dyDescent="0.2">
      <c r="A173" s="4" t="s">
        <v>1012</v>
      </c>
      <c r="B173" s="35" t="s">
        <v>213</v>
      </c>
      <c r="C173" s="36">
        <v>0</v>
      </c>
      <c r="D173" s="44" t="str">
        <f>IF($B173="N/A","N/A",IF(C173&gt;10,"No",IF(C173&lt;-10,"No","Yes")))</f>
        <v>N/A</v>
      </c>
      <c r="E173" s="36">
        <v>0</v>
      </c>
      <c r="F173" s="44" t="str">
        <f>IF($B173="N/A","N/A",IF(E173&gt;10,"No",IF(E173&lt;-10,"No","Yes")))</f>
        <v>N/A</v>
      </c>
      <c r="G173" s="36">
        <v>11</v>
      </c>
      <c r="H173" s="44" t="str">
        <f>IF($B173="N/A","N/A",IF(G173&gt;10,"No",IF(G173&lt;-10,"No","Yes")))</f>
        <v>N/A</v>
      </c>
      <c r="I173" s="12" t="s">
        <v>1746</v>
      </c>
      <c r="J173" s="12" t="s">
        <v>1746</v>
      </c>
      <c r="K173" s="45" t="s">
        <v>736</v>
      </c>
      <c r="L173" s="9" t="str">
        <f t="shared" si="57"/>
        <v>N/A</v>
      </c>
    </row>
    <row r="174" spans="1:12" ht="25.5" x14ac:dyDescent="0.2">
      <c r="A174" s="4" t="s">
        <v>1013</v>
      </c>
      <c r="B174" s="35" t="s">
        <v>213</v>
      </c>
      <c r="C174" s="36">
        <v>200</v>
      </c>
      <c r="D174" s="44" t="str">
        <f>IF($B174="N/A","N/A",IF(C174&gt;10,"No",IF(C174&lt;-10,"No","Yes")))</f>
        <v>N/A</v>
      </c>
      <c r="E174" s="36">
        <v>223</v>
      </c>
      <c r="F174" s="44" t="str">
        <f>IF($B174="N/A","N/A",IF(E174&gt;10,"No",IF(E174&lt;-10,"No","Yes")))</f>
        <v>N/A</v>
      </c>
      <c r="G174" s="36">
        <v>324</v>
      </c>
      <c r="H174" s="44" t="str">
        <f>IF($B174="N/A","N/A",IF(G174&gt;10,"No",IF(G174&lt;-10,"No","Yes")))</f>
        <v>N/A</v>
      </c>
      <c r="I174" s="12">
        <v>11.5</v>
      </c>
      <c r="J174" s="12">
        <v>45.29</v>
      </c>
      <c r="K174" s="45" t="s">
        <v>736</v>
      </c>
      <c r="L174" s="9" t="str">
        <f t="shared" si="57"/>
        <v>No</v>
      </c>
    </row>
    <row r="175" spans="1:12" ht="25.5" x14ac:dyDescent="0.2">
      <c r="A175" s="4" t="s">
        <v>1014</v>
      </c>
      <c r="B175" s="35" t="s">
        <v>213</v>
      </c>
      <c r="C175" s="36">
        <v>98</v>
      </c>
      <c r="D175" s="44" t="str">
        <f>IF($B175="N/A","N/A",IF(C175&gt;10,"No",IF(C175&lt;-10,"No","Yes")))</f>
        <v>N/A</v>
      </c>
      <c r="E175" s="36">
        <v>118</v>
      </c>
      <c r="F175" s="44" t="str">
        <f>IF($B175="N/A","N/A",IF(E175&gt;10,"No",IF(E175&lt;-10,"No","Yes")))</f>
        <v>N/A</v>
      </c>
      <c r="G175" s="36">
        <v>138</v>
      </c>
      <c r="H175" s="44" t="str">
        <f>IF($B175="N/A","N/A",IF(G175&gt;10,"No",IF(G175&lt;-10,"No","Yes")))</f>
        <v>N/A</v>
      </c>
      <c r="I175" s="12">
        <v>20.41</v>
      </c>
      <c r="J175" s="12">
        <v>16.95</v>
      </c>
      <c r="K175" s="45" t="s">
        <v>736</v>
      </c>
      <c r="L175" s="9" t="str">
        <f t="shared" si="57"/>
        <v>Yes</v>
      </c>
    </row>
    <row r="176" spans="1:12" ht="25.5" x14ac:dyDescent="0.2">
      <c r="A176" s="4" t="s">
        <v>1015</v>
      </c>
      <c r="B176" s="35" t="s">
        <v>213</v>
      </c>
      <c r="C176" s="36">
        <v>0</v>
      </c>
      <c r="D176" s="44" t="str">
        <f>IF($B176="N/A","N/A",IF(C176&gt;10,"No",IF(C176&lt;-10,"No","Yes")))</f>
        <v>N/A</v>
      </c>
      <c r="E176" s="36">
        <v>0</v>
      </c>
      <c r="F176" s="44" t="str">
        <f>IF($B176="N/A","N/A",IF(E176&gt;10,"No",IF(E176&lt;-10,"No","Yes")))</f>
        <v>N/A</v>
      </c>
      <c r="G176" s="36">
        <v>0</v>
      </c>
      <c r="H176" s="44" t="str">
        <f>IF($B176="N/A","N/A",IF(G176&gt;10,"No",IF(G176&lt;-10,"No","Yes")))</f>
        <v>N/A</v>
      </c>
      <c r="I176" s="12" t="s">
        <v>1746</v>
      </c>
      <c r="J176" s="12" t="s">
        <v>1746</v>
      </c>
      <c r="K176" s="45" t="s">
        <v>736</v>
      </c>
      <c r="L176" s="9" t="str">
        <f t="shared" si="57"/>
        <v>N/A</v>
      </c>
    </row>
    <row r="177" spans="1:12" x14ac:dyDescent="0.2">
      <c r="A177" s="6" t="s">
        <v>1016</v>
      </c>
      <c r="B177" s="35" t="s">
        <v>213</v>
      </c>
      <c r="C177" s="36">
        <v>639</v>
      </c>
      <c r="D177" s="44" t="str">
        <f t="shared" si="54"/>
        <v>N/A</v>
      </c>
      <c r="E177" s="36">
        <v>589</v>
      </c>
      <c r="F177" s="44" t="str">
        <f t="shared" si="55"/>
        <v>N/A</v>
      </c>
      <c r="G177" s="36">
        <v>524</v>
      </c>
      <c r="H177" s="44" t="str">
        <f t="shared" si="56"/>
        <v>N/A</v>
      </c>
      <c r="I177" s="12">
        <v>-7.82</v>
      </c>
      <c r="J177" s="12">
        <v>-11</v>
      </c>
      <c r="K177" s="45" t="s">
        <v>736</v>
      </c>
      <c r="L177" s="9" t="str">
        <f t="shared" si="57"/>
        <v>Yes</v>
      </c>
    </row>
    <row r="178" spans="1:12" x14ac:dyDescent="0.2">
      <c r="A178" s="4" t="s">
        <v>1017</v>
      </c>
      <c r="B178" s="35" t="s">
        <v>213</v>
      </c>
      <c r="C178" s="36">
        <v>635</v>
      </c>
      <c r="D178" s="44" t="str">
        <f t="shared" si="54"/>
        <v>N/A</v>
      </c>
      <c r="E178" s="36">
        <v>584</v>
      </c>
      <c r="F178" s="44" t="str">
        <f t="shared" si="55"/>
        <v>N/A</v>
      </c>
      <c r="G178" s="36">
        <v>522</v>
      </c>
      <c r="H178" s="44" t="str">
        <f t="shared" si="56"/>
        <v>N/A</v>
      </c>
      <c r="I178" s="12">
        <v>-8.0299999999999994</v>
      </c>
      <c r="J178" s="12">
        <v>-10.6</v>
      </c>
      <c r="K178" s="45" t="s">
        <v>736</v>
      </c>
      <c r="L178" s="9" t="str">
        <f t="shared" si="57"/>
        <v>Yes</v>
      </c>
    </row>
    <row r="179" spans="1:12" x14ac:dyDescent="0.2">
      <c r="A179" s="4" t="s">
        <v>1018</v>
      </c>
      <c r="B179" s="35" t="s">
        <v>213</v>
      </c>
      <c r="C179" s="36">
        <v>11</v>
      </c>
      <c r="D179" s="44" t="str">
        <f t="shared" si="54"/>
        <v>N/A</v>
      </c>
      <c r="E179" s="36">
        <v>11</v>
      </c>
      <c r="F179" s="44" t="str">
        <f t="shared" si="55"/>
        <v>N/A</v>
      </c>
      <c r="G179" s="36">
        <v>11</v>
      </c>
      <c r="H179" s="44" t="str">
        <f t="shared" si="56"/>
        <v>N/A</v>
      </c>
      <c r="I179" s="12">
        <v>25</v>
      </c>
      <c r="J179" s="12">
        <v>-60</v>
      </c>
      <c r="K179" s="45" t="s">
        <v>736</v>
      </c>
      <c r="L179" s="9" t="str">
        <f t="shared" si="57"/>
        <v>No</v>
      </c>
    </row>
    <row r="180" spans="1:12" x14ac:dyDescent="0.2">
      <c r="A180" s="4" t="s">
        <v>1019</v>
      </c>
      <c r="B180" s="35" t="s">
        <v>213</v>
      </c>
      <c r="C180" s="36">
        <v>0</v>
      </c>
      <c r="D180" s="44" t="str">
        <f t="shared" si="54"/>
        <v>N/A</v>
      </c>
      <c r="E180" s="36">
        <v>0</v>
      </c>
      <c r="F180" s="44" t="str">
        <f t="shared" si="55"/>
        <v>N/A</v>
      </c>
      <c r="G180" s="36">
        <v>0</v>
      </c>
      <c r="H180" s="44" t="str">
        <f t="shared" si="56"/>
        <v>N/A</v>
      </c>
      <c r="I180" s="12" t="s">
        <v>1746</v>
      </c>
      <c r="J180" s="12" t="s">
        <v>1746</v>
      </c>
      <c r="K180" s="45" t="s">
        <v>736</v>
      </c>
      <c r="L180" s="9" t="str">
        <f t="shared" si="57"/>
        <v>N/A</v>
      </c>
    </row>
    <row r="181" spans="1:12" x14ac:dyDescent="0.2">
      <c r="A181" s="4" t="s">
        <v>1020</v>
      </c>
      <c r="B181" s="35" t="s">
        <v>213</v>
      </c>
      <c r="C181" s="36">
        <v>0</v>
      </c>
      <c r="D181" s="44" t="str">
        <f t="shared" si="54"/>
        <v>N/A</v>
      </c>
      <c r="E181" s="36">
        <v>0</v>
      </c>
      <c r="F181" s="44" t="str">
        <f t="shared" si="55"/>
        <v>N/A</v>
      </c>
      <c r="G181" s="36">
        <v>0</v>
      </c>
      <c r="H181" s="44" t="str">
        <f t="shared" si="56"/>
        <v>N/A</v>
      </c>
      <c r="I181" s="12" t="s">
        <v>1746</v>
      </c>
      <c r="J181" s="12" t="s">
        <v>1746</v>
      </c>
      <c r="K181" s="45" t="s">
        <v>736</v>
      </c>
      <c r="L181" s="9" t="str">
        <f t="shared" si="57"/>
        <v>N/A</v>
      </c>
    </row>
    <row r="182" spans="1:12" x14ac:dyDescent="0.2">
      <c r="A182" s="4" t="s">
        <v>1021</v>
      </c>
      <c r="B182" s="35" t="s">
        <v>213</v>
      </c>
      <c r="C182" s="36">
        <v>0</v>
      </c>
      <c r="D182" s="44" t="str">
        <f t="shared" si="54"/>
        <v>N/A</v>
      </c>
      <c r="E182" s="36">
        <v>0</v>
      </c>
      <c r="F182" s="44" t="str">
        <f t="shared" si="55"/>
        <v>N/A</v>
      </c>
      <c r="G182" s="36">
        <v>0</v>
      </c>
      <c r="H182" s="44" t="str">
        <f t="shared" si="56"/>
        <v>N/A</v>
      </c>
      <c r="I182" s="12" t="s">
        <v>1746</v>
      </c>
      <c r="J182" s="12" t="s">
        <v>1746</v>
      </c>
      <c r="K182" s="45" t="s">
        <v>736</v>
      </c>
      <c r="L182" s="9" t="str">
        <f t="shared" si="57"/>
        <v>N/A</v>
      </c>
    </row>
    <row r="183" spans="1:12" x14ac:dyDescent="0.2">
      <c r="A183" s="6" t="s">
        <v>1022</v>
      </c>
      <c r="B183" s="48" t="s">
        <v>213</v>
      </c>
      <c r="C183" s="1">
        <v>128</v>
      </c>
      <c r="D183" s="11" t="str">
        <f t="shared" si="54"/>
        <v>N/A</v>
      </c>
      <c r="E183" s="1">
        <v>124</v>
      </c>
      <c r="F183" s="11" t="str">
        <f t="shared" si="55"/>
        <v>N/A</v>
      </c>
      <c r="G183" s="1">
        <v>129</v>
      </c>
      <c r="H183" s="11" t="str">
        <f t="shared" si="56"/>
        <v>N/A</v>
      </c>
      <c r="I183" s="57">
        <v>-3.13</v>
      </c>
      <c r="J183" s="57">
        <v>4.032</v>
      </c>
      <c r="K183" s="48" t="s">
        <v>736</v>
      </c>
      <c r="L183" s="11" t="str">
        <f t="shared" si="57"/>
        <v>Yes</v>
      </c>
    </row>
    <row r="184" spans="1:12" x14ac:dyDescent="0.2">
      <c r="A184" s="4" t="s">
        <v>1023</v>
      </c>
      <c r="B184" s="35" t="s">
        <v>213</v>
      </c>
      <c r="C184" s="36">
        <v>11</v>
      </c>
      <c r="D184" s="44" t="str">
        <f t="shared" si="54"/>
        <v>N/A</v>
      </c>
      <c r="E184" s="36">
        <v>11</v>
      </c>
      <c r="F184" s="44" t="str">
        <f t="shared" si="55"/>
        <v>N/A</v>
      </c>
      <c r="G184" s="36">
        <v>11</v>
      </c>
      <c r="H184" s="44" t="str">
        <f t="shared" si="56"/>
        <v>N/A</v>
      </c>
      <c r="I184" s="12">
        <v>33.33</v>
      </c>
      <c r="J184" s="12">
        <v>-12.5</v>
      </c>
      <c r="K184" s="45" t="s">
        <v>736</v>
      </c>
      <c r="L184" s="9" t="str">
        <f t="shared" si="57"/>
        <v>Yes</v>
      </c>
    </row>
    <row r="185" spans="1:12" x14ac:dyDescent="0.2">
      <c r="A185" s="4" t="s">
        <v>1024</v>
      </c>
      <c r="B185" s="35" t="s">
        <v>213</v>
      </c>
      <c r="C185" s="36">
        <v>0</v>
      </c>
      <c r="D185" s="44" t="str">
        <f t="shared" si="54"/>
        <v>N/A</v>
      </c>
      <c r="E185" s="36">
        <v>0</v>
      </c>
      <c r="F185" s="44" t="str">
        <f t="shared" si="55"/>
        <v>N/A</v>
      </c>
      <c r="G185" s="36">
        <v>0</v>
      </c>
      <c r="H185" s="44" t="str">
        <f t="shared" si="56"/>
        <v>N/A</v>
      </c>
      <c r="I185" s="12" t="s">
        <v>1746</v>
      </c>
      <c r="J185" s="12" t="s">
        <v>1746</v>
      </c>
      <c r="K185" s="45" t="s">
        <v>736</v>
      </c>
      <c r="L185" s="9" t="str">
        <f t="shared" si="57"/>
        <v>N/A</v>
      </c>
    </row>
    <row r="186" spans="1:12" ht="25.5" x14ac:dyDescent="0.2">
      <c r="A186" s="4" t="s">
        <v>1025</v>
      </c>
      <c r="B186" s="35" t="s">
        <v>213</v>
      </c>
      <c r="C186" s="36">
        <v>82</v>
      </c>
      <c r="D186" s="44" t="str">
        <f t="shared" si="54"/>
        <v>N/A</v>
      </c>
      <c r="E186" s="36">
        <v>75</v>
      </c>
      <c r="F186" s="44" t="str">
        <f t="shared" si="55"/>
        <v>N/A</v>
      </c>
      <c r="G186" s="36">
        <v>79</v>
      </c>
      <c r="H186" s="44" t="str">
        <f t="shared" si="56"/>
        <v>N/A</v>
      </c>
      <c r="I186" s="12">
        <v>-8.5399999999999991</v>
      </c>
      <c r="J186" s="12">
        <v>5.3330000000000002</v>
      </c>
      <c r="K186" s="45" t="s">
        <v>736</v>
      </c>
      <c r="L186" s="9" t="str">
        <f t="shared" si="57"/>
        <v>Yes</v>
      </c>
    </row>
    <row r="187" spans="1:12" ht="25.5" x14ac:dyDescent="0.2">
      <c r="A187" s="4" t="s">
        <v>1026</v>
      </c>
      <c r="B187" s="35" t="s">
        <v>213</v>
      </c>
      <c r="C187" s="36">
        <v>40</v>
      </c>
      <c r="D187" s="44" t="str">
        <f t="shared" si="54"/>
        <v>N/A</v>
      </c>
      <c r="E187" s="36">
        <v>41</v>
      </c>
      <c r="F187" s="44" t="str">
        <f t="shared" si="55"/>
        <v>N/A</v>
      </c>
      <c r="G187" s="36">
        <v>43</v>
      </c>
      <c r="H187" s="44" t="str">
        <f t="shared" si="56"/>
        <v>N/A</v>
      </c>
      <c r="I187" s="12">
        <v>2.5</v>
      </c>
      <c r="J187" s="12">
        <v>4.8780000000000001</v>
      </c>
      <c r="K187" s="45" t="s">
        <v>736</v>
      </c>
      <c r="L187" s="9" t="str">
        <f t="shared" si="57"/>
        <v>Yes</v>
      </c>
    </row>
    <row r="188" spans="1:12" ht="25.5" x14ac:dyDescent="0.2">
      <c r="A188" s="4" t="s">
        <v>1027</v>
      </c>
      <c r="B188" s="35" t="s">
        <v>213</v>
      </c>
      <c r="C188" s="36">
        <v>0</v>
      </c>
      <c r="D188" s="44" t="str">
        <f t="shared" si="54"/>
        <v>N/A</v>
      </c>
      <c r="E188" s="36">
        <v>0</v>
      </c>
      <c r="F188" s="44" t="str">
        <f t="shared" si="55"/>
        <v>N/A</v>
      </c>
      <c r="G188" s="36">
        <v>0</v>
      </c>
      <c r="H188" s="44" t="str">
        <f t="shared" si="56"/>
        <v>N/A</v>
      </c>
      <c r="I188" s="12" t="s">
        <v>1746</v>
      </c>
      <c r="J188" s="12" t="s">
        <v>1746</v>
      </c>
      <c r="K188" s="45" t="s">
        <v>736</v>
      </c>
      <c r="L188" s="9" t="str">
        <f t="shared" si="57"/>
        <v>N/A</v>
      </c>
    </row>
    <row r="189" spans="1:12" x14ac:dyDescent="0.2">
      <c r="A189" s="6" t="s">
        <v>1028</v>
      </c>
      <c r="B189" s="48" t="s">
        <v>213</v>
      </c>
      <c r="C189" s="1">
        <v>102</v>
      </c>
      <c r="D189" s="11" t="str">
        <f t="shared" si="54"/>
        <v>N/A</v>
      </c>
      <c r="E189" s="1">
        <v>107</v>
      </c>
      <c r="F189" s="11" t="str">
        <f t="shared" si="55"/>
        <v>N/A</v>
      </c>
      <c r="G189" s="1">
        <v>105</v>
      </c>
      <c r="H189" s="11" t="str">
        <f t="shared" si="56"/>
        <v>N/A</v>
      </c>
      <c r="I189" s="57">
        <v>4.9020000000000001</v>
      </c>
      <c r="J189" s="57">
        <v>-1.87</v>
      </c>
      <c r="K189" s="48" t="s">
        <v>736</v>
      </c>
      <c r="L189" s="11" t="str">
        <f t="shared" si="57"/>
        <v>Yes</v>
      </c>
    </row>
    <row r="190" spans="1:12" ht="25.5" x14ac:dyDescent="0.2">
      <c r="A190" s="4" t="s">
        <v>1029</v>
      </c>
      <c r="B190" s="35" t="s">
        <v>213</v>
      </c>
      <c r="C190" s="36">
        <v>11</v>
      </c>
      <c r="D190" s="44" t="str">
        <f t="shared" si="54"/>
        <v>N/A</v>
      </c>
      <c r="E190" s="36">
        <v>11</v>
      </c>
      <c r="F190" s="44" t="str">
        <f t="shared" si="55"/>
        <v>N/A</v>
      </c>
      <c r="G190" s="36">
        <v>11</v>
      </c>
      <c r="H190" s="44" t="str">
        <f t="shared" si="56"/>
        <v>N/A</v>
      </c>
      <c r="I190" s="12">
        <v>20</v>
      </c>
      <c r="J190" s="12">
        <v>-33.299999999999997</v>
      </c>
      <c r="K190" s="45" t="s">
        <v>736</v>
      </c>
      <c r="L190" s="9" t="str">
        <f t="shared" si="57"/>
        <v>No</v>
      </c>
    </row>
    <row r="191" spans="1:12" ht="25.5" x14ac:dyDescent="0.2">
      <c r="A191" s="4" t="s">
        <v>1030</v>
      </c>
      <c r="B191" s="35" t="s">
        <v>213</v>
      </c>
      <c r="C191" s="36">
        <v>0</v>
      </c>
      <c r="D191" s="44" t="str">
        <f t="shared" si="54"/>
        <v>N/A</v>
      </c>
      <c r="E191" s="36">
        <v>0</v>
      </c>
      <c r="F191" s="44" t="str">
        <f t="shared" si="55"/>
        <v>N/A</v>
      </c>
      <c r="G191" s="36">
        <v>0</v>
      </c>
      <c r="H191" s="44" t="str">
        <f t="shared" si="56"/>
        <v>N/A</v>
      </c>
      <c r="I191" s="12" t="s">
        <v>1746</v>
      </c>
      <c r="J191" s="12" t="s">
        <v>1746</v>
      </c>
      <c r="K191" s="45" t="s">
        <v>736</v>
      </c>
      <c r="L191" s="9" t="str">
        <f t="shared" si="57"/>
        <v>N/A</v>
      </c>
    </row>
    <row r="192" spans="1:12" ht="25.5" x14ac:dyDescent="0.2">
      <c r="A192" s="4" t="s">
        <v>1031</v>
      </c>
      <c r="B192" s="35" t="s">
        <v>213</v>
      </c>
      <c r="C192" s="36">
        <v>77</v>
      </c>
      <c r="D192" s="44" t="str">
        <f t="shared" si="54"/>
        <v>N/A</v>
      </c>
      <c r="E192" s="36">
        <v>80</v>
      </c>
      <c r="F192" s="44" t="str">
        <f t="shared" si="55"/>
        <v>N/A</v>
      </c>
      <c r="G192" s="36">
        <v>79</v>
      </c>
      <c r="H192" s="44" t="str">
        <f t="shared" si="56"/>
        <v>N/A</v>
      </c>
      <c r="I192" s="12">
        <v>3.8959999999999999</v>
      </c>
      <c r="J192" s="12">
        <v>-1.25</v>
      </c>
      <c r="K192" s="45" t="s">
        <v>736</v>
      </c>
      <c r="L192" s="9" t="str">
        <f t="shared" si="57"/>
        <v>Yes</v>
      </c>
    </row>
    <row r="193" spans="1:12" ht="25.5" x14ac:dyDescent="0.2">
      <c r="A193" s="4" t="s">
        <v>1032</v>
      </c>
      <c r="B193" s="35" t="s">
        <v>213</v>
      </c>
      <c r="C193" s="36">
        <v>20</v>
      </c>
      <c r="D193" s="44" t="str">
        <f t="shared" si="54"/>
        <v>N/A</v>
      </c>
      <c r="E193" s="36">
        <v>21</v>
      </c>
      <c r="F193" s="44" t="str">
        <f t="shared" si="55"/>
        <v>N/A</v>
      </c>
      <c r="G193" s="36">
        <v>22</v>
      </c>
      <c r="H193" s="44" t="str">
        <f t="shared" si="56"/>
        <v>N/A</v>
      </c>
      <c r="I193" s="12">
        <v>5</v>
      </c>
      <c r="J193" s="12">
        <v>4.7619999999999996</v>
      </c>
      <c r="K193" s="45" t="s">
        <v>736</v>
      </c>
      <c r="L193" s="9" t="str">
        <f t="shared" si="57"/>
        <v>Yes</v>
      </c>
    </row>
    <row r="194" spans="1:12" ht="25.5" x14ac:dyDescent="0.2">
      <c r="A194" s="4" t="s">
        <v>1033</v>
      </c>
      <c r="B194" s="35" t="s">
        <v>213</v>
      </c>
      <c r="C194" s="36">
        <v>0</v>
      </c>
      <c r="D194" s="44" t="str">
        <f t="shared" si="54"/>
        <v>N/A</v>
      </c>
      <c r="E194" s="36">
        <v>0</v>
      </c>
      <c r="F194" s="44" t="str">
        <f t="shared" si="55"/>
        <v>N/A</v>
      </c>
      <c r="G194" s="36">
        <v>0</v>
      </c>
      <c r="H194" s="44" t="str">
        <f t="shared" si="56"/>
        <v>N/A</v>
      </c>
      <c r="I194" s="12" t="s">
        <v>1746</v>
      </c>
      <c r="J194" s="12" t="s">
        <v>1746</v>
      </c>
      <c r="K194" s="45" t="s">
        <v>736</v>
      </c>
      <c r="L194" s="9" t="str">
        <f t="shared" si="57"/>
        <v>N/A</v>
      </c>
    </row>
    <row r="195" spans="1:12" x14ac:dyDescent="0.2">
      <c r="A195" s="6" t="s">
        <v>1034</v>
      </c>
      <c r="B195" s="48" t="s">
        <v>213</v>
      </c>
      <c r="C195" s="1">
        <v>0</v>
      </c>
      <c r="D195" s="11" t="str">
        <f t="shared" si="54"/>
        <v>N/A</v>
      </c>
      <c r="E195" s="1">
        <v>0</v>
      </c>
      <c r="F195" s="11" t="str">
        <f t="shared" si="55"/>
        <v>N/A</v>
      </c>
      <c r="G195" s="1">
        <v>0</v>
      </c>
      <c r="H195" s="11" t="str">
        <f t="shared" si="56"/>
        <v>N/A</v>
      </c>
      <c r="I195" s="57" t="s">
        <v>1746</v>
      </c>
      <c r="J195" s="57" t="s">
        <v>1746</v>
      </c>
      <c r="K195" s="48" t="s">
        <v>736</v>
      </c>
      <c r="L195" s="11" t="str">
        <f t="shared" si="57"/>
        <v>N/A</v>
      </c>
    </row>
    <row r="196" spans="1:12" ht="25.5" x14ac:dyDescent="0.2">
      <c r="A196" s="4" t="s">
        <v>1035</v>
      </c>
      <c r="B196" s="35" t="s">
        <v>213</v>
      </c>
      <c r="C196" s="36">
        <v>0</v>
      </c>
      <c r="D196" s="44" t="str">
        <f t="shared" si="54"/>
        <v>N/A</v>
      </c>
      <c r="E196" s="36">
        <v>0</v>
      </c>
      <c r="F196" s="44" t="str">
        <f t="shared" si="55"/>
        <v>N/A</v>
      </c>
      <c r="G196" s="36">
        <v>0</v>
      </c>
      <c r="H196" s="44" t="str">
        <f t="shared" si="56"/>
        <v>N/A</v>
      </c>
      <c r="I196" s="12" t="s">
        <v>1746</v>
      </c>
      <c r="J196" s="12" t="s">
        <v>1746</v>
      </c>
      <c r="K196" s="45" t="s">
        <v>736</v>
      </c>
      <c r="L196" s="9" t="str">
        <f t="shared" si="57"/>
        <v>N/A</v>
      </c>
    </row>
    <row r="197" spans="1:12" ht="25.5" x14ac:dyDescent="0.2">
      <c r="A197" s="4" t="s">
        <v>1036</v>
      </c>
      <c r="B197" s="35" t="s">
        <v>213</v>
      </c>
      <c r="C197" s="36">
        <v>0</v>
      </c>
      <c r="D197" s="44" t="str">
        <f t="shared" si="54"/>
        <v>N/A</v>
      </c>
      <c r="E197" s="36">
        <v>0</v>
      </c>
      <c r="F197" s="44" t="str">
        <f t="shared" si="55"/>
        <v>N/A</v>
      </c>
      <c r="G197" s="36">
        <v>0</v>
      </c>
      <c r="H197" s="44" t="str">
        <f t="shared" si="56"/>
        <v>N/A</v>
      </c>
      <c r="I197" s="12" t="s">
        <v>1746</v>
      </c>
      <c r="J197" s="12" t="s">
        <v>1746</v>
      </c>
      <c r="K197" s="45" t="s">
        <v>736</v>
      </c>
      <c r="L197" s="9" t="str">
        <f t="shared" si="57"/>
        <v>N/A</v>
      </c>
    </row>
    <row r="198" spans="1:12" ht="25.5" x14ac:dyDescent="0.2">
      <c r="A198" s="4" t="s">
        <v>1037</v>
      </c>
      <c r="B198" s="35" t="s">
        <v>213</v>
      </c>
      <c r="C198" s="36">
        <v>0</v>
      </c>
      <c r="D198" s="44" t="str">
        <f t="shared" si="54"/>
        <v>N/A</v>
      </c>
      <c r="E198" s="36">
        <v>0</v>
      </c>
      <c r="F198" s="44" t="str">
        <f t="shared" si="55"/>
        <v>N/A</v>
      </c>
      <c r="G198" s="36">
        <v>0</v>
      </c>
      <c r="H198" s="44" t="str">
        <f t="shared" si="56"/>
        <v>N/A</v>
      </c>
      <c r="I198" s="12" t="s">
        <v>1746</v>
      </c>
      <c r="J198" s="12" t="s">
        <v>1746</v>
      </c>
      <c r="K198" s="45" t="s">
        <v>736</v>
      </c>
      <c r="L198" s="9" t="str">
        <f t="shared" si="57"/>
        <v>N/A</v>
      </c>
    </row>
    <row r="199" spans="1:12" ht="25.5" x14ac:dyDescent="0.2">
      <c r="A199" s="4" t="s">
        <v>1038</v>
      </c>
      <c r="B199" s="35" t="s">
        <v>213</v>
      </c>
      <c r="C199" s="36">
        <v>0</v>
      </c>
      <c r="D199" s="44" t="str">
        <f t="shared" si="54"/>
        <v>N/A</v>
      </c>
      <c r="E199" s="36">
        <v>0</v>
      </c>
      <c r="F199" s="44" t="str">
        <f t="shared" si="55"/>
        <v>N/A</v>
      </c>
      <c r="G199" s="36">
        <v>0</v>
      </c>
      <c r="H199" s="44" t="str">
        <f t="shared" si="56"/>
        <v>N/A</v>
      </c>
      <c r="I199" s="12" t="s">
        <v>1746</v>
      </c>
      <c r="J199" s="12" t="s">
        <v>1746</v>
      </c>
      <c r="K199" s="45" t="s">
        <v>736</v>
      </c>
      <c r="L199" s="9" t="str">
        <f t="shared" si="57"/>
        <v>N/A</v>
      </c>
    </row>
    <row r="200" spans="1:12" ht="25.5" x14ac:dyDescent="0.2">
      <c r="A200" s="4" t="s">
        <v>1039</v>
      </c>
      <c r="B200" s="35" t="s">
        <v>213</v>
      </c>
      <c r="C200" s="36">
        <v>0</v>
      </c>
      <c r="D200" s="44" t="str">
        <f t="shared" si="54"/>
        <v>N/A</v>
      </c>
      <c r="E200" s="36">
        <v>0</v>
      </c>
      <c r="F200" s="44" t="str">
        <f t="shared" si="55"/>
        <v>N/A</v>
      </c>
      <c r="G200" s="36">
        <v>0</v>
      </c>
      <c r="H200" s="44" t="str">
        <f t="shared" si="56"/>
        <v>N/A</v>
      </c>
      <c r="I200" s="12" t="s">
        <v>1746</v>
      </c>
      <c r="J200" s="12" t="s">
        <v>1746</v>
      </c>
      <c r="K200" s="45" t="s">
        <v>736</v>
      </c>
      <c r="L200" s="9" t="str">
        <f t="shared" si="57"/>
        <v>N/A</v>
      </c>
    </row>
    <row r="201" spans="1:12" x14ac:dyDescent="0.2">
      <c r="A201" s="6" t="s">
        <v>1040</v>
      </c>
      <c r="B201" s="48" t="s">
        <v>213</v>
      </c>
      <c r="C201" s="1">
        <v>4459</v>
      </c>
      <c r="D201" s="11" t="str">
        <f t="shared" si="54"/>
        <v>N/A</v>
      </c>
      <c r="E201" s="1">
        <v>4433</v>
      </c>
      <c r="F201" s="11" t="str">
        <f t="shared" si="55"/>
        <v>N/A</v>
      </c>
      <c r="G201" s="1">
        <v>4503</v>
      </c>
      <c r="H201" s="11" t="str">
        <f t="shared" si="56"/>
        <v>N/A</v>
      </c>
      <c r="I201" s="57">
        <v>-0.58299999999999996</v>
      </c>
      <c r="J201" s="57">
        <v>1.579</v>
      </c>
      <c r="K201" s="48" t="s">
        <v>736</v>
      </c>
      <c r="L201" s="11" t="str">
        <f t="shared" si="57"/>
        <v>Yes</v>
      </c>
    </row>
    <row r="202" spans="1:12" x14ac:dyDescent="0.2">
      <c r="A202" s="4" t="s">
        <v>1041</v>
      </c>
      <c r="B202" s="35" t="s">
        <v>213</v>
      </c>
      <c r="C202" s="36">
        <v>129</v>
      </c>
      <c r="D202" s="44" t="str">
        <f t="shared" si="54"/>
        <v>N/A</v>
      </c>
      <c r="E202" s="36">
        <v>142</v>
      </c>
      <c r="F202" s="44" t="str">
        <f t="shared" si="55"/>
        <v>N/A</v>
      </c>
      <c r="G202" s="36">
        <v>161</v>
      </c>
      <c r="H202" s="44" t="str">
        <f t="shared" si="56"/>
        <v>N/A</v>
      </c>
      <c r="I202" s="12">
        <v>10.08</v>
      </c>
      <c r="J202" s="12">
        <v>13.38</v>
      </c>
      <c r="K202" s="45" t="s">
        <v>736</v>
      </c>
      <c r="L202" s="9" t="str">
        <f t="shared" si="57"/>
        <v>Yes</v>
      </c>
    </row>
    <row r="203" spans="1:12" x14ac:dyDescent="0.2">
      <c r="A203" s="4" t="s">
        <v>1042</v>
      </c>
      <c r="B203" s="35" t="s">
        <v>213</v>
      </c>
      <c r="C203" s="36">
        <v>11</v>
      </c>
      <c r="D203" s="44" t="str">
        <f t="shared" si="54"/>
        <v>N/A</v>
      </c>
      <c r="E203" s="36">
        <v>11</v>
      </c>
      <c r="F203" s="44" t="str">
        <f t="shared" si="55"/>
        <v>N/A</v>
      </c>
      <c r="G203" s="36">
        <v>11</v>
      </c>
      <c r="H203" s="44" t="str">
        <f t="shared" si="56"/>
        <v>N/A</v>
      </c>
      <c r="I203" s="12">
        <v>0</v>
      </c>
      <c r="J203" s="12">
        <v>0</v>
      </c>
      <c r="K203" s="45" t="s">
        <v>736</v>
      </c>
      <c r="L203" s="9" t="str">
        <f t="shared" si="57"/>
        <v>Yes</v>
      </c>
    </row>
    <row r="204" spans="1:12" ht="25.5" x14ac:dyDescent="0.2">
      <c r="A204" s="4" t="s">
        <v>1043</v>
      </c>
      <c r="B204" s="35" t="s">
        <v>213</v>
      </c>
      <c r="C204" s="36">
        <v>1976</v>
      </c>
      <c r="D204" s="44" t="str">
        <f t="shared" si="54"/>
        <v>N/A</v>
      </c>
      <c r="E204" s="36">
        <v>1999</v>
      </c>
      <c r="F204" s="44" t="str">
        <f t="shared" si="55"/>
        <v>N/A</v>
      </c>
      <c r="G204" s="36">
        <v>2039</v>
      </c>
      <c r="H204" s="44" t="str">
        <f t="shared" si="56"/>
        <v>N/A</v>
      </c>
      <c r="I204" s="12">
        <v>1.1639999999999999</v>
      </c>
      <c r="J204" s="12">
        <v>2.0009999999999999</v>
      </c>
      <c r="K204" s="45" t="s">
        <v>736</v>
      </c>
      <c r="L204" s="9" t="str">
        <f t="shared" si="57"/>
        <v>Yes</v>
      </c>
    </row>
    <row r="205" spans="1:12" ht="25.5" x14ac:dyDescent="0.2">
      <c r="A205" s="4" t="s">
        <v>1044</v>
      </c>
      <c r="B205" s="35" t="s">
        <v>213</v>
      </c>
      <c r="C205" s="36">
        <v>1910</v>
      </c>
      <c r="D205" s="44" t="str">
        <f t="shared" si="54"/>
        <v>N/A</v>
      </c>
      <c r="E205" s="36">
        <v>1888</v>
      </c>
      <c r="F205" s="44" t="str">
        <f t="shared" si="55"/>
        <v>N/A</v>
      </c>
      <c r="G205" s="36">
        <v>1893</v>
      </c>
      <c r="H205" s="44" t="str">
        <f t="shared" si="56"/>
        <v>N/A</v>
      </c>
      <c r="I205" s="12">
        <v>-1.1499999999999999</v>
      </c>
      <c r="J205" s="12">
        <v>0.26479999999999998</v>
      </c>
      <c r="K205" s="45" t="s">
        <v>736</v>
      </c>
      <c r="L205" s="9" t="str">
        <f t="shared" si="57"/>
        <v>Yes</v>
      </c>
    </row>
    <row r="206" spans="1:12" ht="25.5" x14ac:dyDescent="0.2">
      <c r="A206" s="4" t="s">
        <v>1045</v>
      </c>
      <c r="B206" s="35" t="s">
        <v>213</v>
      </c>
      <c r="C206" s="36">
        <v>443</v>
      </c>
      <c r="D206" s="44" t="str">
        <f t="shared" si="54"/>
        <v>N/A</v>
      </c>
      <c r="E206" s="36">
        <v>403</v>
      </c>
      <c r="F206" s="44" t="str">
        <f t="shared" si="55"/>
        <v>N/A</v>
      </c>
      <c r="G206" s="36">
        <v>409</v>
      </c>
      <c r="H206" s="44" t="str">
        <f t="shared" si="56"/>
        <v>N/A</v>
      </c>
      <c r="I206" s="12">
        <v>-9.0299999999999994</v>
      </c>
      <c r="J206" s="12">
        <v>1.4890000000000001</v>
      </c>
      <c r="K206" s="45" t="s">
        <v>736</v>
      </c>
      <c r="L206" s="9" t="str">
        <f t="shared" si="57"/>
        <v>Yes</v>
      </c>
    </row>
    <row r="207" spans="1:12" x14ac:dyDescent="0.2">
      <c r="A207" s="6" t="s">
        <v>1046</v>
      </c>
      <c r="B207" s="35" t="s">
        <v>213</v>
      </c>
      <c r="C207" s="36">
        <v>0</v>
      </c>
      <c r="D207" s="44" t="str">
        <f t="shared" si="54"/>
        <v>N/A</v>
      </c>
      <c r="E207" s="36">
        <v>0</v>
      </c>
      <c r="F207" s="44" t="str">
        <f t="shared" si="55"/>
        <v>N/A</v>
      </c>
      <c r="G207" s="36">
        <v>0</v>
      </c>
      <c r="H207" s="44" t="str">
        <f t="shared" si="56"/>
        <v>N/A</v>
      </c>
      <c r="I207" s="12" t="s">
        <v>1746</v>
      </c>
      <c r="J207" s="12" t="s">
        <v>1746</v>
      </c>
      <c r="K207" s="45" t="s">
        <v>736</v>
      </c>
      <c r="L207" s="9" t="str">
        <f t="shared" si="57"/>
        <v>N/A</v>
      </c>
    </row>
    <row r="208" spans="1:12" ht="25.5" x14ac:dyDescent="0.2">
      <c r="A208" s="4" t="s">
        <v>1047</v>
      </c>
      <c r="B208" s="35" t="s">
        <v>213</v>
      </c>
      <c r="C208" s="36">
        <v>0</v>
      </c>
      <c r="D208" s="44" t="str">
        <f t="shared" si="54"/>
        <v>N/A</v>
      </c>
      <c r="E208" s="36">
        <v>0</v>
      </c>
      <c r="F208" s="44" t="str">
        <f t="shared" si="55"/>
        <v>N/A</v>
      </c>
      <c r="G208" s="36">
        <v>0</v>
      </c>
      <c r="H208" s="44" t="str">
        <f t="shared" si="56"/>
        <v>N/A</v>
      </c>
      <c r="I208" s="12" t="s">
        <v>1746</v>
      </c>
      <c r="J208" s="12" t="s">
        <v>1746</v>
      </c>
      <c r="K208" s="45" t="s">
        <v>736</v>
      </c>
      <c r="L208" s="9" t="str">
        <f t="shared" si="57"/>
        <v>N/A</v>
      </c>
    </row>
    <row r="209" spans="1:12" x14ac:dyDescent="0.2">
      <c r="A209" s="4" t="s">
        <v>1048</v>
      </c>
      <c r="B209" s="35" t="s">
        <v>213</v>
      </c>
      <c r="C209" s="36">
        <v>0</v>
      </c>
      <c r="D209" s="44" t="str">
        <f t="shared" si="54"/>
        <v>N/A</v>
      </c>
      <c r="E209" s="36">
        <v>0</v>
      </c>
      <c r="F209" s="44" t="str">
        <f t="shared" si="55"/>
        <v>N/A</v>
      </c>
      <c r="G209" s="36">
        <v>0</v>
      </c>
      <c r="H209" s="44" t="str">
        <f t="shared" si="56"/>
        <v>N/A</v>
      </c>
      <c r="I209" s="12" t="s">
        <v>1746</v>
      </c>
      <c r="J209" s="12" t="s">
        <v>1746</v>
      </c>
      <c r="K209" s="45" t="s">
        <v>736</v>
      </c>
      <c r="L209" s="9" t="str">
        <f t="shared" si="57"/>
        <v>N/A</v>
      </c>
    </row>
    <row r="210" spans="1:12" ht="25.5" x14ac:dyDescent="0.2">
      <c r="A210" s="4" t="s">
        <v>1049</v>
      </c>
      <c r="B210" s="35" t="s">
        <v>213</v>
      </c>
      <c r="C210" s="36">
        <v>0</v>
      </c>
      <c r="D210" s="44" t="str">
        <f t="shared" si="54"/>
        <v>N/A</v>
      </c>
      <c r="E210" s="36">
        <v>0</v>
      </c>
      <c r="F210" s="44" t="str">
        <f t="shared" si="55"/>
        <v>N/A</v>
      </c>
      <c r="G210" s="36">
        <v>0</v>
      </c>
      <c r="H210" s="44" t="str">
        <f t="shared" si="56"/>
        <v>N/A</v>
      </c>
      <c r="I210" s="12" t="s">
        <v>1746</v>
      </c>
      <c r="J210" s="12" t="s">
        <v>1746</v>
      </c>
      <c r="K210" s="45" t="s">
        <v>736</v>
      </c>
      <c r="L210" s="9" t="str">
        <f t="shared" si="57"/>
        <v>N/A</v>
      </c>
    </row>
    <row r="211" spans="1:12" ht="25.5" x14ac:dyDescent="0.2">
      <c r="A211" s="4" t="s">
        <v>1050</v>
      </c>
      <c r="B211" s="35" t="s">
        <v>213</v>
      </c>
      <c r="C211" s="36">
        <v>0</v>
      </c>
      <c r="D211" s="44" t="str">
        <f t="shared" si="54"/>
        <v>N/A</v>
      </c>
      <c r="E211" s="36">
        <v>0</v>
      </c>
      <c r="F211" s="44" t="str">
        <f t="shared" si="55"/>
        <v>N/A</v>
      </c>
      <c r="G211" s="36">
        <v>0</v>
      </c>
      <c r="H211" s="44" t="str">
        <f t="shared" si="56"/>
        <v>N/A</v>
      </c>
      <c r="I211" s="12" t="s">
        <v>1746</v>
      </c>
      <c r="J211" s="12" t="s">
        <v>1746</v>
      </c>
      <c r="K211" s="45" t="s">
        <v>736</v>
      </c>
      <c r="L211" s="9" t="str">
        <f t="shared" si="57"/>
        <v>N/A</v>
      </c>
    </row>
    <row r="212" spans="1:12" ht="25.5" x14ac:dyDescent="0.2">
      <c r="A212" s="4" t="s">
        <v>1051</v>
      </c>
      <c r="B212" s="35" t="s">
        <v>213</v>
      </c>
      <c r="C212" s="36">
        <v>0</v>
      </c>
      <c r="D212" s="44" t="str">
        <f t="shared" si="54"/>
        <v>N/A</v>
      </c>
      <c r="E212" s="36">
        <v>0</v>
      </c>
      <c r="F212" s="44" t="str">
        <f t="shared" si="55"/>
        <v>N/A</v>
      </c>
      <c r="G212" s="36">
        <v>0</v>
      </c>
      <c r="H212" s="44" t="str">
        <f t="shared" si="56"/>
        <v>N/A</v>
      </c>
      <c r="I212" s="12" t="s">
        <v>1746</v>
      </c>
      <c r="J212" s="12" t="s">
        <v>1746</v>
      </c>
      <c r="K212" s="45" t="s">
        <v>736</v>
      </c>
      <c r="L212" s="9" t="str">
        <f t="shared" si="57"/>
        <v>N/A</v>
      </c>
    </row>
    <row r="213" spans="1:12" x14ac:dyDescent="0.2">
      <c r="A213" s="6" t="s">
        <v>1052</v>
      </c>
      <c r="B213" s="35" t="s">
        <v>213</v>
      </c>
      <c r="C213" s="36">
        <v>137</v>
      </c>
      <c r="D213" s="44" t="str">
        <f t="shared" si="54"/>
        <v>N/A</v>
      </c>
      <c r="E213" s="36">
        <v>127</v>
      </c>
      <c r="F213" s="44" t="str">
        <f t="shared" si="55"/>
        <v>N/A</v>
      </c>
      <c r="G213" s="36">
        <v>143</v>
      </c>
      <c r="H213" s="44" t="str">
        <f t="shared" si="56"/>
        <v>N/A</v>
      </c>
      <c r="I213" s="12">
        <v>-7.3</v>
      </c>
      <c r="J213" s="12">
        <v>12.6</v>
      </c>
      <c r="K213" s="45" t="s">
        <v>736</v>
      </c>
      <c r="L213" s="9" t="str">
        <f t="shared" si="57"/>
        <v>Yes</v>
      </c>
    </row>
    <row r="214" spans="1:12" ht="25.5" x14ac:dyDescent="0.2">
      <c r="A214" s="4" t="s">
        <v>1053</v>
      </c>
      <c r="B214" s="35" t="s">
        <v>213</v>
      </c>
      <c r="C214" s="36">
        <v>0</v>
      </c>
      <c r="D214" s="44" t="str">
        <f t="shared" si="54"/>
        <v>N/A</v>
      </c>
      <c r="E214" s="36">
        <v>0</v>
      </c>
      <c r="F214" s="44" t="str">
        <f t="shared" si="55"/>
        <v>N/A</v>
      </c>
      <c r="G214" s="36">
        <v>0</v>
      </c>
      <c r="H214" s="44" t="str">
        <f t="shared" si="56"/>
        <v>N/A</v>
      </c>
      <c r="I214" s="12" t="s">
        <v>1746</v>
      </c>
      <c r="J214" s="12" t="s">
        <v>1746</v>
      </c>
      <c r="K214" s="45" t="s">
        <v>736</v>
      </c>
      <c r="L214" s="9" t="str">
        <f t="shared" si="57"/>
        <v>N/A</v>
      </c>
    </row>
    <row r="215" spans="1:12" ht="25.5" x14ac:dyDescent="0.2">
      <c r="A215" s="4" t="s">
        <v>1054</v>
      </c>
      <c r="B215" s="35" t="s">
        <v>213</v>
      </c>
      <c r="C215" s="36">
        <v>0</v>
      </c>
      <c r="D215" s="44" t="str">
        <f t="shared" si="54"/>
        <v>N/A</v>
      </c>
      <c r="E215" s="36">
        <v>0</v>
      </c>
      <c r="F215" s="44" t="str">
        <f t="shared" si="55"/>
        <v>N/A</v>
      </c>
      <c r="G215" s="36">
        <v>0</v>
      </c>
      <c r="H215" s="44" t="str">
        <f t="shared" si="56"/>
        <v>N/A</v>
      </c>
      <c r="I215" s="12" t="s">
        <v>1746</v>
      </c>
      <c r="J215" s="12" t="s">
        <v>1746</v>
      </c>
      <c r="K215" s="45" t="s">
        <v>736</v>
      </c>
      <c r="L215" s="9" t="str">
        <f t="shared" si="57"/>
        <v>N/A</v>
      </c>
    </row>
    <row r="216" spans="1:12" ht="25.5" x14ac:dyDescent="0.2">
      <c r="A216" s="4" t="s">
        <v>1055</v>
      </c>
      <c r="B216" s="35" t="s">
        <v>213</v>
      </c>
      <c r="C216" s="36">
        <v>11</v>
      </c>
      <c r="D216" s="44" t="str">
        <f t="shared" si="54"/>
        <v>N/A</v>
      </c>
      <c r="E216" s="36">
        <v>11</v>
      </c>
      <c r="F216" s="44" t="str">
        <f t="shared" si="55"/>
        <v>N/A</v>
      </c>
      <c r="G216" s="36">
        <v>11</v>
      </c>
      <c r="H216" s="44" t="str">
        <f t="shared" si="56"/>
        <v>N/A</v>
      </c>
      <c r="I216" s="12">
        <v>0</v>
      </c>
      <c r="J216" s="12">
        <v>0</v>
      </c>
      <c r="K216" s="45" t="s">
        <v>736</v>
      </c>
      <c r="L216" s="9" t="str">
        <f t="shared" si="57"/>
        <v>Yes</v>
      </c>
    </row>
    <row r="217" spans="1:12" ht="25.5" x14ac:dyDescent="0.2">
      <c r="A217" s="4" t="s">
        <v>1056</v>
      </c>
      <c r="B217" s="35" t="s">
        <v>213</v>
      </c>
      <c r="C217" s="36">
        <v>67</v>
      </c>
      <c r="D217" s="44" t="str">
        <f t="shared" si="54"/>
        <v>N/A</v>
      </c>
      <c r="E217" s="36">
        <v>61</v>
      </c>
      <c r="F217" s="44" t="str">
        <f t="shared" si="55"/>
        <v>N/A</v>
      </c>
      <c r="G217" s="36">
        <v>67</v>
      </c>
      <c r="H217" s="44" t="str">
        <f t="shared" si="56"/>
        <v>N/A</v>
      </c>
      <c r="I217" s="12">
        <v>-8.9600000000000009</v>
      </c>
      <c r="J217" s="12">
        <v>9.8360000000000003</v>
      </c>
      <c r="K217" s="45" t="s">
        <v>736</v>
      </c>
      <c r="L217" s="9" t="str">
        <f t="shared" si="57"/>
        <v>Yes</v>
      </c>
    </row>
    <row r="218" spans="1:12" ht="25.5" x14ac:dyDescent="0.2">
      <c r="A218" s="4" t="s">
        <v>1057</v>
      </c>
      <c r="B218" s="35" t="s">
        <v>213</v>
      </c>
      <c r="C218" s="36">
        <v>68</v>
      </c>
      <c r="D218" s="44" t="str">
        <f t="shared" si="54"/>
        <v>N/A</v>
      </c>
      <c r="E218" s="36">
        <v>64</v>
      </c>
      <c r="F218" s="44" t="str">
        <f t="shared" si="55"/>
        <v>N/A</v>
      </c>
      <c r="G218" s="36">
        <v>74</v>
      </c>
      <c r="H218" s="44" t="str">
        <f t="shared" si="56"/>
        <v>N/A</v>
      </c>
      <c r="I218" s="12">
        <v>-5.88</v>
      </c>
      <c r="J218" s="12">
        <v>15.63</v>
      </c>
      <c r="K218" s="45" t="s">
        <v>736</v>
      </c>
      <c r="L218" s="9" t="str">
        <f t="shared" si="57"/>
        <v>Yes</v>
      </c>
    </row>
    <row r="219" spans="1:12" x14ac:dyDescent="0.2">
      <c r="A219" s="6" t="s">
        <v>1058</v>
      </c>
      <c r="B219" s="35" t="s">
        <v>213</v>
      </c>
      <c r="C219" s="36">
        <v>0</v>
      </c>
      <c r="D219" s="44" t="str">
        <f t="shared" si="54"/>
        <v>N/A</v>
      </c>
      <c r="E219" s="36">
        <v>49</v>
      </c>
      <c r="F219" s="44" t="str">
        <f t="shared" si="55"/>
        <v>N/A</v>
      </c>
      <c r="G219" s="36">
        <v>330</v>
      </c>
      <c r="H219" s="44" t="str">
        <f t="shared" si="56"/>
        <v>N/A</v>
      </c>
      <c r="I219" s="12" t="s">
        <v>1746</v>
      </c>
      <c r="J219" s="12">
        <v>573.5</v>
      </c>
      <c r="K219" s="45" t="s">
        <v>736</v>
      </c>
      <c r="L219" s="9" t="str">
        <f t="shared" si="57"/>
        <v>No</v>
      </c>
    </row>
    <row r="220" spans="1:12" ht="25.5" x14ac:dyDescent="0.2">
      <c r="A220" s="18" t="s">
        <v>1059</v>
      </c>
      <c r="B220" s="35" t="s">
        <v>213</v>
      </c>
      <c r="C220" s="36">
        <v>0</v>
      </c>
      <c r="D220" s="44" t="str">
        <f t="shared" si="54"/>
        <v>N/A</v>
      </c>
      <c r="E220" s="36">
        <v>0</v>
      </c>
      <c r="F220" s="44" t="str">
        <f t="shared" si="55"/>
        <v>N/A</v>
      </c>
      <c r="G220" s="36">
        <v>0</v>
      </c>
      <c r="H220" s="44" t="str">
        <f t="shared" si="56"/>
        <v>N/A</v>
      </c>
      <c r="I220" s="12" t="s">
        <v>1746</v>
      </c>
      <c r="J220" s="12" t="s">
        <v>1746</v>
      </c>
      <c r="K220" s="45" t="s">
        <v>736</v>
      </c>
      <c r="L220" s="9" t="str">
        <f t="shared" si="57"/>
        <v>N/A</v>
      </c>
    </row>
    <row r="221" spans="1:12" ht="25.5" x14ac:dyDescent="0.2">
      <c r="A221" s="18" t="s">
        <v>1060</v>
      </c>
      <c r="B221" s="35" t="s">
        <v>213</v>
      </c>
      <c r="C221" s="36">
        <v>0</v>
      </c>
      <c r="D221" s="44" t="str">
        <f t="shared" si="54"/>
        <v>N/A</v>
      </c>
      <c r="E221" s="36">
        <v>0</v>
      </c>
      <c r="F221" s="44" t="str">
        <f t="shared" si="55"/>
        <v>N/A</v>
      </c>
      <c r="G221" s="36">
        <v>0</v>
      </c>
      <c r="H221" s="44" t="str">
        <f t="shared" si="56"/>
        <v>N/A</v>
      </c>
      <c r="I221" s="12" t="s">
        <v>1746</v>
      </c>
      <c r="J221" s="12" t="s">
        <v>1746</v>
      </c>
      <c r="K221" s="45" t="s">
        <v>736</v>
      </c>
      <c r="L221" s="9" t="str">
        <f t="shared" si="57"/>
        <v>N/A</v>
      </c>
    </row>
    <row r="222" spans="1:12" ht="25.5" x14ac:dyDescent="0.2">
      <c r="A222" s="18" t="s">
        <v>1061</v>
      </c>
      <c r="B222" s="35" t="s">
        <v>213</v>
      </c>
      <c r="C222" s="36">
        <v>0</v>
      </c>
      <c r="D222" s="44" t="str">
        <f t="shared" si="54"/>
        <v>N/A</v>
      </c>
      <c r="E222" s="36">
        <v>0</v>
      </c>
      <c r="F222" s="44" t="str">
        <f t="shared" si="55"/>
        <v>N/A</v>
      </c>
      <c r="G222" s="36">
        <v>0</v>
      </c>
      <c r="H222" s="44" t="str">
        <f t="shared" si="56"/>
        <v>N/A</v>
      </c>
      <c r="I222" s="12" t="s">
        <v>1746</v>
      </c>
      <c r="J222" s="12" t="s">
        <v>1746</v>
      </c>
      <c r="K222" s="45" t="s">
        <v>736</v>
      </c>
      <c r="L222" s="9" t="str">
        <f t="shared" si="57"/>
        <v>N/A</v>
      </c>
    </row>
    <row r="223" spans="1:12" ht="25.5" x14ac:dyDescent="0.2">
      <c r="A223" s="18" t="s">
        <v>1062</v>
      </c>
      <c r="B223" s="35" t="s">
        <v>213</v>
      </c>
      <c r="C223" s="36">
        <v>0</v>
      </c>
      <c r="D223" s="44" t="str">
        <f t="shared" si="54"/>
        <v>N/A</v>
      </c>
      <c r="E223" s="36">
        <v>0</v>
      </c>
      <c r="F223" s="44" t="str">
        <f t="shared" si="55"/>
        <v>N/A</v>
      </c>
      <c r="G223" s="36">
        <v>11</v>
      </c>
      <c r="H223" s="44" t="str">
        <f t="shared" si="56"/>
        <v>N/A</v>
      </c>
      <c r="I223" s="12" t="s">
        <v>1746</v>
      </c>
      <c r="J223" s="12" t="s">
        <v>1746</v>
      </c>
      <c r="K223" s="45" t="s">
        <v>736</v>
      </c>
      <c r="L223" s="9" t="str">
        <f t="shared" si="57"/>
        <v>N/A</v>
      </c>
    </row>
    <row r="224" spans="1:12" ht="25.5" x14ac:dyDescent="0.2">
      <c r="A224" s="18" t="s">
        <v>1063</v>
      </c>
      <c r="B224" s="35" t="s">
        <v>213</v>
      </c>
      <c r="C224" s="36">
        <v>0</v>
      </c>
      <c r="D224" s="44" t="str">
        <f t="shared" si="54"/>
        <v>N/A</v>
      </c>
      <c r="E224" s="36">
        <v>49</v>
      </c>
      <c r="F224" s="44" t="str">
        <f t="shared" si="55"/>
        <v>N/A</v>
      </c>
      <c r="G224" s="36">
        <v>328</v>
      </c>
      <c r="H224" s="44" t="str">
        <f t="shared" ref="H224:H230" si="58">IF($B224="N/A","N/A",IF(G224&gt;10,"No",IF(G224&lt;-10,"No","Yes")))</f>
        <v>N/A</v>
      </c>
      <c r="I224" s="12" t="s">
        <v>1746</v>
      </c>
      <c r="J224" s="12">
        <v>569.4</v>
      </c>
      <c r="K224" s="45" t="s">
        <v>736</v>
      </c>
      <c r="L224" s="9" t="str">
        <f t="shared" ref="L224:L235" si="59">IF(J224="Div by 0", "N/A", IF(K224="N/A","N/A", IF(J224&gt;VALUE(MID(K224,1,2)), "No", IF(J224&lt;-1*VALUE(MID(K224,1,2)), "No", "Yes"))))</f>
        <v>No</v>
      </c>
    </row>
    <row r="225" spans="1:12" x14ac:dyDescent="0.2">
      <c r="A225" s="6" t="s">
        <v>1064</v>
      </c>
      <c r="B225" s="35" t="s">
        <v>213</v>
      </c>
      <c r="C225" s="36">
        <v>0</v>
      </c>
      <c r="D225" s="44" t="str">
        <f t="shared" si="54"/>
        <v>N/A</v>
      </c>
      <c r="E225" s="36">
        <v>0</v>
      </c>
      <c r="F225" s="44" t="str">
        <f t="shared" si="55"/>
        <v>N/A</v>
      </c>
      <c r="G225" s="36">
        <v>0</v>
      </c>
      <c r="H225" s="44" t="str">
        <f t="shared" si="58"/>
        <v>N/A</v>
      </c>
      <c r="I225" s="12" t="s">
        <v>1746</v>
      </c>
      <c r="J225" s="12" t="s">
        <v>1746</v>
      </c>
      <c r="K225" s="45" t="s">
        <v>736</v>
      </c>
      <c r="L225" s="9" t="str">
        <f t="shared" si="59"/>
        <v>N/A</v>
      </c>
    </row>
    <row r="226" spans="1:12" ht="25.5" x14ac:dyDescent="0.2">
      <c r="A226" s="18" t="s">
        <v>1065</v>
      </c>
      <c r="B226" s="35" t="s">
        <v>213</v>
      </c>
      <c r="C226" s="36">
        <v>0</v>
      </c>
      <c r="D226" s="44" t="str">
        <f t="shared" si="54"/>
        <v>N/A</v>
      </c>
      <c r="E226" s="36">
        <v>0</v>
      </c>
      <c r="F226" s="44" t="str">
        <f t="shared" si="55"/>
        <v>N/A</v>
      </c>
      <c r="G226" s="36">
        <v>0</v>
      </c>
      <c r="H226" s="44" t="str">
        <f t="shared" si="58"/>
        <v>N/A</v>
      </c>
      <c r="I226" s="12" t="s">
        <v>1746</v>
      </c>
      <c r="J226" s="12" t="s">
        <v>1746</v>
      </c>
      <c r="K226" s="45" t="s">
        <v>736</v>
      </c>
      <c r="L226" s="9" t="str">
        <f t="shared" si="59"/>
        <v>N/A</v>
      </c>
    </row>
    <row r="227" spans="1:12" ht="25.5" x14ac:dyDescent="0.2">
      <c r="A227" s="18" t="s">
        <v>1066</v>
      </c>
      <c r="B227" s="35" t="s">
        <v>213</v>
      </c>
      <c r="C227" s="36">
        <v>0</v>
      </c>
      <c r="D227" s="44" t="str">
        <f t="shared" si="54"/>
        <v>N/A</v>
      </c>
      <c r="E227" s="36">
        <v>0</v>
      </c>
      <c r="F227" s="44" t="str">
        <f t="shared" si="55"/>
        <v>N/A</v>
      </c>
      <c r="G227" s="36">
        <v>0</v>
      </c>
      <c r="H227" s="44" t="str">
        <f t="shared" si="58"/>
        <v>N/A</v>
      </c>
      <c r="I227" s="12" t="s">
        <v>1746</v>
      </c>
      <c r="J227" s="12" t="s">
        <v>1746</v>
      </c>
      <c r="K227" s="45" t="s">
        <v>736</v>
      </c>
      <c r="L227" s="9" t="str">
        <f t="shared" si="59"/>
        <v>N/A</v>
      </c>
    </row>
    <row r="228" spans="1:12" ht="25.5" x14ac:dyDescent="0.2">
      <c r="A228" s="18" t="s">
        <v>1067</v>
      </c>
      <c r="B228" s="35" t="s">
        <v>213</v>
      </c>
      <c r="C228" s="36">
        <v>0</v>
      </c>
      <c r="D228" s="44" t="str">
        <f t="shared" si="54"/>
        <v>N/A</v>
      </c>
      <c r="E228" s="36">
        <v>0</v>
      </c>
      <c r="F228" s="44" t="str">
        <f t="shared" si="55"/>
        <v>N/A</v>
      </c>
      <c r="G228" s="36">
        <v>0</v>
      </c>
      <c r="H228" s="44" t="str">
        <f t="shared" si="58"/>
        <v>N/A</v>
      </c>
      <c r="I228" s="12" t="s">
        <v>1746</v>
      </c>
      <c r="J228" s="12" t="s">
        <v>1746</v>
      </c>
      <c r="K228" s="45" t="s">
        <v>736</v>
      </c>
      <c r="L228" s="9" t="str">
        <f t="shared" si="59"/>
        <v>N/A</v>
      </c>
    </row>
    <row r="229" spans="1:12" ht="25.5" x14ac:dyDescent="0.2">
      <c r="A229" s="18" t="s">
        <v>1068</v>
      </c>
      <c r="B229" s="35" t="s">
        <v>213</v>
      </c>
      <c r="C229" s="36">
        <v>0</v>
      </c>
      <c r="D229" s="44" t="str">
        <f t="shared" si="54"/>
        <v>N/A</v>
      </c>
      <c r="E229" s="36">
        <v>0</v>
      </c>
      <c r="F229" s="44" t="str">
        <f t="shared" si="55"/>
        <v>N/A</v>
      </c>
      <c r="G229" s="36">
        <v>0</v>
      </c>
      <c r="H229" s="44" t="str">
        <f t="shared" si="58"/>
        <v>N/A</v>
      </c>
      <c r="I229" s="12" t="s">
        <v>1746</v>
      </c>
      <c r="J229" s="12" t="s">
        <v>1746</v>
      </c>
      <c r="K229" s="45" t="s">
        <v>736</v>
      </c>
      <c r="L229" s="9" t="str">
        <f t="shared" si="59"/>
        <v>N/A</v>
      </c>
    </row>
    <row r="230" spans="1:12" ht="25.5" x14ac:dyDescent="0.2">
      <c r="A230" s="18" t="s">
        <v>1069</v>
      </c>
      <c r="B230" s="35" t="s">
        <v>213</v>
      </c>
      <c r="C230" s="36">
        <v>0</v>
      </c>
      <c r="D230" s="44" t="str">
        <f t="shared" si="54"/>
        <v>N/A</v>
      </c>
      <c r="E230" s="36">
        <v>0</v>
      </c>
      <c r="F230" s="44" t="str">
        <f t="shared" si="55"/>
        <v>N/A</v>
      </c>
      <c r="G230" s="36">
        <v>0</v>
      </c>
      <c r="H230" s="44" t="str">
        <f t="shared" si="58"/>
        <v>N/A</v>
      </c>
      <c r="I230" s="12" t="s">
        <v>1746</v>
      </c>
      <c r="J230" s="12" t="s">
        <v>1746</v>
      </c>
      <c r="K230" s="45" t="s">
        <v>736</v>
      </c>
      <c r="L230" s="9" t="str">
        <f t="shared" si="59"/>
        <v>N/A</v>
      </c>
    </row>
    <row r="231" spans="1:12" x14ac:dyDescent="0.2">
      <c r="A231" s="18" t="s">
        <v>1070</v>
      </c>
      <c r="B231" s="35" t="s">
        <v>289</v>
      </c>
      <c r="C231" s="8">
        <v>18.967900476000001</v>
      </c>
      <c r="D231" s="44" t="str">
        <f>IF($B231="N/A","N/A",IF(C231&lt;15,"Yes","No"))</f>
        <v>No</v>
      </c>
      <c r="E231" s="8">
        <v>6.5007541478000004</v>
      </c>
      <c r="F231" s="44" t="str">
        <f>IF($B231="N/A","N/A",IF(E231&lt;15,"Yes","No"))</f>
        <v>Yes</v>
      </c>
      <c r="G231" s="8">
        <v>1.6117826872000001</v>
      </c>
      <c r="H231" s="44" t="str">
        <f>IF($B231="N/A","N/A",IF(G231&lt;15,"Yes","No"))</f>
        <v>Yes</v>
      </c>
      <c r="I231" s="12">
        <v>-65.7</v>
      </c>
      <c r="J231" s="12">
        <v>-75.2</v>
      </c>
      <c r="K231" s="45" t="s">
        <v>736</v>
      </c>
      <c r="L231" s="9" t="str">
        <f t="shared" si="59"/>
        <v>No</v>
      </c>
    </row>
    <row r="232" spans="1:12" x14ac:dyDescent="0.2">
      <c r="A232" s="18" t="s">
        <v>1071</v>
      </c>
      <c r="B232" s="35" t="s">
        <v>213</v>
      </c>
      <c r="C232" s="36">
        <v>11</v>
      </c>
      <c r="D232" s="44" t="str">
        <f t="shared" ref="D232" si="60">IF($B232="N/A","N/A",IF(C232&gt;10,"No",IF(C232&lt;-10,"No","Yes")))</f>
        <v>N/A</v>
      </c>
      <c r="E232" s="36">
        <v>332</v>
      </c>
      <c r="F232" s="44" t="str">
        <f t="shared" ref="F232" si="61">IF($B232="N/A","N/A",IF(E232&gt;10,"No",IF(E232&lt;-10,"No","Yes")))</f>
        <v>N/A</v>
      </c>
      <c r="G232" s="36">
        <v>155</v>
      </c>
      <c r="H232" s="44" t="str">
        <f t="shared" ref="H232" si="62">IF($B232="N/A","N/A",IF(G232&gt;10,"No",IF(G232&lt;-10,"No","Yes")))</f>
        <v>N/A</v>
      </c>
      <c r="I232" s="12">
        <v>10967</v>
      </c>
      <c r="J232" s="12">
        <v>-53.3</v>
      </c>
      <c r="K232" s="45" t="s">
        <v>736</v>
      </c>
      <c r="L232" s="9" t="str">
        <f t="shared" si="59"/>
        <v>No</v>
      </c>
    </row>
    <row r="233" spans="1:12" ht="25.5" x14ac:dyDescent="0.2">
      <c r="A233" s="18" t="s">
        <v>1072</v>
      </c>
      <c r="B233" s="35" t="s">
        <v>279</v>
      </c>
      <c r="C233" s="8">
        <v>5.6828944899999997E-2</v>
      </c>
      <c r="D233" s="44" t="str">
        <f>IF($B233="N/A","N/A",IF(C233&lt;10,"Yes","No"))</f>
        <v>Yes</v>
      </c>
      <c r="E233" s="8">
        <v>5.0834481702999996</v>
      </c>
      <c r="F233" s="44" t="str">
        <f>IF($B233="N/A","N/A",IF(E233&lt;10,"Yes","No"))</f>
        <v>Yes</v>
      </c>
      <c r="G233" s="8">
        <v>2.1420674406</v>
      </c>
      <c r="H233" s="44" t="str">
        <f>IF($B233="N/A","N/A",IF(G233&lt;10,"Yes","No"))</f>
        <v>Yes</v>
      </c>
      <c r="I233" s="12">
        <v>8845</v>
      </c>
      <c r="J233" s="12">
        <v>-57.9</v>
      </c>
      <c r="K233" s="45" t="s">
        <v>736</v>
      </c>
      <c r="L233" s="9" t="str">
        <f t="shared" si="59"/>
        <v>No</v>
      </c>
    </row>
    <row r="234" spans="1:12" x14ac:dyDescent="0.2">
      <c r="A234" s="2" t="s">
        <v>72</v>
      </c>
      <c r="B234" s="35" t="s">
        <v>213</v>
      </c>
      <c r="C234" s="8">
        <v>13.8995546</v>
      </c>
      <c r="D234" s="44" t="str">
        <f t="shared" si="54"/>
        <v>N/A</v>
      </c>
      <c r="E234" s="8">
        <v>13.303167420999999</v>
      </c>
      <c r="F234" s="44" t="str">
        <f t="shared" si="55"/>
        <v>N/A</v>
      </c>
      <c r="G234" s="8">
        <v>45.644018340999999</v>
      </c>
      <c r="H234" s="44" t="str">
        <f>IF($B234="N/A","N/A",IF(G234&gt;10,"No",IF(G234&lt;-10,"No","Yes")))</f>
        <v>N/A</v>
      </c>
      <c r="I234" s="12">
        <v>-4.29</v>
      </c>
      <c r="J234" s="12">
        <v>243.1</v>
      </c>
      <c r="K234" s="45" t="s">
        <v>736</v>
      </c>
      <c r="L234" s="9" t="str">
        <f t="shared" si="59"/>
        <v>No</v>
      </c>
    </row>
    <row r="235" spans="1:12" ht="25.5" x14ac:dyDescent="0.2">
      <c r="A235" s="18" t="s">
        <v>1073</v>
      </c>
      <c r="B235" s="35" t="s">
        <v>289</v>
      </c>
      <c r="C235" s="9">
        <v>15.420058363000001</v>
      </c>
      <c r="D235" s="44" t="str">
        <f>IF($B235="N/A","N/A",IF(C235&lt;15,"Yes","No"))</f>
        <v>No</v>
      </c>
      <c r="E235" s="9">
        <v>5.7315233786000004</v>
      </c>
      <c r="F235" s="44" t="str">
        <f>IF($B235="N/A","N/A",IF(E235&lt;15,"Yes","No"))</f>
        <v>Yes</v>
      </c>
      <c r="G235" s="9">
        <v>1.1810476587000001</v>
      </c>
      <c r="H235" s="44" t="str">
        <f>IF($B235="N/A","N/A",IF(G235&lt;15,"Yes","No"))</f>
        <v>Yes</v>
      </c>
      <c r="I235" s="12">
        <v>-62.8</v>
      </c>
      <c r="J235" s="12">
        <v>-79.400000000000006</v>
      </c>
      <c r="K235" s="45" t="s">
        <v>736</v>
      </c>
      <c r="L235" s="9" t="str">
        <f t="shared" si="59"/>
        <v>No</v>
      </c>
    </row>
    <row r="236" spans="1:12" ht="25.5" x14ac:dyDescent="0.2">
      <c r="A236" s="18" t="s">
        <v>152</v>
      </c>
      <c r="B236" s="35" t="s">
        <v>213</v>
      </c>
      <c r="C236" s="36">
        <v>11</v>
      </c>
      <c r="D236" s="44" t="str">
        <f>IF($B236="N/A","N/A",IF(C236&gt;10,"No",IF(C236&lt;-10,"No","Yes")))</f>
        <v>N/A</v>
      </c>
      <c r="E236" s="36">
        <v>22</v>
      </c>
      <c r="F236" s="44" t="str">
        <f>IF($B236="N/A","N/A",IF(E236&gt;10,"No",IF(E236&lt;-10,"No","Yes")))</f>
        <v>N/A</v>
      </c>
      <c r="G236" s="36">
        <v>14</v>
      </c>
      <c r="H236" s="44" t="str">
        <f>IF($B236="N/A","N/A",IF(G236&gt;10,"No",IF(G236&lt;-10,"No","Yes")))</f>
        <v>N/A</v>
      </c>
      <c r="I236" s="12">
        <v>144.4</v>
      </c>
      <c r="J236" s="12">
        <v>-36.4</v>
      </c>
      <c r="K236" s="45" t="s">
        <v>736</v>
      </c>
      <c r="L236" s="9" t="str">
        <f>IF(J236="Div by 0", "N/A", IF(K236="N/A","N/A", IF(J236&gt;VALUE(MID(K236,1,2)), "No", IF(J236&lt;-1*VALUE(MID(K236,1,2)), "No", "Yes"))))</f>
        <v>No</v>
      </c>
    </row>
    <row r="237" spans="1:12" x14ac:dyDescent="0.2">
      <c r="A237" s="18" t="s">
        <v>1074</v>
      </c>
      <c r="B237" s="35" t="s">
        <v>213</v>
      </c>
      <c r="C237" s="36">
        <v>5279</v>
      </c>
      <c r="D237" s="44" t="str">
        <f t="shared" ref="D237:D242" si="63">IF($B237="N/A","N/A",IF(C237&gt;10,"No",IF(C237&lt;-10,"No","Yes")))</f>
        <v>N/A</v>
      </c>
      <c r="E237" s="36">
        <v>6531</v>
      </c>
      <c r="F237" s="44" t="str">
        <f t="shared" ref="F237:F242" si="64">IF($B237="N/A","N/A",IF(E237&gt;10,"No",IF(E237&lt;-10,"No","Yes")))</f>
        <v>N/A</v>
      </c>
      <c r="G237" s="36">
        <v>7236</v>
      </c>
      <c r="H237" s="44" t="str">
        <f>IF($B237="N/A","N/A",IF(G237&gt;10,"No",IF(G237&lt;-10,"No","Yes")))</f>
        <v>N/A</v>
      </c>
      <c r="I237" s="12">
        <v>23.72</v>
      </c>
      <c r="J237" s="12">
        <v>10.79</v>
      </c>
      <c r="K237" s="45" t="s">
        <v>736</v>
      </c>
      <c r="L237" s="9" t="str">
        <f>IF(J237="Div by 0", "N/A", IF(OR(J237="N/A",K237="N/A"),"N/A", IF(J237&gt;VALUE(MID(K237,1,2)), "No", IF(J237&lt;-1*VALUE(MID(K237,1,2)), "No", "Yes"))))</f>
        <v>Yes</v>
      </c>
    </row>
    <row r="238" spans="1:12" ht="25.5" x14ac:dyDescent="0.2">
      <c r="A238" s="18" t="s">
        <v>1075</v>
      </c>
      <c r="B238" s="35" t="s">
        <v>213</v>
      </c>
      <c r="C238" s="8">
        <v>100</v>
      </c>
      <c r="D238" s="44" t="str">
        <f t="shared" si="63"/>
        <v>N/A</v>
      </c>
      <c r="E238" s="8">
        <v>100</v>
      </c>
      <c r="F238" s="44" t="str">
        <f t="shared" si="64"/>
        <v>N/A</v>
      </c>
      <c r="G238" s="8">
        <v>100</v>
      </c>
      <c r="H238" s="44" t="str">
        <f t="shared" ref="H238:H242" si="65">IF($B238="N/A","N/A",IF(G238&gt;10,"No",IF(G238&lt;-10,"No","Yes")))</f>
        <v>N/A</v>
      </c>
      <c r="I238" s="12">
        <v>0</v>
      </c>
      <c r="J238" s="12">
        <v>0</v>
      </c>
      <c r="K238" s="45" t="s">
        <v>213</v>
      </c>
      <c r="L238" s="9" t="str">
        <f t="shared" ref="L238:L242" si="66">IF(J238="Div by 0", "N/A", IF(OR(J238="N/A",K238="N/A"),"N/A", IF(J238&gt;VALUE(MID(K238,1,2)), "No", IF(J238&lt;-1*VALUE(MID(K238,1,2)), "No", "Yes"))))</f>
        <v>N/A</v>
      </c>
    </row>
    <row r="239" spans="1:12" ht="25.5" x14ac:dyDescent="0.2">
      <c r="A239" s="19" t="s">
        <v>1076</v>
      </c>
      <c r="B239" s="35" t="s">
        <v>213</v>
      </c>
      <c r="C239" s="36">
        <v>0</v>
      </c>
      <c r="D239" s="44" t="str">
        <f t="shared" si="63"/>
        <v>N/A</v>
      </c>
      <c r="E239" s="36">
        <v>0</v>
      </c>
      <c r="F239" s="44" t="str">
        <f t="shared" si="64"/>
        <v>N/A</v>
      </c>
      <c r="G239" s="36">
        <v>0</v>
      </c>
      <c r="H239" s="44" t="str">
        <f t="shared" si="65"/>
        <v>N/A</v>
      </c>
      <c r="I239" s="12" t="s">
        <v>1746</v>
      </c>
      <c r="J239" s="12" t="s">
        <v>1746</v>
      </c>
      <c r="K239" s="45" t="s">
        <v>213</v>
      </c>
      <c r="L239" s="9" t="str">
        <f t="shared" si="66"/>
        <v>N/A</v>
      </c>
    </row>
    <row r="240" spans="1:12" ht="25.5" x14ac:dyDescent="0.2">
      <c r="A240" s="18" t="s">
        <v>1077</v>
      </c>
      <c r="B240" s="35" t="s">
        <v>213</v>
      </c>
      <c r="C240" s="8" t="s">
        <v>1746</v>
      </c>
      <c r="D240" s="44" t="str">
        <f t="shared" si="63"/>
        <v>N/A</v>
      </c>
      <c r="E240" s="8" t="s">
        <v>1746</v>
      </c>
      <c r="F240" s="44" t="str">
        <f t="shared" si="64"/>
        <v>N/A</v>
      </c>
      <c r="G240" s="8" t="s">
        <v>1746</v>
      </c>
      <c r="H240" s="44" t="str">
        <f t="shared" si="65"/>
        <v>N/A</v>
      </c>
      <c r="I240" s="12" t="s">
        <v>1746</v>
      </c>
      <c r="J240" s="12" t="s">
        <v>1746</v>
      </c>
      <c r="K240" s="45" t="s">
        <v>213</v>
      </c>
      <c r="L240" s="9" t="str">
        <f t="shared" si="66"/>
        <v>N/A</v>
      </c>
    </row>
    <row r="241" spans="1:12" x14ac:dyDescent="0.2">
      <c r="A241" s="18" t="s">
        <v>1078</v>
      </c>
      <c r="B241" s="35" t="s">
        <v>213</v>
      </c>
      <c r="C241" s="36">
        <v>0</v>
      </c>
      <c r="D241" s="44" t="str">
        <f t="shared" si="63"/>
        <v>N/A</v>
      </c>
      <c r="E241" s="36">
        <v>0</v>
      </c>
      <c r="F241" s="44" t="str">
        <f t="shared" si="64"/>
        <v>N/A</v>
      </c>
      <c r="G241" s="36">
        <v>0</v>
      </c>
      <c r="H241" s="44" t="str">
        <f t="shared" si="65"/>
        <v>N/A</v>
      </c>
      <c r="I241" s="12" t="s">
        <v>1746</v>
      </c>
      <c r="J241" s="12" t="s">
        <v>1746</v>
      </c>
      <c r="K241" s="45" t="s">
        <v>213</v>
      </c>
      <c r="L241" s="9" t="str">
        <f t="shared" si="66"/>
        <v>N/A</v>
      </c>
    </row>
    <row r="242" spans="1:12" ht="25.5" x14ac:dyDescent="0.2">
      <c r="A242" s="18" t="s">
        <v>1079</v>
      </c>
      <c r="B242" s="35" t="s">
        <v>213</v>
      </c>
      <c r="C242" s="8">
        <v>18.967900476000001</v>
      </c>
      <c r="D242" s="44" t="str">
        <f t="shared" si="63"/>
        <v>N/A</v>
      </c>
      <c r="E242" s="8">
        <v>6.5007541478000004</v>
      </c>
      <c r="F242" s="44" t="str">
        <f t="shared" si="64"/>
        <v>N/A</v>
      </c>
      <c r="G242" s="8">
        <v>1.6117826872000001</v>
      </c>
      <c r="H242" s="44" t="str">
        <f t="shared" si="65"/>
        <v>N/A</v>
      </c>
      <c r="I242" s="12">
        <v>-65.7</v>
      </c>
      <c r="J242" s="12">
        <v>-75.2</v>
      </c>
      <c r="K242" s="45" t="s">
        <v>213</v>
      </c>
      <c r="L242" s="9" t="str">
        <f t="shared" si="66"/>
        <v>N/A</v>
      </c>
    </row>
    <row r="243" spans="1:12" x14ac:dyDescent="0.2">
      <c r="A243" s="6" t="s">
        <v>1080</v>
      </c>
      <c r="B243" s="35" t="s">
        <v>213</v>
      </c>
      <c r="C243" s="36">
        <v>24901</v>
      </c>
      <c r="D243" s="44" t="str">
        <f>IF($B243="N/A","N/A",IF(C243&gt;10,"No",IF(C243&lt;-10,"No","Yes")))</f>
        <v>N/A</v>
      </c>
      <c r="E243" s="36">
        <v>19706</v>
      </c>
      <c r="F243" s="44" t="str">
        <f>IF($B243="N/A","N/A",IF(E243&gt;10,"No",IF(E243&lt;-10,"No","Yes")))</f>
        <v>N/A</v>
      </c>
      <c r="G243" s="36">
        <v>19936</v>
      </c>
      <c r="H243" s="44" t="str">
        <f>IF($B243="N/A","N/A",IF(G243&gt;10,"No",IF(G243&lt;-10,"No","Yes")))</f>
        <v>N/A</v>
      </c>
      <c r="I243" s="12">
        <v>-20.9</v>
      </c>
      <c r="J243" s="12">
        <v>1.167</v>
      </c>
      <c r="K243" s="45" t="s">
        <v>736</v>
      </c>
      <c r="L243" s="9" t="str">
        <f t="shared" ref="L243:L276" si="67">IF(J243="Div by 0", "N/A", IF(K243="N/A","N/A", IF(J243&gt;VALUE(MID(K243,1,2)), "No", IF(J243&lt;-1*VALUE(MID(K243,1,2)), "No", "Yes"))))</f>
        <v>Yes</v>
      </c>
    </row>
    <row r="244" spans="1:12" x14ac:dyDescent="0.2">
      <c r="A244" s="2" t="s">
        <v>1081</v>
      </c>
      <c r="B244" s="35" t="s">
        <v>213</v>
      </c>
      <c r="C244" s="8">
        <v>0.47172818259999999</v>
      </c>
      <c r="D244" s="44" t="str">
        <f>IF($B244="N/A","N/A",IF(C244&gt;10,"No",IF(C244&lt;-10,"No","Yes")))</f>
        <v>N/A</v>
      </c>
      <c r="E244" s="8">
        <v>0.32834731849999998</v>
      </c>
      <c r="F244" s="44" t="str">
        <f>IF($B244="N/A","N/A",IF(E244&gt;10,"No",IF(E244&lt;-10,"No","Yes")))</f>
        <v>N/A</v>
      </c>
      <c r="G244" s="8">
        <v>0.3581618406</v>
      </c>
      <c r="H244" s="44" t="str">
        <f>IF($B244="N/A","N/A",IF(G244&gt;10,"No",IF(G244&lt;-10,"No","Yes")))</f>
        <v>N/A</v>
      </c>
      <c r="I244" s="12">
        <v>-30.4</v>
      </c>
      <c r="J244" s="12">
        <v>9.08</v>
      </c>
      <c r="K244" s="45" t="s">
        <v>736</v>
      </c>
      <c r="L244" s="9" t="str">
        <f t="shared" si="67"/>
        <v>Yes</v>
      </c>
    </row>
    <row r="245" spans="1:12" x14ac:dyDescent="0.2">
      <c r="A245" s="2" t="s">
        <v>1082</v>
      </c>
      <c r="B245" s="35" t="s">
        <v>213</v>
      </c>
      <c r="C245" s="8">
        <v>1.347836856</v>
      </c>
      <c r="D245" s="44" t="str">
        <f>IF($B245="N/A","N/A",IF(C245&gt;10,"No",IF(C245&lt;-10,"No","Yes")))</f>
        <v>N/A</v>
      </c>
      <c r="E245" s="8">
        <v>1.1262197414999999</v>
      </c>
      <c r="F245" s="44" t="str">
        <f>IF($B245="N/A","N/A",IF(E245&gt;10,"No",IF(E245&lt;-10,"No","Yes")))</f>
        <v>N/A</v>
      </c>
      <c r="G245" s="8">
        <v>1.1906584992</v>
      </c>
      <c r="H245" s="44" t="str">
        <f>IF($B245="N/A","N/A",IF(G245&gt;10,"No",IF(G245&lt;-10,"No","Yes")))</f>
        <v>N/A</v>
      </c>
      <c r="I245" s="12">
        <v>-16.399999999999999</v>
      </c>
      <c r="J245" s="12">
        <v>5.7220000000000004</v>
      </c>
      <c r="K245" s="45" t="s">
        <v>736</v>
      </c>
      <c r="L245" s="9" t="str">
        <f t="shared" si="67"/>
        <v>Yes</v>
      </c>
    </row>
    <row r="246" spans="1:12" x14ac:dyDescent="0.2">
      <c r="A246" s="2" t="s">
        <v>1083</v>
      </c>
      <c r="B246" s="35" t="s">
        <v>213</v>
      </c>
      <c r="C246" s="8">
        <v>0</v>
      </c>
      <c r="D246" s="44" t="str">
        <f t="shared" ref="D246:D274" si="68">IF($B246="N/A","N/A",IF(C246&gt;10,"No",IF(C246&lt;-10,"No","Yes")))</f>
        <v>N/A</v>
      </c>
      <c r="E246" s="8">
        <v>0</v>
      </c>
      <c r="F246" s="44" t="str">
        <f t="shared" ref="F246:F274" si="69">IF($B246="N/A","N/A",IF(E246&gt;10,"No",IF(E246&lt;-10,"No","Yes")))</f>
        <v>N/A</v>
      </c>
      <c r="G246" s="8">
        <v>0</v>
      </c>
      <c r="H246" s="44" t="str">
        <f t="shared" ref="H246:H274" si="70">IF($B246="N/A","N/A",IF(G246&gt;10,"No",IF(G246&lt;-10,"No","Yes")))</f>
        <v>N/A</v>
      </c>
      <c r="I246" s="12" t="s">
        <v>1746</v>
      </c>
      <c r="J246" s="12" t="s">
        <v>1746</v>
      </c>
      <c r="K246" s="45" t="s">
        <v>736</v>
      </c>
      <c r="L246" s="9" t="str">
        <f t="shared" si="67"/>
        <v>N/A</v>
      </c>
    </row>
    <row r="247" spans="1:12" x14ac:dyDescent="0.2">
      <c r="A247" s="2" t="s">
        <v>1084</v>
      </c>
      <c r="B247" s="35" t="s">
        <v>213</v>
      </c>
      <c r="C247" s="8">
        <v>25.825267611000001</v>
      </c>
      <c r="D247" s="44" t="str">
        <f t="shared" si="68"/>
        <v>N/A</v>
      </c>
      <c r="E247" s="8">
        <v>20.125288701999999</v>
      </c>
      <c r="F247" s="44" t="str">
        <f t="shared" si="69"/>
        <v>N/A</v>
      </c>
      <c r="G247" s="8">
        <v>20.770857155000002</v>
      </c>
      <c r="H247" s="44" t="str">
        <f t="shared" si="70"/>
        <v>N/A</v>
      </c>
      <c r="I247" s="12">
        <v>-22.1</v>
      </c>
      <c r="J247" s="12">
        <v>3.2080000000000002</v>
      </c>
      <c r="K247" s="45" t="s">
        <v>736</v>
      </c>
      <c r="L247" s="9" t="str">
        <f t="shared" si="67"/>
        <v>Yes</v>
      </c>
    </row>
    <row r="248" spans="1:12" x14ac:dyDescent="0.2">
      <c r="A248" s="2" t="s">
        <v>1085</v>
      </c>
      <c r="B248" s="35" t="s">
        <v>213</v>
      </c>
      <c r="C248" s="8">
        <v>2.5260029718000001</v>
      </c>
      <c r="D248" s="44" t="str">
        <f t="shared" si="68"/>
        <v>N/A</v>
      </c>
      <c r="E248" s="8">
        <v>2.3089414391999998</v>
      </c>
      <c r="F248" s="44" t="str">
        <f t="shared" si="69"/>
        <v>N/A</v>
      </c>
      <c r="G248" s="8">
        <v>5.5176565008000003</v>
      </c>
      <c r="H248" s="44" t="str">
        <f t="shared" si="70"/>
        <v>N/A</v>
      </c>
      <c r="I248" s="12">
        <v>-8.59</v>
      </c>
      <c r="J248" s="12">
        <v>139</v>
      </c>
      <c r="K248" s="45" t="s">
        <v>736</v>
      </c>
      <c r="L248" s="9" t="str">
        <f t="shared" si="67"/>
        <v>No</v>
      </c>
    </row>
    <row r="249" spans="1:12" x14ac:dyDescent="0.2">
      <c r="A249" s="6" t="s">
        <v>1086</v>
      </c>
      <c r="B249" s="35" t="s">
        <v>213</v>
      </c>
      <c r="C249" s="36">
        <v>375528</v>
      </c>
      <c r="D249" s="44" t="str">
        <f t="shared" si="68"/>
        <v>N/A</v>
      </c>
      <c r="E249" s="36">
        <v>383139</v>
      </c>
      <c r="F249" s="44" t="str">
        <f t="shared" si="69"/>
        <v>N/A</v>
      </c>
      <c r="G249" s="36">
        <v>382496</v>
      </c>
      <c r="H249" s="44" t="str">
        <f t="shared" si="70"/>
        <v>N/A</v>
      </c>
      <c r="I249" s="12">
        <v>2.0270000000000001</v>
      </c>
      <c r="J249" s="12">
        <v>-0.16800000000000001</v>
      </c>
      <c r="K249" s="45" t="s">
        <v>736</v>
      </c>
      <c r="L249" s="9" t="str">
        <f t="shared" si="67"/>
        <v>Yes</v>
      </c>
    </row>
    <row r="250" spans="1:12" x14ac:dyDescent="0.2">
      <c r="A250" s="2" t="s">
        <v>1087</v>
      </c>
      <c r="B250" s="35" t="s">
        <v>213</v>
      </c>
      <c r="C250" s="8">
        <v>100</v>
      </c>
      <c r="D250" s="44" t="str">
        <f t="shared" si="68"/>
        <v>N/A</v>
      </c>
      <c r="E250" s="8">
        <v>100</v>
      </c>
      <c r="F250" s="44" t="str">
        <f t="shared" si="69"/>
        <v>N/A</v>
      </c>
      <c r="G250" s="8">
        <v>100</v>
      </c>
      <c r="H250" s="44" t="str">
        <f t="shared" si="70"/>
        <v>N/A</v>
      </c>
      <c r="I250" s="12">
        <v>0</v>
      </c>
      <c r="J250" s="12">
        <v>0</v>
      </c>
      <c r="K250" s="45" t="s">
        <v>736</v>
      </c>
      <c r="L250" s="9" t="str">
        <f t="shared" si="67"/>
        <v>Yes</v>
      </c>
    </row>
    <row r="251" spans="1:12" x14ac:dyDescent="0.2">
      <c r="A251" s="2" t="s">
        <v>1088</v>
      </c>
      <c r="B251" s="35" t="s">
        <v>213</v>
      </c>
      <c r="C251" s="8">
        <v>94.166941875999996</v>
      </c>
      <c r="D251" s="44" t="str">
        <f t="shared" si="68"/>
        <v>N/A</v>
      </c>
      <c r="E251" s="8">
        <v>93.743443580000005</v>
      </c>
      <c r="F251" s="44" t="str">
        <f t="shared" si="69"/>
        <v>N/A</v>
      </c>
      <c r="G251" s="8">
        <v>93.736600306</v>
      </c>
      <c r="H251" s="44" t="str">
        <f t="shared" si="70"/>
        <v>N/A</v>
      </c>
      <c r="I251" s="12">
        <v>-0.45</v>
      </c>
      <c r="J251" s="12">
        <v>-7.0000000000000001E-3</v>
      </c>
      <c r="K251" s="45" t="s">
        <v>736</v>
      </c>
      <c r="L251" s="9" t="str">
        <f t="shared" si="67"/>
        <v>Yes</v>
      </c>
    </row>
    <row r="252" spans="1:12" x14ac:dyDescent="0.2">
      <c r="A252" s="2" t="s">
        <v>1089</v>
      </c>
      <c r="B252" s="35" t="s">
        <v>213</v>
      </c>
      <c r="C252" s="8">
        <v>100</v>
      </c>
      <c r="D252" s="44" t="str">
        <f t="shared" si="68"/>
        <v>N/A</v>
      </c>
      <c r="E252" s="8">
        <v>100</v>
      </c>
      <c r="F252" s="44" t="str">
        <f t="shared" si="69"/>
        <v>N/A</v>
      </c>
      <c r="G252" s="8">
        <v>100</v>
      </c>
      <c r="H252" s="44" t="str">
        <f t="shared" si="70"/>
        <v>N/A</v>
      </c>
      <c r="I252" s="12">
        <v>0</v>
      </c>
      <c r="J252" s="12">
        <v>0</v>
      </c>
      <c r="K252" s="45" t="s">
        <v>736</v>
      </c>
      <c r="L252" s="9" t="str">
        <f t="shared" si="67"/>
        <v>Yes</v>
      </c>
    </row>
    <row r="253" spans="1:12" x14ac:dyDescent="0.2">
      <c r="A253" s="2" t="s">
        <v>1090</v>
      </c>
      <c r="B253" s="35" t="s">
        <v>213</v>
      </c>
      <c r="C253" s="8">
        <v>98.728713971000005</v>
      </c>
      <c r="D253" s="44" t="str">
        <f t="shared" si="68"/>
        <v>N/A</v>
      </c>
      <c r="E253" s="8">
        <v>98.840974045999999</v>
      </c>
      <c r="F253" s="44" t="str">
        <f t="shared" si="69"/>
        <v>N/A</v>
      </c>
      <c r="G253" s="8">
        <v>98.919117170999996</v>
      </c>
      <c r="H253" s="44" t="str">
        <f t="shared" si="70"/>
        <v>N/A</v>
      </c>
      <c r="I253" s="12">
        <v>0.1137</v>
      </c>
      <c r="J253" s="12">
        <v>7.9100000000000004E-2</v>
      </c>
      <c r="K253" s="45" t="s">
        <v>736</v>
      </c>
      <c r="L253" s="9" t="str">
        <f t="shared" si="67"/>
        <v>Yes</v>
      </c>
    </row>
    <row r="254" spans="1:12" x14ac:dyDescent="0.2">
      <c r="A254" s="2" t="s">
        <v>1091</v>
      </c>
      <c r="B254" s="35" t="s">
        <v>213</v>
      </c>
      <c r="C254" s="8">
        <v>22.566093606999999</v>
      </c>
      <c r="D254" s="44" t="str">
        <f t="shared" si="68"/>
        <v>N/A</v>
      </c>
      <c r="E254" s="8">
        <v>23.627978358</v>
      </c>
      <c r="F254" s="44" t="str">
        <f t="shared" si="69"/>
        <v>N/A</v>
      </c>
      <c r="G254" s="8">
        <v>52.223029783000001</v>
      </c>
      <c r="H254" s="44" t="str">
        <f t="shared" si="70"/>
        <v>N/A</v>
      </c>
      <c r="I254" s="12">
        <v>4.7060000000000004</v>
      </c>
      <c r="J254" s="12">
        <v>121</v>
      </c>
      <c r="K254" s="45" t="s">
        <v>736</v>
      </c>
      <c r="L254" s="9" t="str">
        <f t="shared" si="67"/>
        <v>No</v>
      </c>
    </row>
    <row r="255" spans="1:12" x14ac:dyDescent="0.2">
      <c r="A255" s="2" t="s">
        <v>1092</v>
      </c>
      <c r="B255" s="35" t="s">
        <v>213</v>
      </c>
      <c r="C255" s="8">
        <v>91.138876461999999</v>
      </c>
      <c r="D255" s="44" t="str">
        <f t="shared" si="68"/>
        <v>N/A</v>
      </c>
      <c r="E255" s="8">
        <v>91.686307057999997</v>
      </c>
      <c r="F255" s="44" t="str">
        <f t="shared" si="69"/>
        <v>N/A</v>
      </c>
      <c r="G255" s="8">
        <v>91.605140969000004</v>
      </c>
      <c r="H255" s="44" t="str">
        <f t="shared" si="70"/>
        <v>N/A</v>
      </c>
      <c r="I255" s="12">
        <v>0.60070000000000001</v>
      </c>
      <c r="J255" s="12">
        <v>-8.8999999999999996E-2</v>
      </c>
      <c r="K255" s="45" t="s">
        <v>736</v>
      </c>
      <c r="L255" s="9" t="str">
        <f>IF(J255="Div by 0", "N/A", IF(OR(J255="N/A",K255="N/A"),"N/A", IF(J255&gt;VALUE(MID(K255,1,2)), "No", IF(J255&lt;-1*VALUE(MID(K255,1,2)), "No", "Yes"))))</f>
        <v>Yes</v>
      </c>
    </row>
    <row r="256" spans="1:12" x14ac:dyDescent="0.2">
      <c r="A256" s="6" t="s">
        <v>1093</v>
      </c>
      <c r="B256" s="35" t="s">
        <v>213</v>
      </c>
      <c r="C256" s="36">
        <v>0</v>
      </c>
      <c r="D256" s="44" t="str">
        <f t="shared" si="68"/>
        <v>N/A</v>
      </c>
      <c r="E256" s="36">
        <v>0</v>
      </c>
      <c r="F256" s="44" t="str">
        <f t="shared" si="69"/>
        <v>N/A</v>
      </c>
      <c r="G256" s="36">
        <v>0</v>
      </c>
      <c r="H256" s="44" t="str">
        <f t="shared" si="70"/>
        <v>N/A</v>
      </c>
      <c r="I256" s="12" t="s">
        <v>1746</v>
      </c>
      <c r="J256" s="12" t="s">
        <v>1746</v>
      </c>
      <c r="K256" s="45" t="s">
        <v>736</v>
      </c>
      <c r="L256" s="9" t="str">
        <f t="shared" si="67"/>
        <v>N/A</v>
      </c>
    </row>
    <row r="257" spans="1:12" x14ac:dyDescent="0.2">
      <c r="A257" s="2" t="s">
        <v>1094</v>
      </c>
      <c r="B257" s="35" t="s">
        <v>213</v>
      </c>
      <c r="C257" s="8">
        <v>0</v>
      </c>
      <c r="D257" s="44" t="str">
        <f t="shared" si="68"/>
        <v>N/A</v>
      </c>
      <c r="E257" s="8">
        <v>0</v>
      </c>
      <c r="F257" s="44" t="str">
        <f t="shared" si="69"/>
        <v>N/A</v>
      </c>
      <c r="G257" s="8">
        <v>0</v>
      </c>
      <c r="H257" s="44" t="str">
        <f t="shared" si="70"/>
        <v>N/A</v>
      </c>
      <c r="I257" s="12" t="s">
        <v>1746</v>
      </c>
      <c r="J257" s="12" t="s">
        <v>1746</v>
      </c>
      <c r="K257" s="45" t="s">
        <v>736</v>
      </c>
      <c r="L257" s="9" t="str">
        <f t="shared" si="67"/>
        <v>N/A</v>
      </c>
    </row>
    <row r="258" spans="1:12" x14ac:dyDescent="0.2">
      <c r="A258" s="2" t="s">
        <v>1095</v>
      </c>
      <c r="B258" s="35" t="s">
        <v>213</v>
      </c>
      <c r="C258" s="8">
        <v>0</v>
      </c>
      <c r="D258" s="44" t="str">
        <f t="shared" si="68"/>
        <v>N/A</v>
      </c>
      <c r="E258" s="8">
        <v>0</v>
      </c>
      <c r="F258" s="44" t="str">
        <f t="shared" si="69"/>
        <v>N/A</v>
      </c>
      <c r="G258" s="8">
        <v>0</v>
      </c>
      <c r="H258" s="44" t="str">
        <f t="shared" si="70"/>
        <v>N/A</v>
      </c>
      <c r="I258" s="12" t="s">
        <v>1746</v>
      </c>
      <c r="J258" s="12" t="s">
        <v>1746</v>
      </c>
      <c r="K258" s="45" t="s">
        <v>736</v>
      </c>
      <c r="L258" s="9" t="str">
        <f t="shared" si="67"/>
        <v>N/A</v>
      </c>
    </row>
    <row r="259" spans="1:12" x14ac:dyDescent="0.2">
      <c r="A259" s="2" t="s">
        <v>1096</v>
      </c>
      <c r="B259" s="35" t="s">
        <v>213</v>
      </c>
      <c r="C259" s="8">
        <v>0</v>
      </c>
      <c r="D259" s="44" t="str">
        <f t="shared" si="68"/>
        <v>N/A</v>
      </c>
      <c r="E259" s="8">
        <v>0</v>
      </c>
      <c r="F259" s="44" t="str">
        <f t="shared" si="69"/>
        <v>N/A</v>
      </c>
      <c r="G259" s="8">
        <v>0</v>
      </c>
      <c r="H259" s="44" t="str">
        <f t="shared" si="70"/>
        <v>N/A</v>
      </c>
      <c r="I259" s="12" t="s">
        <v>1746</v>
      </c>
      <c r="J259" s="12" t="s">
        <v>1746</v>
      </c>
      <c r="K259" s="45" t="s">
        <v>736</v>
      </c>
      <c r="L259" s="9" t="str">
        <f t="shared" si="67"/>
        <v>N/A</v>
      </c>
    </row>
    <row r="260" spans="1:12" x14ac:dyDescent="0.2">
      <c r="A260" s="2" t="s">
        <v>1097</v>
      </c>
      <c r="B260" s="35" t="s">
        <v>213</v>
      </c>
      <c r="C260" s="8">
        <v>0</v>
      </c>
      <c r="D260" s="44" t="str">
        <f t="shared" si="68"/>
        <v>N/A</v>
      </c>
      <c r="E260" s="8">
        <v>0</v>
      </c>
      <c r="F260" s="44" t="str">
        <f t="shared" si="69"/>
        <v>N/A</v>
      </c>
      <c r="G260" s="8">
        <v>0</v>
      </c>
      <c r="H260" s="44" t="str">
        <f t="shared" si="70"/>
        <v>N/A</v>
      </c>
      <c r="I260" s="12" t="s">
        <v>1746</v>
      </c>
      <c r="J260" s="12" t="s">
        <v>1746</v>
      </c>
      <c r="K260" s="45" t="s">
        <v>736</v>
      </c>
      <c r="L260" s="9" t="str">
        <f t="shared" si="67"/>
        <v>N/A</v>
      </c>
    </row>
    <row r="261" spans="1:12" x14ac:dyDescent="0.2">
      <c r="A261" s="2" t="s">
        <v>1098</v>
      </c>
      <c r="B261" s="35" t="s">
        <v>213</v>
      </c>
      <c r="C261" s="8" t="s">
        <v>1746</v>
      </c>
      <c r="D261" s="44" t="str">
        <f t="shared" si="68"/>
        <v>N/A</v>
      </c>
      <c r="E261" s="8" t="s">
        <v>1746</v>
      </c>
      <c r="F261" s="44" t="str">
        <f t="shared" si="69"/>
        <v>N/A</v>
      </c>
      <c r="G261" s="8" t="s">
        <v>1746</v>
      </c>
      <c r="H261" s="44" t="str">
        <f t="shared" si="70"/>
        <v>N/A</v>
      </c>
      <c r="I261" s="12" t="s">
        <v>1746</v>
      </c>
      <c r="J261" s="12" t="s">
        <v>1746</v>
      </c>
      <c r="K261" s="45" t="s">
        <v>736</v>
      </c>
      <c r="L261" s="9" t="str">
        <f t="shared" si="67"/>
        <v>N/A</v>
      </c>
    </row>
    <row r="262" spans="1:12" x14ac:dyDescent="0.2">
      <c r="A262" s="2" t="s">
        <v>1099</v>
      </c>
      <c r="B262" s="35" t="s">
        <v>213</v>
      </c>
      <c r="C262" s="8" t="s">
        <v>1746</v>
      </c>
      <c r="D262" s="44" t="str">
        <f t="shared" si="68"/>
        <v>N/A</v>
      </c>
      <c r="E262" s="8" t="s">
        <v>1746</v>
      </c>
      <c r="F262" s="44" t="str">
        <f t="shared" si="69"/>
        <v>N/A</v>
      </c>
      <c r="G262" s="8" t="s">
        <v>1746</v>
      </c>
      <c r="H262" s="44" t="str">
        <f t="shared" si="70"/>
        <v>N/A</v>
      </c>
      <c r="I262" s="12" t="s">
        <v>1746</v>
      </c>
      <c r="J262" s="12" t="s">
        <v>1746</v>
      </c>
      <c r="K262" s="45" t="s">
        <v>736</v>
      </c>
      <c r="L262" s="9" t="str">
        <f>IF(J262="Div by 0", "N/A", IF(OR(J262="N/A",K262="N/A"),"N/A", IF(J262&gt;VALUE(MID(K262,1,2)), "No", IF(J262&lt;-1*VALUE(MID(K262,1,2)), "No", "Yes"))))</f>
        <v>N/A</v>
      </c>
    </row>
    <row r="263" spans="1:12" x14ac:dyDescent="0.2">
      <c r="A263" s="2" t="s">
        <v>1100</v>
      </c>
      <c r="B263" s="35" t="s">
        <v>213</v>
      </c>
      <c r="C263" s="36">
        <v>0</v>
      </c>
      <c r="D263" s="44" t="str">
        <f t="shared" si="68"/>
        <v>N/A</v>
      </c>
      <c r="E263" s="36">
        <v>0</v>
      </c>
      <c r="F263" s="44" t="str">
        <f t="shared" si="69"/>
        <v>N/A</v>
      </c>
      <c r="G263" s="36">
        <v>0</v>
      </c>
      <c r="H263" s="44" t="str">
        <f t="shared" si="70"/>
        <v>N/A</v>
      </c>
      <c r="I263" s="12" t="s">
        <v>1746</v>
      </c>
      <c r="J263" s="12" t="s">
        <v>1746</v>
      </c>
      <c r="K263" s="45" t="s">
        <v>736</v>
      </c>
      <c r="L263" s="9" t="str">
        <f t="shared" si="67"/>
        <v>N/A</v>
      </c>
    </row>
    <row r="264" spans="1:12" x14ac:dyDescent="0.2">
      <c r="A264" s="6" t="s">
        <v>1101</v>
      </c>
      <c r="B264" s="35" t="s">
        <v>213</v>
      </c>
      <c r="C264" s="36">
        <v>0</v>
      </c>
      <c r="D264" s="44" t="str">
        <f t="shared" si="68"/>
        <v>N/A</v>
      </c>
      <c r="E264" s="36">
        <v>0</v>
      </c>
      <c r="F264" s="44" t="str">
        <f t="shared" si="69"/>
        <v>N/A</v>
      </c>
      <c r="G264" s="36">
        <v>0</v>
      </c>
      <c r="H264" s="44" t="str">
        <f t="shared" si="70"/>
        <v>N/A</v>
      </c>
      <c r="I264" s="12" t="s">
        <v>1746</v>
      </c>
      <c r="J264" s="12" t="s">
        <v>1746</v>
      </c>
      <c r="K264" s="45" t="s">
        <v>736</v>
      </c>
      <c r="L264" s="9" t="str">
        <f t="shared" si="67"/>
        <v>N/A</v>
      </c>
    </row>
    <row r="265" spans="1:12" x14ac:dyDescent="0.2">
      <c r="A265" s="2" t="s">
        <v>1102</v>
      </c>
      <c r="B265" s="35" t="s">
        <v>213</v>
      </c>
      <c r="C265" s="8">
        <v>0</v>
      </c>
      <c r="D265" s="44" t="str">
        <f t="shared" si="68"/>
        <v>N/A</v>
      </c>
      <c r="E265" s="8">
        <v>0</v>
      </c>
      <c r="F265" s="44" t="str">
        <f t="shared" si="69"/>
        <v>N/A</v>
      </c>
      <c r="G265" s="8">
        <v>0</v>
      </c>
      <c r="H265" s="44" t="str">
        <f t="shared" si="70"/>
        <v>N/A</v>
      </c>
      <c r="I265" s="12" t="s">
        <v>1746</v>
      </c>
      <c r="J265" s="12" t="s">
        <v>1746</v>
      </c>
      <c r="K265" s="45" t="s">
        <v>736</v>
      </c>
      <c r="L265" s="9" t="str">
        <f t="shared" si="67"/>
        <v>N/A</v>
      </c>
    </row>
    <row r="266" spans="1:12" x14ac:dyDescent="0.2">
      <c r="A266" s="2" t="s">
        <v>1103</v>
      </c>
      <c r="B266" s="35" t="s">
        <v>213</v>
      </c>
      <c r="C266" s="8">
        <v>0</v>
      </c>
      <c r="D266" s="44" t="str">
        <f t="shared" si="68"/>
        <v>N/A</v>
      </c>
      <c r="E266" s="8">
        <v>0</v>
      </c>
      <c r="F266" s="44" t="str">
        <f t="shared" si="69"/>
        <v>N/A</v>
      </c>
      <c r="G266" s="8">
        <v>0</v>
      </c>
      <c r="H266" s="44" t="str">
        <f t="shared" si="70"/>
        <v>N/A</v>
      </c>
      <c r="I266" s="12" t="s">
        <v>1746</v>
      </c>
      <c r="J266" s="12" t="s">
        <v>1746</v>
      </c>
      <c r="K266" s="45" t="s">
        <v>736</v>
      </c>
      <c r="L266" s="9" t="str">
        <f t="shared" si="67"/>
        <v>N/A</v>
      </c>
    </row>
    <row r="267" spans="1:12" x14ac:dyDescent="0.2">
      <c r="A267" s="2" t="s">
        <v>1104</v>
      </c>
      <c r="B267" s="35" t="s">
        <v>213</v>
      </c>
      <c r="C267" s="8">
        <v>0</v>
      </c>
      <c r="D267" s="44" t="str">
        <f t="shared" si="68"/>
        <v>N/A</v>
      </c>
      <c r="E267" s="8">
        <v>0</v>
      </c>
      <c r="F267" s="44" t="str">
        <f t="shared" si="69"/>
        <v>N/A</v>
      </c>
      <c r="G267" s="8">
        <v>0</v>
      </c>
      <c r="H267" s="44" t="str">
        <f t="shared" si="70"/>
        <v>N/A</v>
      </c>
      <c r="I267" s="12" t="s">
        <v>1746</v>
      </c>
      <c r="J267" s="12" t="s">
        <v>1746</v>
      </c>
      <c r="K267" s="45" t="s">
        <v>736</v>
      </c>
      <c r="L267" s="9" t="str">
        <f t="shared" si="67"/>
        <v>N/A</v>
      </c>
    </row>
    <row r="268" spans="1:12" x14ac:dyDescent="0.2">
      <c r="A268" s="2" t="s">
        <v>1105</v>
      </c>
      <c r="B268" s="35" t="s">
        <v>213</v>
      </c>
      <c r="C268" s="8">
        <v>0</v>
      </c>
      <c r="D268" s="44" t="str">
        <f t="shared" si="68"/>
        <v>N/A</v>
      </c>
      <c r="E268" s="8">
        <v>0</v>
      </c>
      <c r="F268" s="44" t="str">
        <f t="shared" si="69"/>
        <v>N/A</v>
      </c>
      <c r="G268" s="8">
        <v>0</v>
      </c>
      <c r="H268" s="44" t="str">
        <f t="shared" si="70"/>
        <v>N/A</v>
      </c>
      <c r="I268" s="12" t="s">
        <v>1746</v>
      </c>
      <c r="J268" s="12" t="s">
        <v>1746</v>
      </c>
      <c r="K268" s="45" t="s">
        <v>736</v>
      </c>
      <c r="L268" s="9" t="str">
        <f t="shared" si="67"/>
        <v>N/A</v>
      </c>
    </row>
    <row r="269" spans="1:12" x14ac:dyDescent="0.2">
      <c r="A269" s="2" t="s">
        <v>1106</v>
      </c>
      <c r="B269" s="35" t="s">
        <v>213</v>
      </c>
      <c r="C269" s="8" t="s">
        <v>1746</v>
      </c>
      <c r="D269" s="44" t="str">
        <f t="shared" si="68"/>
        <v>N/A</v>
      </c>
      <c r="E269" s="8" t="s">
        <v>1746</v>
      </c>
      <c r="F269" s="44" t="str">
        <f t="shared" si="69"/>
        <v>N/A</v>
      </c>
      <c r="G269" s="8" t="s">
        <v>1746</v>
      </c>
      <c r="H269" s="44" t="str">
        <f t="shared" si="70"/>
        <v>N/A</v>
      </c>
      <c r="I269" s="12" t="s">
        <v>1746</v>
      </c>
      <c r="J269" s="12" t="s">
        <v>1746</v>
      </c>
      <c r="K269" s="45" t="s">
        <v>736</v>
      </c>
      <c r="L269" s="9" t="str">
        <f t="shared" si="67"/>
        <v>N/A</v>
      </c>
    </row>
    <row r="270" spans="1:12" x14ac:dyDescent="0.2">
      <c r="A270" s="2" t="s">
        <v>1107</v>
      </c>
      <c r="B270" s="35" t="s">
        <v>213</v>
      </c>
      <c r="C270" s="36">
        <v>0</v>
      </c>
      <c r="D270" s="44" t="str">
        <f t="shared" si="68"/>
        <v>N/A</v>
      </c>
      <c r="E270" s="36">
        <v>0</v>
      </c>
      <c r="F270" s="44" t="str">
        <f t="shared" si="69"/>
        <v>N/A</v>
      </c>
      <c r="G270" s="36">
        <v>0</v>
      </c>
      <c r="H270" s="44" t="str">
        <f t="shared" si="70"/>
        <v>N/A</v>
      </c>
      <c r="I270" s="12" t="s">
        <v>1746</v>
      </c>
      <c r="J270" s="12" t="s">
        <v>1746</v>
      </c>
      <c r="K270" s="45" t="s">
        <v>736</v>
      </c>
      <c r="L270" s="9" t="str">
        <f t="shared" si="67"/>
        <v>N/A</v>
      </c>
    </row>
    <row r="271" spans="1:12" x14ac:dyDescent="0.2">
      <c r="A271" s="2" t="s">
        <v>1108</v>
      </c>
      <c r="B271" s="35" t="s">
        <v>213</v>
      </c>
      <c r="C271" s="36">
        <v>0</v>
      </c>
      <c r="D271" s="44" t="str">
        <f t="shared" si="68"/>
        <v>N/A</v>
      </c>
      <c r="E271" s="36">
        <v>0</v>
      </c>
      <c r="F271" s="44" t="str">
        <f t="shared" si="69"/>
        <v>N/A</v>
      </c>
      <c r="G271" s="36">
        <v>1680</v>
      </c>
      <c r="H271" s="44" t="str">
        <f t="shared" si="70"/>
        <v>N/A</v>
      </c>
      <c r="I271" s="12" t="s">
        <v>1746</v>
      </c>
      <c r="J271" s="12" t="s">
        <v>1746</v>
      </c>
      <c r="K271" s="45" t="s">
        <v>736</v>
      </c>
      <c r="L271" s="9" t="str">
        <f t="shared" si="67"/>
        <v>N/A</v>
      </c>
    </row>
    <row r="272" spans="1:12" x14ac:dyDescent="0.2">
      <c r="A272" s="2" t="s">
        <v>1109</v>
      </c>
      <c r="B272" s="35" t="s">
        <v>213</v>
      </c>
      <c r="C272" s="36">
        <v>0</v>
      </c>
      <c r="D272" s="44" t="str">
        <f t="shared" si="68"/>
        <v>N/A</v>
      </c>
      <c r="E272" s="36">
        <v>0</v>
      </c>
      <c r="F272" s="44" t="str">
        <f t="shared" si="69"/>
        <v>N/A</v>
      </c>
      <c r="G272" s="36">
        <v>0</v>
      </c>
      <c r="H272" s="44" t="str">
        <f t="shared" si="70"/>
        <v>N/A</v>
      </c>
      <c r="I272" s="12" t="s">
        <v>1746</v>
      </c>
      <c r="J272" s="12" t="s">
        <v>1746</v>
      </c>
      <c r="K272" s="45" t="s">
        <v>736</v>
      </c>
      <c r="L272" s="9" t="str">
        <f t="shared" si="67"/>
        <v>N/A</v>
      </c>
    </row>
    <row r="273" spans="1:12" x14ac:dyDescent="0.2">
      <c r="A273" s="2" t="s">
        <v>1110</v>
      </c>
      <c r="B273" s="35" t="s">
        <v>213</v>
      </c>
      <c r="C273" s="36">
        <v>0</v>
      </c>
      <c r="D273" s="44" t="str">
        <f t="shared" si="68"/>
        <v>N/A</v>
      </c>
      <c r="E273" s="36">
        <v>0</v>
      </c>
      <c r="F273" s="44" t="str">
        <f t="shared" si="69"/>
        <v>N/A</v>
      </c>
      <c r="G273" s="36">
        <v>0</v>
      </c>
      <c r="H273" s="44" t="str">
        <f t="shared" si="70"/>
        <v>N/A</v>
      </c>
      <c r="I273" s="12" t="s">
        <v>1746</v>
      </c>
      <c r="J273" s="12" t="s">
        <v>1746</v>
      </c>
      <c r="K273" s="45" t="s">
        <v>736</v>
      </c>
      <c r="L273" s="9" t="str">
        <f t="shared" si="67"/>
        <v>N/A</v>
      </c>
    </row>
    <row r="274" spans="1:12" x14ac:dyDescent="0.2">
      <c r="A274" s="79" t="s">
        <v>153</v>
      </c>
      <c r="B274" s="35" t="s">
        <v>213</v>
      </c>
      <c r="C274" s="36">
        <v>0</v>
      </c>
      <c r="D274" s="44" t="str">
        <f t="shared" si="68"/>
        <v>N/A</v>
      </c>
      <c r="E274" s="36">
        <v>0</v>
      </c>
      <c r="F274" s="44" t="str">
        <f t="shared" si="69"/>
        <v>N/A</v>
      </c>
      <c r="G274" s="36">
        <v>0</v>
      </c>
      <c r="H274" s="44" t="str">
        <f t="shared" si="70"/>
        <v>N/A</v>
      </c>
      <c r="I274" s="12" t="s">
        <v>1746</v>
      </c>
      <c r="J274" s="12" t="s">
        <v>1746</v>
      </c>
      <c r="K274" s="45" t="s">
        <v>736</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1746</v>
      </c>
      <c r="J275" s="12" t="s">
        <v>1746</v>
      </c>
      <c r="K275" s="45" t="s">
        <v>736</v>
      </c>
      <c r="L275" s="9" t="str">
        <f t="shared" si="67"/>
        <v>N/A</v>
      </c>
    </row>
    <row r="276" spans="1:12" x14ac:dyDescent="0.2">
      <c r="A276" s="2" t="s">
        <v>155</v>
      </c>
      <c r="B276" s="48" t="s">
        <v>217</v>
      </c>
      <c r="C276" s="1">
        <v>0</v>
      </c>
      <c r="D276" s="44" t="str">
        <f t="shared" si="71"/>
        <v>Yes</v>
      </c>
      <c r="E276" s="1">
        <v>1</v>
      </c>
      <c r="F276" s="44" t="str">
        <f t="shared" si="72"/>
        <v>No</v>
      </c>
      <c r="G276" s="1">
        <v>1</v>
      </c>
      <c r="H276" s="44" t="str">
        <f t="shared" si="73"/>
        <v>No</v>
      </c>
      <c r="I276" s="12" t="s">
        <v>1746</v>
      </c>
      <c r="J276" s="12">
        <v>0</v>
      </c>
      <c r="K276" s="45" t="s">
        <v>736</v>
      </c>
      <c r="L276" s="9" t="str">
        <f t="shared" si="67"/>
        <v>Yes</v>
      </c>
    </row>
    <row r="277" spans="1:12" x14ac:dyDescent="0.2">
      <c r="A277" s="18" t="s">
        <v>690</v>
      </c>
      <c r="B277" s="1" t="s">
        <v>213</v>
      </c>
      <c r="C277" s="1">
        <v>350889</v>
      </c>
      <c r="D277" s="11" t="str">
        <f t="shared" ref="D277:D284" si="74">IF($B277="N/A","N/A",IF(C277&gt;10,"No",IF(C277&lt;-10,"No","Yes")))</f>
        <v>N/A</v>
      </c>
      <c r="E277" s="1">
        <v>362508</v>
      </c>
      <c r="F277" s="11" t="str">
        <f t="shared" ref="F277:F278" si="75">IF($B277="N/A","N/A",IF(E277&gt;10,"No",IF(E277&lt;-10,"No","Yes")))</f>
        <v>N/A</v>
      </c>
      <c r="G277" s="1">
        <v>361683</v>
      </c>
      <c r="H277" s="11" t="str">
        <f t="shared" ref="H277:H278" si="76">IF($B277="N/A","N/A",IF(G277&gt;10,"No",IF(G277&lt;-10,"No","Yes")))</f>
        <v>N/A</v>
      </c>
      <c r="I277" s="12">
        <v>3.3109999999999999</v>
      </c>
      <c r="J277" s="12">
        <v>-0.22800000000000001</v>
      </c>
      <c r="K277" s="1" t="s">
        <v>213</v>
      </c>
      <c r="L277" s="9" t="str">
        <f t="shared" ref="L277:L278" si="77">IF(J277="Div by 0", "N/A", IF(K277="N/A","N/A", IF(J277&gt;VALUE(MID(K277,1,2)), "No", IF(J277&lt;-1*VALUE(MID(K277,1,2)), "No", "Yes"))))</f>
        <v>N/A</v>
      </c>
    </row>
    <row r="278" spans="1:12" x14ac:dyDescent="0.2">
      <c r="A278" s="18" t="s">
        <v>691</v>
      </c>
      <c r="B278" s="1" t="s">
        <v>213</v>
      </c>
      <c r="C278" s="1">
        <v>252481.58332999999</v>
      </c>
      <c r="D278" s="11" t="str">
        <f t="shared" si="74"/>
        <v>N/A</v>
      </c>
      <c r="E278" s="1">
        <v>262161.5</v>
      </c>
      <c r="F278" s="11" t="str">
        <f t="shared" si="75"/>
        <v>N/A</v>
      </c>
      <c r="G278" s="1">
        <v>267044.33332999999</v>
      </c>
      <c r="H278" s="11" t="str">
        <f t="shared" si="76"/>
        <v>N/A</v>
      </c>
      <c r="I278" s="12">
        <v>3.8340000000000001</v>
      </c>
      <c r="J278" s="12">
        <v>1.863</v>
      </c>
      <c r="K278" s="1" t="s">
        <v>213</v>
      </c>
      <c r="L278" s="9" t="str">
        <f t="shared" si="77"/>
        <v>N/A</v>
      </c>
    </row>
    <row r="279" spans="1:12" x14ac:dyDescent="0.2">
      <c r="A279" s="18" t="s">
        <v>692</v>
      </c>
      <c r="B279" s="1" t="s">
        <v>213</v>
      </c>
      <c r="C279" s="1">
        <v>4547</v>
      </c>
      <c r="D279" s="11" t="str">
        <f t="shared" si="74"/>
        <v>N/A</v>
      </c>
      <c r="E279" s="1">
        <v>4504</v>
      </c>
      <c r="F279" s="11" t="str">
        <f t="shared" ref="F279:F284" si="78">IF($B279="N/A","N/A",IF(E279&gt;10,"No",IF(E279&lt;-10,"No","Yes")))</f>
        <v>N/A</v>
      </c>
      <c r="G279" s="1">
        <v>4142</v>
      </c>
      <c r="H279" s="11" t="str">
        <f t="shared" ref="H279:H284" si="79">IF($B279="N/A","N/A",IF(G279&gt;10,"No",IF(G279&lt;-10,"No","Yes")))</f>
        <v>N/A</v>
      </c>
      <c r="I279" s="12">
        <v>-0.94599999999999995</v>
      </c>
      <c r="J279" s="12">
        <v>-8.0399999999999991</v>
      </c>
      <c r="K279" s="1" t="s">
        <v>213</v>
      </c>
      <c r="L279" s="9" t="str">
        <f t="shared" ref="L279:L285" si="80">IF(J279="Div by 0", "N/A", IF(K279="N/A","N/A", IF(J279&gt;VALUE(MID(K279,1,2)), "No", IF(J279&lt;-1*VALUE(MID(K279,1,2)), "No", "Yes"))))</f>
        <v>N/A</v>
      </c>
    </row>
    <row r="280" spans="1:12" x14ac:dyDescent="0.2">
      <c r="A280" s="18" t="s">
        <v>693</v>
      </c>
      <c r="B280" s="1" t="s">
        <v>213</v>
      </c>
      <c r="C280" s="1">
        <v>4697</v>
      </c>
      <c r="D280" s="11" t="str">
        <f t="shared" si="74"/>
        <v>N/A</v>
      </c>
      <c r="E280" s="1">
        <v>4576</v>
      </c>
      <c r="F280" s="11" t="str">
        <f t="shared" si="78"/>
        <v>N/A</v>
      </c>
      <c r="G280" s="1">
        <v>4204</v>
      </c>
      <c r="H280" s="11" t="str">
        <f t="shared" si="79"/>
        <v>N/A</v>
      </c>
      <c r="I280" s="12">
        <v>-2.58</v>
      </c>
      <c r="J280" s="12">
        <v>-8.1300000000000008</v>
      </c>
      <c r="K280" s="1" t="s">
        <v>213</v>
      </c>
      <c r="L280" s="9" t="str">
        <f t="shared" si="80"/>
        <v>N/A</v>
      </c>
    </row>
    <row r="281" spans="1:12" x14ac:dyDescent="0.2">
      <c r="A281" s="18" t="s">
        <v>694</v>
      </c>
      <c r="B281" s="1" t="s">
        <v>213</v>
      </c>
      <c r="C281" s="1">
        <v>604.75</v>
      </c>
      <c r="D281" s="11" t="str">
        <f t="shared" si="74"/>
        <v>N/A</v>
      </c>
      <c r="E281" s="1">
        <v>593.5</v>
      </c>
      <c r="F281" s="11" t="str">
        <f t="shared" si="78"/>
        <v>N/A</v>
      </c>
      <c r="G281" s="1">
        <v>554.75</v>
      </c>
      <c r="H281" s="11" t="str">
        <f t="shared" si="79"/>
        <v>N/A</v>
      </c>
      <c r="I281" s="12">
        <v>-1.86</v>
      </c>
      <c r="J281" s="12">
        <v>-6.53</v>
      </c>
      <c r="K281" s="1" t="s">
        <v>213</v>
      </c>
      <c r="L281" s="9" t="str">
        <f t="shared" si="80"/>
        <v>N/A</v>
      </c>
    </row>
    <row r="282" spans="1:12" x14ac:dyDescent="0.2">
      <c r="A282" s="18" t="s">
        <v>695</v>
      </c>
      <c r="B282" s="1" t="s">
        <v>213</v>
      </c>
      <c r="C282" s="1">
        <v>3284</v>
      </c>
      <c r="D282" s="11" t="str">
        <f t="shared" si="74"/>
        <v>N/A</v>
      </c>
      <c r="E282" s="1">
        <v>3652</v>
      </c>
      <c r="F282" s="11" t="str">
        <f t="shared" si="78"/>
        <v>N/A</v>
      </c>
      <c r="G282" s="1">
        <v>3912</v>
      </c>
      <c r="H282" s="11" t="str">
        <f t="shared" si="79"/>
        <v>N/A</v>
      </c>
      <c r="I282" s="12">
        <v>11.21</v>
      </c>
      <c r="J282" s="12">
        <v>7.1189999999999998</v>
      </c>
      <c r="K282" s="1" t="s">
        <v>213</v>
      </c>
      <c r="L282" s="9" t="str">
        <f t="shared" si="80"/>
        <v>N/A</v>
      </c>
    </row>
    <row r="283" spans="1:12" x14ac:dyDescent="0.2">
      <c r="A283" s="18" t="s">
        <v>696</v>
      </c>
      <c r="B283" s="1" t="s">
        <v>213</v>
      </c>
      <c r="C283" s="1">
        <v>5685</v>
      </c>
      <c r="D283" s="11" t="str">
        <f t="shared" si="74"/>
        <v>N/A</v>
      </c>
      <c r="E283" s="1">
        <v>6533</v>
      </c>
      <c r="F283" s="11" t="str">
        <f t="shared" si="78"/>
        <v>N/A</v>
      </c>
      <c r="G283" s="1">
        <v>6758</v>
      </c>
      <c r="H283" s="11" t="str">
        <f t="shared" si="79"/>
        <v>N/A</v>
      </c>
      <c r="I283" s="12">
        <v>14.92</v>
      </c>
      <c r="J283" s="12">
        <v>3.444</v>
      </c>
      <c r="K283" s="1" t="s">
        <v>213</v>
      </c>
      <c r="L283" s="9" t="str">
        <f t="shared" si="80"/>
        <v>N/A</v>
      </c>
    </row>
    <row r="284" spans="1:12" ht="25.5" x14ac:dyDescent="0.2">
      <c r="A284" s="18" t="s">
        <v>697</v>
      </c>
      <c r="B284" s="1" t="s">
        <v>213</v>
      </c>
      <c r="C284" s="1">
        <v>3815.8333333</v>
      </c>
      <c r="D284" s="11" t="str">
        <f t="shared" si="74"/>
        <v>N/A</v>
      </c>
      <c r="E284" s="1">
        <v>4262.1666667</v>
      </c>
      <c r="F284" s="11" t="str">
        <f t="shared" si="78"/>
        <v>N/A</v>
      </c>
      <c r="G284" s="1">
        <v>4527.8333333</v>
      </c>
      <c r="H284" s="11" t="str">
        <f t="shared" si="79"/>
        <v>N/A</v>
      </c>
      <c r="I284" s="12">
        <v>11.7</v>
      </c>
      <c r="J284" s="12">
        <v>6.2329999999999997</v>
      </c>
      <c r="K284" s="1" t="s">
        <v>213</v>
      </c>
      <c r="L284" s="9" t="str">
        <f t="shared" si="80"/>
        <v>N/A</v>
      </c>
    </row>
    <row r="285" spans="1:12" x14ac:dyDescent="0.2">
      <c r="A285" s="18" t="s">
        <v>402</v>
      </c>
      <c r="B285" s="35" t="s">
        <v>290</v>
      </c>
      <c r="C285" s="8">
        <v>8.5280980574999994</v>
      </c>
      <c r="D285" s="44" t="str">
        <f>IF($B285="N/A","N/A",IF(C285&lt;=40,"Yes","No"))</f>
        <v>Yes</v>
      </c>
      <c r="E285" s="8">
        <v>9.0217391304000003</v>
      </c>
      <c r="F285" s="44" t="str">
        <f>IF($B285="N/A","N/A",IF(E285&lt;=40,"Yes","No"))</f>
        <v>Yes</v>
      </c>
      <c r="G285" s="8">
        <v>9.4545278778000004</v>
      </c>
      <c r="H285" s="44" t="str">
        <f>IF($B285="N/A","N/A",IF(G285&lt;=40,"Yes","No"))</f>
        <v>Yes</v>
      </c>
      <c r="I285" s="12">
        <v>5.7880000000000003</v>
      </c>
      <c r="J285" s="12">
        <v>4.7969999999999997</v>
      </c>
      <c r="K285" s="45" t="s">
        <v>738</v>
      </c>
      <c r="L285" s="9" t="str">
        <f t="shared" si="80"/>
        <v>Yes</v>
      </c>
    </row>
    <row r="286" spans="1:12" x14ac:dyDescent="0.2">
      <c r="A286" s="18" t="s">
        <v>698</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1746</v>
      </c>
      <c r="J286" s="12" t="s">
        <v>1746</v>
      </c>
      <c r="K286" s="1" t="s">
        <v>213</v>
      </c>
      <c r="L286" s="9" t="str">
        <f t="shared" ref="L286:L287" si="84">IF(J286="Div by 0", "N/A", IF(K286="N/A","N/A", IF(J286&gt;VALUE(MID(K286,1,2)), "No", IF(J286&lt;-1*VALUE(MID(K286,1,2)), "No", "Yes"))))</f>
        <v>N/A</v>
      </c>
    </row>
    <row r="287" spans="1:12" x14ac:dyDescent="0.2">
      <c r="A287" s="18" t="s">
        <v>699</v>
      </c>
      <c r="B287" s="1" t="s">
        <v>213</v>
      </c>
      <c r="C287" s="1">
        <v>0</v>
      </c>
      <c r="D287" s="11" t="str">
        <f t="shared" si="81"/>
        <v>N/A</v>
      </c>
      <c r="E287" s="1">
        <v>0</v>
      </c>
      <c r="F287" s="11" t="str">
        <f t="shared" si="82"/>
        <v>N/A</v>
      </c>
      <c r="G287" s="1">
        <v>0</v>
      </c>
      <c r="H287" s="11" t="str">
        <f t="shared" si="83"/>
        <v>N/A</v>
      </c>
      <c r="I287" s="12" t="s">
        <v>1746</v>
      </c>
      <c r="J287" s="12" t="s">
        <v>1746</v>
      </c>
      <c r="K287" s="1" t="s">
        <v>213</v>
      </c>
      <c r="L287" s="9" t="str">
        <f t="shared" si="84"/>
        <v>N/A</v>
      </c>
    </row>
    <row r="288" spans="1:12" x14ac:dyDescent="0.2">
      <c r="A288" s="18" t="s">
        <v>700</v>
      </c>
      <c r="B288" s="1" t="s">
        <v>213</v>
      </c>
      <c r="C288" s="1">
        <v>24892</v>
      </c>
      <c r="D288" s="11" t="str">
        <f t="shared" si="81"/>
        <v>N/A</v>
      </c>
      <c r="E288" s="1">
        <v>19694</v>
      </c>
      <c r="F288" s="11" t="str">
        <f t="shared" ref="F288:F289" si="85">IF($B288="N/A","N/A",IF(E288&gt;10,"No",IF(E288&lt;-10,"No","Yes")))</f>
        <v>N/A</v>
      </c>
      <c r="G288" s="1">
        <v>19909</v>
      </c>
      <c r="H288" s="11" t="str">
        <f t="shared" ref="H288:H289" si="86">IF($B288="N/A","N/A",IF(G288&gt;10,"No",IF(G288&lt;-10,"No","Yes")))</f>
        <v>N/A</v>
      </c>
      <c r="I288" s="12">
        <v>-20.9</v>
      </c>
      <c r="J288" s="12">
        <v>1.0920000000000001</v>
      </c>
      <c r="K288" s="1" t="s">
        <v>213</v>
      </c>
      <c r="L288" s="9" t="str">
        <f t="shared" ref="L288:L289" si="87">IF(J288="Div by 0", "N/A", IF(K288="N/A","N/A", IF(J288&gt;VALUE(MID(K288,1,2)), "No", IF(J288&lt;-1*VALUE(MID(K288,1,2)), "No", "Yes"))))</f>
        <v>N/A</v>
      </c>
    </row>
    <row r="289" spans="1:12" x14ac:dyDescent="0.2">
      <c r="A289" s="18" t="s">
        <v>712</v>
      </c>
      <c r="B289" s="1" t="s">
        <v>213</v>
      </c>
      <c r="C289" s="1">
        <v>17156.833332999999</v>
      </c>
      <c r="D289" s="11" t="str">
        <f t="shared" si="81"/>
        <v>N/A</v>
      </c>
      <c r="E289" s="1">
        <v>15429.5</v>
      </c>
      <c r="F289" s="11" t="str">
        <f t="shared" si="85"/>
        <v>N/A</v>
      </c>
      <c r="G289" s="1">
        <v>13983.666667</v>
      </c>
      <c r="H289" s="11" t="str">
        <f t="shared" si="86"/>
        <v>N/A</v>
      </c>
      <c r="I289" s="12">
        <v>-10.1</v>
      </c>
      <c r="J289" s="12">
        <v>-9.3699999999999992</v>
      </c>
      <c r="K289" s="1" t="s">
        <v>213</v>
      </c>
      <c r="L289" s="9" t="str">
        <f t="shared" si="87"/>
        <v>N/A</v>
      </c>
    </row>
    <row r="290" spans="1:12" x14ac:dyDescent="0.2">
      <c r="A290" s="18" t="s">
        <v>701</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1746</v>
      </c>
      <c r="J290" s="12" t="s">
        <v>1746</v>
      </c>
      <c r="K290" s="1" t="s">
        <v>213</v>
      </c>
      <c r="L290" s="9" t="str">
        <f t="shared" ref="L290:L301" si="90">IF(J290="Div by 0", "N/A", IF(K290="N/A","N/A", IF(J290&gt;VALUE(MID(K290,1,2)), "No", IF(J290&lt;-1*VALUE(MID(K290,1,2)), "No", "Yes"))))</f>
        <v>N/A</v>
      </c>
    </row>
    <row r="291" spans="1:12" x14ac:dyDescent="0.2">
      <c r="A291" s="18" t="s">
        <v>702</v>
      </c>
      <c r="B291" s="1" t="s">
        <v>213</v>
      </c>
      <c r="C291" s="1">
        <v>0</v>
      </c>
      <c r="D291" s="11" t="str">
        <f t="shared" si="81"/>
        <v>N/A</v>
      </c>
      <c r="E291" s="1">
        <v>0</v>
      </c>
      <c r="F291" s="11" t="str">
        <f t="shared" si="88"/>
        <v>N/A</v>
      </c>
      <c r="G291" s="1">
        <v>0</v>
      </c>
      <c r="H291" s="11" t="str">
        <f t="shared" si="89"/>
        <v>N/A</v>
      </c>
      <c r="I291" s="12" t="s">
        <v>1746</v>
      </c>
      <c r="J291" s="12" t="s">
        <v>1746</v>
      </c>
      <c r="K291" s="1" t="s">
        <v>213</v>
      </c>
      <c r="L291" s="9" t="str">
        <f t="shared" si="90"/>
        <v>N/A</v>
      </c>
    </row>
    <row r="292" spans="1:12" x14ac:dyDescent="0.2">
      <c r="A292" s="18" t="s">
        <v>720</v>
      </c>
      <c r="B292" s="35" t="s">
        <v>213</v>
      </c>
      <c r="C292" s="13" t="s">
        <v>1746</v>
      </c>
      <c r="D292" s="11" t="str">
        <f t="shared" si="81"/>
        <v>N/A</v>
      </c>
      <c r="E292" s="13" t="s">
        <v>1746</v>
      </c>
      <c r="F292" s="11" t="str">
        <f t="shared" si="88"/>
        <v>N/A</v>
      </c>
      <c r="G292" s="13" t="s">
        <v>1746</v>
      </c>
      <c r="H292" s="11" t="str">
        <f t="shared" si="89"/>
        <v>N/A</v>
      </c>
      <c r="I292" s="12" t="s">
        <v>1746</v>
      </c>
      <c r="J292" s="12" t="s">
        <v>1746</v>
      </c>
      <c r="K292" s="35" t="s">
        <v>213</v>
      </c>
      <c r="L292" s="9" t="str">
        <f t="shared" si="90"/>
        <v>N/A</v>
      </c>
    </row>
    <row r="293" spans="1:12" x14ac:dyDescent="0.2">
      <c r="A293" s="18" t="s">
        <v>713</v>
      </c>
      <c r="B293" s="1" t="s">
        <v>213</v>
      </c>
      <c r="C293" s="1">
        <v>0</v>
      </c>
      <c r="D293" s="11" t="str">
        <f t="shared" si="81"/>
        <v>N/A</v>
      </c>
      <c r="E293" s="1">
        <v>0</v>
      </c>
      <c r="F293" s="11" t="str">
        <f t="shared" si="88"/>
        <v>N/A</v>
      </c>
      <c r="G293" s="1">
        <v>0</v>
      </c>
      <c r="H293" s="11" t="str">
        <f t="shared" si="89"/>
        <v>N/A</v>
      </c>
      <c r="I293" s="12" t="s">
        <v>1746</v>
      </c>
      <c r="J293" s="12" t="s">
        <v>1746</v>
      </c>
      <c r="K293" s="1" t="s">
        <v>213</v>
      </c>
      <c r="L293" s="9" t="str">
        <f t="shared" si="90"/>
        <v>N/A</v>
      </c>
    </row>
    <row r="294" spans="1:12" x14ac:dyDescent="0.2">
      <c r="A294" s="18" t="s">
        <v>703</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
      <c r="A295" s="18" t="s">
        <v>714</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
      <c r="A296" s="18" t="s">
        <v>704</v>
      </c>
      <c r="B296" s="1" t="s">
        <v>213</v>
      </c>
      <c r="C296" s="1">
        <v>0</v>
      </c>
      <c r="D296" s="11" t="str">
        <f t="shared" si="81"/>
        <v>N/A</v>
      </c>
      <c r="E296" s="1">
        <v>0</v>
      </c>
      <c r="F296" s="11" t="str">
        <f t="shared" si="88"/>
        <v>N/A</v>
      </c>
      <c r="G296" s="1">
        <v>0</v>
      </c>
      <c r="H296" s="11" t="str">
        <f t="shared" si="89"/>
        <v>N/A</v>
      </c>
      <c r="I296" s="12" t="s">
        <v>1746</v>
      </c>
      <c r="J296" s="12" t="s">
        <v>1746</v>
      </c>
      <c r="K296" s="1" t="s">
        <v>213</v>
      </c>
      <c r="L296" s="9" t="str">
        <f t="shared" si="90"/>
        <v>N/A</v>
      </c>
    </row>
    <row r="297" spans="1:12" x14ac:dyDescent="0.2">
      <c r="A297" s="18" t="s">
        <v>715</v>
      </c>
      <c r="B297" s="1" t="s">
        <v>213</v>
      </c>
      <c r="C297" s="1">
        <v>0</v>
      </c>
      <c r="D297" s="11" t="str">
        <f t="shared" si="81"/>
        <v>N/A</v>
      </c>
      <c r="E297" s="1">
        <v>0</v>
      </c>
      <c r="F297" s="11" t="str">
        <f t="shared" si="88"/>
        <v>N/A</v>
      </c>
      <c r="G297" s="1">
        <v>0</v>
      </c>
      <c r="H297" s="11" t="str">
        <f t="shared" si="89"/>
        <v>N/A</v>
      </c>
      <c r="I297" s="12" t="s">
        <v>1746</v>
      </c>
      <c r="J297" s="12" t="s">
        <v>1746</v>
      </c>
      <c r="K297" s="1" t="s">
        <v>213</v>
      </c>
      <c r="L297" s="9" t="str">
        <f t="shared" si="90"/>
        <v>N/A</v>
      </c>
    </row>
    <row r="298" spans="1:12" x14ac:dyDescent="0.2">
      <c r="A298" s="18" t="s">
        <v>705</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
      <c r="A299" s="18" t="s">
        <v>716</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
      <c r="A300" s="18" t="s">
        <v>403</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
      <c r="A301" s="18" t="s">
        <v>717</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
      <c r="A302" s="18" t="s">
        <v>706</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
      <c r="A303" s="18" t="s">
        <v>707</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
      <c r="A304" s="18" t="s">
        <v>718</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5" x14ac:dyDescent="0.2">
      <c r="A305" s="58" t="s">
        <v>708</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
      <c r="A306" s="58" t="s">
        <v>709</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
      <c r="A307" s="58" t="s">
        <v>719</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ht="25.5" x14ac:dyDescent="0.2">
      <c r="A308" s="58" t="s">
        <v>710</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
      <c r="A309" s="58" t="s">
        <v>711</v>
      </c>
      <c r="B309" s="1" t="s">
        <v>213</v>
      </c>
      <c r="C309" s="1">
        <v>7834</v>
      </c>
      <c r="D309" s="1" t="s">
        <v>213</v>
      </c>
      <c r="E309" s="1">
        <v>8158</v>
      </c>
      <c r="F309" s="1" t="s">
        <v>213</v>
      </c>
      <c r="G309" s="1">
        <v>8064</v>
      </c>
      <c r="H309" s="1" t="s">
        <v>213</v>
      </c>
      <c r="I309" s="12">
        <v>4.1360000000000001</v>
      </c>
      <c r="J309" s="12">
        <v>-1.1499999999999999</v>
      </c>
      <c r="K309" s="1" t="s">
        <v>213</v>
      </c>
      <c r="L309" s="9" t="str">
        <f>IF(J309="Div by 0", "N/A", IF(K309="N/A","N/A", IF(J309&gt;VALUE(MID(K309,1,2)), "No", IF(J309&lt;-1*VALUE(MID(K309,1,2)), "No", "Yes"))))</f>
        <v>N/A</v>
      </c>
    </row>
    <row r="310" spans="1:12" x14ac:dyDescent="0.2">
      <c r="A310" s="80" t="s">
        <v>73</v>
      </c>
      <c r="B310" s="35" t="s">
        <v>213</v>
      </c>
      <c r="C310" s="36">
        <v>273541</v>
      </c>
      <c r="D310" s="44" t="str">
        <f>IF($B310="N/A","N/A",IF(C310&gt;10,"No",IF(C310&lt;-10,"No","Yes")))</f>
        <v>N/A</v>
      </c>
      <c r="E310" s="36">
        <v>282322</v>
      </c>
      <c r="F310" s="44" t="str">
        <f>IF($B310="N/A","N/A",IF(E310&gt;10,"No",IF(E310&lt;-10,"No","Yes")))</f>
        <v>N/A</v>
      </c>
      <c r="G310" s="36">
        <v>288468</v>
      </c>
      <c r="H310" s="44" t="str">
        <f>IF($B310="N/A","N/A",IF(G310&gt;10,"No",IF(G310&lt;-10,"No","Yes")))</f>
        <v>N/A</v>
      </c>
      <c r="I310" s="12">
        <v>3.21</v>
      </c>
      <c r="J310" s="12">
        <v>2.177</v>
      </c>
      <c r="K310" s="45" t="s">
        <v>738</v>
      </c>
      <c r="L310" s="9" t="str">
        <f t="shared" ref="L310:L339" si="92">IF(J310="Div by 0", "N/A", IF(K310="N/A","N/A", IF(J310&gt;VALUE(MID(K310,1,2)), "No", IF(J310&lt;-1*VALUE(MID(K310,1,2)), "No", "Yes"))))</f>
        <v>Yes</v>
      </c>
    </row>
    <row r="311" spans="1:12" x14ac:dyDescent="0.2">
      <c r="A311" s="58" t="s">
        <v>182</v>
      </c>
      <c r="B311" s="35" t="s">
        <v>213</v>
      </c>
      <c r="C311" s="36">
        <v>12619</v>
      </c>
      <c r="D311" s="11" t="str">
        <f t="shared" ref="D311:D314" si="93">IF($B311="N/A","N/A",IF(C311&gt;10,"No",IF(C311&lt;-10,"No","Yes")))</f>
        <v>N/A</v>
      </c>
      <c r="E311" s="36">
        <v>13137</v>
      </c>
      <c r="F311" s="11" t="str">
        <f t="shared" ref="F311:F314" si="94">IF($B311="N/A","N/A",IF(E311&gt;10,"No",IF(E311&lt;-10,"No","Yes")))</f>
        <v>N/A</v>
      </c>
      <c r="G311" s="36">
        <v>13536</v>
      </c>
      <c r="H311" s="11" t="str">
        <f t="shared" ref="H311:H314" si="95">IF($B311="N/A","N/A",IF(G311&gt;10,"No",IF(G311&lt;-10,"No","Yes")))</f>
        <v>N/A</v>
      </c>
      <c r="I311" s="12">
        <v>4.1050000000000004</v>
      </c>
      <c r="J311" s="12">
        <v>3.0369999999999999</v>
      </c>
      <c r="K311" s="45" t="s">
        <v>738</v>
      </c>
      <c r="L311" s="9" t="str">
        <f>IF(J311="Div by 0", "N/A", IF(OR(J311="N/A",K311="N/A"),"N/A", IF(J311&gt;VALUE(MID(K311,1,2)), "No", IF(J311&lt;-1*VALUE(MID(K311,1,2)), "No", "Yes"))))</f>
        <v>Yes</v>
      </c>
    </row>
    <row r="312" spans="1:12" x14ac:dyDescent="0.2">
      <c r="A312" s="58" t="s">
        <v>183</v>
      </c>
      <c r="B312" s="35" t="s">
        <v>213</v>
      </c>
      <c r="C312" s="36">
        <v>41456</v>
      </c>
      <c r="D312" s="11" t="str">
        <f t="shared" si="93"/>
        <v>N/A</v>
      </c>
      <c r="E312" s="36">
        <v>43127</v>
      </c>
      <c r="F312" s="11" t="str">
        <f t="shared" si="94"/>
        <v>N/A</v>
      </c>
      <c r="G312" s="36">
        <v>44886</v>
      </c>
      <c r="H312" s="11" t="str">
        <f t="shared" si="95"/>
        <v>N/A</v>
      </c>
      <c r="I312" s="12">
        <v>4.0309999999999997</v>
      </c>
      <c r="J312" s="12">
        <v>4.0789999999999997</v>
      </c>
      <c r="K312" s="45" t="s">
        <v>738</v>
      </c>
      <c r="L312" s="9" t="str">
        <f t="shared" ref="L312:L314" si="96">IF(J312="Div by 0", "N/A", IF(OR(J312="N/A",K312="N/A"),"N/A", IF(J312&gt;VALUE(MID(K312,1,2)), "No", IF(J312&lt;-1*VALUE(MID(K312,1,2)), "No", "Yes"))))</f>
        <v>Yes</v>
      </c>
    </row>
    <row r="313" spans="1:12" x14ac:dyDescent="0.2">
      <c r="A313" s="58" t="s">
        <v>184</v>
      </c>
      <c r="B313" s="35" t="s">
        <v>213</v>
      </c>
      <c r="C313" s="36">
        <v>162492</v>
      </c>
      <c r="D313" s="11" t="str">
        <f t="shared" si="93"/>
        <v>N/A</v>
      </c>
      <c r="E313" s="36">
        <v>165466</v>
      </c>
      <c r="F313" s="11" t="str">
        <f t="shared" si="94"/>
        <v>N/A</v>
      </c>
      <c r="G313" s="36">
        <v>170421</v>
      </c>
      <c r="H313" s="11" t="str">
        <f t="shared" si="95"/>
        <v>N/A</v>
      </c>
      <c r="I313" s="12">
        <v>1.83</v>
      </c>
      <c r="J313" s="12">
        <v>2.9950000000000001</v>
      </c>
      <c r="K313" s="45" t="s">
        <v>738</v>
      </c>
      <c r="L313" s="9" t="str">
        <f t="shared" si="96"/>
        <v>Yes</v>
      </c>
    </row>
    <row r="314" spans="1:12" x14ac:dyDescent="0.2">
      <c r="A314" s="7" t="s">
        <v>185</v>
      </c>
      <c r="B314" s="35" t="s">
        <v>213</v>
      </c>
      <c r="C314" s="36">
        <v>56974</v>
      </c>
      <c r="D314" s="11" t="str">
        <f t="shared" si="93"/>
        <v>N/A</v>
      </c>
      <c r="E314" s="36">
        <v>60592</v>
      </c>
      <c r="F314" s="11" t="str">
        <f t="shared" si="94"/>
        <v>N/A</v>
      </c>
      <c r="G314" s="36">
        <v>59625</v>
      </c>
      <c r="H314" s="11" t="str">
        <f t="shared" si="95"/>
        <v>N/A</v>
      </c>
      <c r="I314" s="12">
        <v>6.35</v>
      </c>
      <c r="J314" s="12">
        <v>-1.6</v>
      </c>
      <c r="K314" s="45" t="s">
        <v>738</v>
      </c>
      <c r="L314" s="9" t="str">
        <f t="shared" si="96"/>
        <v>Yes</v>
      </c>
    </row>
    <row r="315" spans="1:12" x14ac:dyDescent="0.2">
      <c r="A315" s="58" t="s">
        <v>1111</v>
      </c>
      <c r="B315" s="13" t="s">
        <v>213</v>
      </c>
      <c r="C315" s="36">
        <v>165865</v>
      </c>
      <c r="D315" s="9" t="str">
        <f t="shared" ref="D315:F318" si="97">IF($B315="N/A","N/A",IF(C315&lt;0,"No","Yes"))</f>
        <v>N/A</v>
      </c>
      <c r="E315" s="36">
        <v>168888</v>
      </c>
      <c r="F315" s="9" t="str">
        <f t="shared" si="97"/>
        <v>N/A</v>
      </c>
      <c r="G315" s="36">
        <v>173995</v>
      </c>
      <c r="H315" s="9" t="str">
        <f t="shared" ref="H315:H318" si="98">IF($B315="N/A","N/A",IF(G315&lt;0,"No","Yes"))</f>
        <v>N/A</v>
      </c>
      <c r="I315" s="12">
        <v>1.823</v>
      </c>
      <c r="J315" s="12">
        <v>3.024</v>
      </c>
      <c r="K315" s="1" t="s">
        <v>737</v>
      </c>
      <c r="L315" s="9" t="str">
        <f>IF(J315="Div by 0", "N/A", IF(OR(J315="N/A",K315="N/A"),"N/A", IF(J315&gt;VALUE(MID(K315,1,2)), "No", IF(J315&lt;-1*VALUE(MID(K315,1,2)), "No", "Yes"))))</f>
        <v>Yes</v>
      </c>
    </row>
    <row r="316" spans="1:12" x14ac:dyDescent="0.2">
      <c r="A316" s="58" t="s">
        <v>431</v>
      </c>
      <c r="B316" s="13" t="s">
        <v>213</v>
      </c>
      <c r="C316" s="36">
        <v>4694</v>
      </c>
      <c r="D316" s="9" t="str">
        <f t="shared" si="97"/>
        <v>N/A</v>
      </c>
      <c r="E316" s="36">
        <v>4689</v>
      </c>
      <c r="F316" s="9" t="str">
        <f t="shared" si="97"/>
        <v>N/A</v>
      </c>
      <c r="G316" s="36">
        <v>4437</v>
      </c>
      <c r="H316" s="9" t="str">
        <f t="shared" si="98"/>
        <v>N/A</v>
      </c>
      <c r="I316" s="12">
        <v>-0.107</v>
      </c>
      <c r="J316" s="12">
        <v>-5.37</v>
      </c>
      <c r="K316" s="1" t="s">
        <v>737</v>
      </c>
      <c r="L316" s="9" t="str">
        <f t="shared" ref="L316:L318" si="99">IF(J316="Div by 0", "N/A", IF(OR(J316="N/A",K316="N/A"),"N/A", IF(J316&gt;VALUE(MID(K316,1,2)), "No", IF(J316&lt;-1*VALUE(MID(K316,1,2)), "No", "Yes"))))</f>
        <v>Yes</v>
      </c>
    </row>
    <row r="317" spans="1:12" x14ac:dyDescent="0.2">
      <c r="A317" s="58" t="s">
        <v>432</v>
      </c>
      <c r="B317" s="13" t="s">
        <v>213</v>
      </c>
      <c r="C317" s="36">
        <v>85715</v>
      </c>
      <c r="D317" s="9" t="str">
        <f t="shared" si="97"/>
        <v>N/A</v>
      </c>
      <c r="E317" s="36">
        <v>90624</v>
      </c>
      <c r="F317" s="9" t="str">
        <f t="shared" si="97"/>
        <v>N/A</v>
      </c>
      <c r="G317" s="36">
        <v>91049</v>
      </c>
      <c r="H317" s="9" t="str">
        <f t="shared" si="98"/>
        <v>N/A</v>
      </c>
      <c r="I317" s="12">
        <v>5.7270000000000003</v>
      </c>
      <c r="J317" s="12">
        <v>0.46899999999999997</v>
      </c>
      <c r="K317" s="1" t="s">
        <v>737</v>
      </c>
      <c r="L317" s="9" t="str">
        <f t="shared" si="99"/>
        <v>Yes</v>
      </c>
    </row>
    <row r="318" spans="1:12" x14ac:dyDescent="0.2">
      <c r="A318" s="58" t="s">
        <v>1112</v>
      </c>
      <c r="B318" s="13" t="s">
        <v>213</v>
      </c>
      <c r="C318" s="36">
        <v>11894</v>
      </c>
      <c r="D318" s="9" t="str">
        <f t="shared" si="97"/>
        <v>N/A</v>
      </c>
      <c r="E318" s="36">
        <v>12587</v>
      </c>
      <c r="F318" s="9" t="str">
        <f t="shared" si="97"/>
        <v>N/A</v>
      </c>
      <c r="G318" s="36">
        <v>13386</v>
      </c>
      <c r="H318" s="9" t="str">
        <f t="shared" si="98"/>
        <v>N/A</v>
      </c>
      <c r="I318" s="12">
        <v>5.8259999999999996</v>
      </c>
      <c r="J318" s="12">
        <v>6.3479999999999999</v>
      </c>
      <c r="K318" s="1" t="s">
        <v>737</v>
      </c>
      <c r="L318" s="9" t="str">
        <f t="shared" si="99"/>
        <v>Yes</v>
      </c>
    </row>
    <row r="319" spans="1:12" x14ac:dyDescent="0.2">
      <c r="A319" s="58" t="s">
        <v>98</v>
      </c>
      <c r="B319" s="35" t="s">
        <v>291</v>
      </c>
      <c r="C319" s="8">
        <v>92.222006938999996</v>
      </c>
      <c r="D319" s="44" t="str">
        <f>IF($B319="N/A","N/A",IF(C319&gt;80,"Yes","No"))</f>
        <v>Yes</v>
      </c>
      <c r="E319" s="8">
        <v>92.339598047999999</v>
      </c>
      <c r="F319" s="44" t="str">
        <f>IF($B319="N/A","N/A",IF(E319&gt;80,"Yes","No"))</f>
        <v>Yes</v>
      </c>
      <c r="G319" s="8">
        <v>92.616858715999996</v>
      </c>
      <c r="H319" s="44" t="str">
        <f>IF($B319="N/A","N/A",IF(G319&gt;80,"Yes","No"))</f>
        <v>Yes</v>
      </c>
      <c r="I319" s="12">
        <v>0.1275</v>
      </c>
      <c r="J319" s="12">
        <v>0.30030000000000001</v>
      </c>
      <c r="K319" s="45" t="s">
        <v>738</v>
      </c>
      <c r="L319" s="9" t="str">
        <f t="shared" si="92"/>
        <v>Yes</v>
      </c>
    </row>
    <row r="320" spans="1:12" x14ac:dyDescent="0.2">
      <c r="A320" s="58" t="s">
        <v>332</v>
      </c>
      <c r="B320" s="35" t="s">
        <v>278</v>
      </c>
      <c r="C320" s="8">
        <v>0.2394522211</v>
      </c>
      <c r="D320" s="44" t="str">
        <f>IF($B320="N/A","N/A",IF(C320&gt;=5,"No",IF(C320&lt;0,"No","Yes")))</f>
        <v>Yes</v>
      </c>
      <c r="E320" s="8">
        <v>0.21854478220000001</v>
      </c>
      <c r="F320" s="44" t="str">
        <f>IF($B320="N/A","N/A",IF(E320&gt;=5,"No",IF(E320&lt;0,"No","Yes")))</f>
        <v>Yes</v>
      </c>
      <c r="G320" s="8">
        <v>0.19794223280000001</v>
      </c>
      <c r="H320" s="44" t="str">
        <f>IF($B320="N/A","N/A",IF(G320&gt;=5,"No",IF(G320&lt;0,"No","Yes")))</f>
        <v>Yes</v>
      </c>
      <c r="I320" s="12">
        <v>-8.73</v>
      </c>
      <c r="J320" s="12">
        <v>-9.43</v>
      </c>
      <c r="K320" s="45" t="s">
        <v>738</v>
      </c>
      <c r="L320" s="9" t="str">
        <f t="shared" si="92"/>
        <v>Yes</v>
      </c>
    </row>
    <row r="321" spans="1:12" x14ac:dyDescent="0.2">
      <c r="A321" s="58" t="s">
        <v>340</v>
      </c>
      <c r="B321" s="48" t="s">
        <v>278</v>
      </c>
      <c r="C321" s="8">
        <v>1.3986934316999999</v>
      </c>
      <c r="D321" s="44" t="str">
        <f>IF($B321="N/A","N/A",IF(C321&gt;=5,"No",IF(C321&lt;0,"No","Yes")))</f>
        <v>Yes</v>
      </c>
      <c r="E321" s="8">
        <v>1.5492947769000001</v>
      </c>
      <c r="F321" s="44" t="str">
        <f>IF($B321="N/A","N/A",IF(E321&gt;=5,"No",IF(E321&lt;0,"No","Yes")))</f>
        <v>Yes</v>
      </c>
      <c r="G321" s="8">
        <v>1.5960175825</v>
      </c>
      <c r="H321" s="44" t="str">
        <f>IF($B321="N/A","N/A",IF(G321&gt;=5,"No",IF(G321&lt;0,"No","Yes")))</f>
        <v>Yes</v>
      </c>
      <c r="I321" s="12">
        <v>10.77</v>
      </c>
      <c r="J321" s="12">
        <v>3.016</v>
      </c>
      <c r="K321" s="45" t="s">
        <v>738</v>
      </c>
      <c r="L321" s="9" t="str">
        <f t="shared" si="92"/>
        <v>Yes</v>
      </c>
    </row>
    <row r="322" spans="1:12" x14ac:dyDescent="0.2">
      <c r="A322" s="58" t="s">
        <v>333</v>
      </c>
      <c r="B322" s="48" t="s">
        <v>278</v>
      </c>
      <c r="C322" s="8">
        <v>0</v>
      </c>
      <c r="D322" s="44" t="str">
        <f>IF($B322="N/A","N/A",IF(C322&gt;=5,"No",IF(C322&lt;0,"No","Yes")))</f>
        <v>Yes</v>
      </c>
      <c r="E322" s="8">
        <v>0</v>
      </c>
      <c r="F322" s="44" t="str">
        <f>IF($B322="N/A","N/A",IF(E322&gt;=5,"No",IF(E322&lt;0,"No","Yes")))</f>
        <v>Yes</v>
      </c>
      <c r="G322" s="8">
        <v>0</v>
      </c>
      <c r="H322" s="44" t="str">
        <f>IF($B322="N/A","N/A",IF(G322&gt;=5,"No",IF(G322&lt;0,"No","Yes")))</f>
        <v>Yes</v>
      </c>
      <c r="I322" s="12" t="s">
        <v>1746</v>
      </c>
      <c r="J322" s="12" t="s">
        <v>1746</v>
      </c>
      <c r="K322" s="45" t="s">
        <v>738</v>
      </c>
      <c r="L322" s="9" t="str">
        <f t="shared" si="92"/>
        <v>N/A</v>
      </c>
    </row>
    <row r="323" spans="1:12" x14ac:dyDescent="0.2">
      <c r="A323" s="58" t="s">
        <v>334</v>
      </c>
      <c r="B323" s="48" t="s">
        <v>292</v>
      </c>
      <c r="C323" s="8">
        <v>6.1398474085999997</v>
      </c>
      <c r="D323" s="44" t="str">
        <f>IF($B323="N/A","N/A",IF(C323&gt;0,"No",IF(C323&lt;0,"No","Yes")))</f>
        <v>No</v>
      </c>
      <c r="E323" s="8">
        <v>5.8925623933000004</v>
      </c>
      <c r="F323" s="44" t="str">
        <f>IF($B323="N/A","N/A",IF(E323&gt;0,"No",IF(E323&lt;0,"No","Yes")))</f>
        <v>No</v>
      </c>
      <c r="G323" s="8">
        <v>5.5891814689999997</v>
      </c>
      <c r="H323" s="44" t="str">
        <f>IF($B323="N/A","N/A",IF(G323&gt;0,"No",IF(G323&lt;0,"No","Yes")))</f>
        <v>No</v>
      </c>
      <c r="I323" s="12">
        <v>-4.03</v>
      </c>
      <c r="J323" s="12">
        <v>-5.15</v>
      </c>
      <c r="K323" s="45" t="s">
        <v>738</v>
      </c>
      <c r="L323" s="9" t="str">
        <f t="shared" si="92"/>
        <v>Yes</v>
      </c>
    </row>
    <row r="324" spans="1:12" x14ac:dyDescent="0.2">
      <c r="A324" s="58" t="s">
        <v>335</v>
      </c>
      <c r="B324" s="48" t="s">
        <v>278</v>
      </c>
      <c r="C324" s="8">
        <v>0</v>
      </c>
      <c r="D324" s="44" t="str">
        <f>IF($B324="N/A","N/A",IF(C324&gt;=5,"No",IF(C324&lt;0,"No","Yes")))</f>
        <v>Yes</v>
      </c>
      <c r="E324" s="8">
        <v>0</v>
      </c>
      <c r="F324" s="44" t="str">
        <f>IF($B324="N/A","N/A",IF(E324&gt;=5,"No",IF(E324&lt;0,"No","Yes")))</f>
        <v>Yes</v>
      </c>
      <c r="G324" s="8">
        <v>0</v>
      </c>
      <c r="H324" s="44" t="str">
        <f>IF($B324="N/A","N/A",IF(G324&gt;=5,"No",IF(G324&lt;0,"No","Yes")))</f>
        <v>Yes</v>
      </c>
      <c r="I324" s="12" t="s">
        <v>1746</v>
      </c>
      <c r="J324" s="12" t="s">
        <v>1746</v>
      </c>
      <c r="K324" s="45" t="s">
        <v>738</v>
      </c>
      <c r="L324" s="9" t="str">
        <f t="shared" si="92"/>
        <v>N/A</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1746</v>
      </c>
      <c r="J325" s="12" t="s">
        <v>1746</v>
      </c>
      <c r="K325" s="45" t="s">
        <v>738</v>
      </c>
      <c r="L325" s="9" t="str">
        <f t="shared" si="92"/>
        <v>N/A</v>
      </c>
    </row>
    <row r="326" spans="1:12" x14ac:dyDescent="0.2">
      <c r="A326" s="58" t="s">
        <v>337</v>
      </c>
      <c r="B326" s="48" t="s">
        <v>292</v>
      </c>
      <c r="C326" s="8">
        <v>0</v>
      </c>
      <c r="D326" s="44" t="str">
        <f t="shared" si="100"/>
        <v>Yes</v>
      </c>
      <c r="E326" s="8">
        <v>0</v>
      </c>
      <c r="F326" s="44" t="str">
        <f t="shared" si="101"/>
        <v>Yes</v>
      </c>
      <c r="G326" s="8">
        <v>0</v>
      </c>
      <c r="H326" s="44" t="str">
        <f t="shared" si="102"/>
        <v>Yes</v>
      </c>
      <c r="I326" s="12" t="s">
        <v>1746</v>
      </c>
      <c r="J326" s="12" t="s">
        <v>1746</v>
      </c>
      <c r="K326" s="45" t="s">
        <v>738</v>
      </c>
      <c r="L326" s="9" t="str">
        <f t="shared" si="92"/>
        <v>N/A</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1746</v>
      </c>
      <c r="J327" s="12" t="s">
        <v>1746</v>
      </c>
      <c r="K327" s="45" t="s">
        <v>738</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1746</v>
      </c>
      <c r="J328" s="12" t="s">
        <v>1746</v>
      </c>
      <c r="K328" s="45" t="s">
        <v>738</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1746</v>
      </c>
      <c r="J329" s="12" t="s">
        <v>1746</v>
      </c>
      <c r="K329" s="45" t="s">
        <v>738</v>
      </c>
      <c r="L329" s="9" t="str">
        <f t="shared" si="92"/>
        <v>N/A</v>
      </c>
    </row>
    <row r="330" spans="1:12" x14ac:dyDescent="0.2">
      <c r="A330" s="58" t="s">
        <v>1113</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1746</v>
      </c>
      <c r="J330" s="12" t="s">
        <v>1746</v>
      </c>
      <c r="K330" s="45" t="s">
        <v>738</v>
      </c>
      <c r="L330" s="9" t="str">
        <f t="shared" si="92"/>
        <v>N/A</v>
      </c>
    </row>
    <row r="331" spans="1:12" x14ac:dyDescent="0.2">
      <c r="A331" s="58" t="s">
        <v>1114</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1746</v>
      </c>
      <c r="J331" s="12" t="s">
        <v>1746</v>
      </c>
      <c r="K331" s="45" t="s">
        <v>738</v>
      </c>
      <c r="L331" s="9" t="str">
        <f t="shared" si="92"/>
        <v>N/A</v>
      </c>
    </row>
    <row r="332" spans="1:12" x14ac:dyDescent="0.2">
      <c r="A332" s="58" t="s">
        <v>1115</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1746</v>
      </c>
      <c r="J332" s="12" t="s">
        <v>1746</v>
      </c>
      <c r="K332" s="45" t="s">
        <v>738</v>
      </c>
      <c r="L332" s="9" t="str">
        <f t="shared" si="92"/>
        <v>N/A</v>
      </c>
    </row>
    <row r="333" spans="1:12" x14ac:dyDescent="0.2">
      <c r="A333" s="58" t="s">
        <v>1116</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1746</v>
      </c>
      <c r="J333" s="12" t="s">
        <v>1746</v>
      </c>
      <c r="K333" s="45" t="s">
        <v>738</v>
      </c>
      <c r="L333" s="9" t="str">
        <f t="shared" si="92"/>
        <v>N/A</v>
      </c>
    </row>
    <row r="334" spans="1:12" x14ac:dyDescent="0.2">
      <c r="A334" s="58" t="s">
        <v>1117</v>
      </c>
      <c r="B334" s="35" t="s">
        <v>293</v>
      </c>
      <c r="C334" s="8">
        <v>10.659096807999999</v>
      </c>
      <c r="D334" s="44" t="str">
        <f>IF($B334="N/A","N/A",IF(C334&gt;15,"No",IF(C334&lt;2,"No","Yes")))</f>
        <v>Yes</v>
      </c>
      <c r="E334" s="8">
        <v>11.165973605</v>
      </c>
      <c r="F334" s="44" t="str">
        <f>IF($B334="N/A","N/A",IF(E334&gt;15,"No",IF(E334&lt;2,"No","Yes")))</f>
        <v>Yes</v>
      </c>
      <c r="G334" s="8">
        <v>11.730937227</v>
      </c>
      <c r="H334" s="44" t="str">
        <f>IF($B334="N/A","N/A",IF(G334&gt;15,"No",IF(G334&lt;2,"No","Yes")))</f>
        <v>Yes</v>
      </c>
      <c r="I334" s="12">
        <v>4.7549999999999999</v>
      </c>
      <c r="J334" s="12">
        <v>5.0599999999999996</v>
      </c>
      <c r="K334" s="45" t="s">
        <v>738</v>
      </c>
      <c r="L334" s="9" t="str">
        <f t="shared" si="92"/>
        <v>Yes</v>
      </c>
    </row>
    <row r="335" spans="1:12" x14ac:dyDescent="0.2">
      <c r="A335" s="58" t="s">
        <v>1118</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1746</v>
      </c>
      <c r="J335" s="12" t="s">
        <v>1746</v>
      </c>
      <c r="K335" s="45" t="s">
        <v>738</v>
      </c>
      <c r="L335" s="9" t="str">
        <f t="shared" si="92"/>
        <v>N/A</v>
      </c>
    </row>
    <row r="336" spans="1:12" x14ac:dyDescent="0.2">
      <c r="A336" s="58" t="s">
        <v>1673</v>
      </c>
      <c r="B336" s="35" t="s">
        <v>213</v>
      </c>
      <c r="C336" s="36">
        <v>0</v>
      </c>
      <c r="D336" s="44" t="str">
        <f>IF($B336="N/A","N/A",IF(C336&gt;10,"No",IF(C336&lt;-10,"No","Yes")))</f>
        <v>N/A</v>
      </c>
      <c r="E336" s="36">
        <v>0</v>
      </c>
      <c r="F336" s="44" t="str">
        <f>IF($B336="N/A","N/A",IF(E336&gt;10,"No",IF(E336&lt;-10,"No","Yes")))</f>
        <v>N/A</v>
      </c>
      <c r="G336" s="36">
        <v>0</v>
      </c>
      <c r="H336" s="44" t="str">
        <f>IF($B336="N/A","N/A",IF(G336&gt;10,"No",IF(G336&lt;-10,"No","Yes")))</f>
        <v>N/A</v>
      </c>
      <c r="I336" s="12" t="s">
        <v>1746</v>
      </c>
      <c r="J336" s="12" t="s">
        <v>1746</v>
      </c>
      <c r="K336" s="45" t="s">
        <v>738</v>
      </c>
      <c r="L336" s="9" t="str">
        <f t="shared" si="92"/>
        <v>N/A</v>
      </c>
    </row>
    <row r="337" spans="1:12" x14ac:dyDescent="0.2">
      <c r="A337" s="58" t="s">
        <v>1674</v>
      </c>
      <c r="B337" s="35" t="s">
        <v>213</v>
      </c>
      <c r="C337" s="36">
        <v>0</v>
      </c>
      <c r="D337" s="44" t="str">
        <f>IF($B337="N/A","N/A",IF(C337&gt;10,"No",IF(C337&lt;-10,"No","Yes")))</f>
        <v>N/A</v>
      </c>
      <c r="E337" s="36">
        <v>0</v>
      </c>
      <c r="F337" s="44" t="str">
        <f>IF($B337="N/A","N/A",IF(E337&gt;10,"No",IF(E337&lt;-10,"No","Yes")))</f>
        <v>N/A</v>
      </c>
      <c r="G337" s="36">
        <v>0</v>
      </c>
      <c r="H337" s="44" t="str">
        <f>IF($B337="N/A","N/A",IF(G337&gt;10,"No",IF(G337&lt;-10,"No","Yes")))</f>
        <v>N/A</v>
      </c>
      <c r="I337" s="12" t="s">
        <v>1746</v>
      </c>
      <c r="J337" s="12" t="s">
        <v>1746</v>
      </c>
      <c r="K337" s="45" t="s">
        <v>738</v>
      </c>
      <c r="L337" s="9" t="str">
        <f t="shared" si="92"/>
        <v>N/A</v>
      </c>
    </row>
    <row r="338" spans="1:12" x14ac:dyDescent="0.2">
      <c r="A338" s="58" t="s">
        <v>1675</v>
      </c>
      <c r="B338" s="35" t="s">
        <v>213</v>
      </c>
      <c r="C338" s="36">
        <v>7870</v>
      </c>
      <c r="D338" s="44" t="str">
        <f>IF($B338="N/A","N/A",IF(C338&gt;10,"No",IF(C338&lt;-10,"No","Yes")))</f>
        <v>N/A</v>
      </c>
      <c r="E338" s="36">
        <v>7534</v>
      </c>
      <c r="F338" s="44" t="str">
        <f>IF($B338="N/A","N/A",IF(E338&gt;10,"No",IF(E338&lt;-10,"No","Yes")))</f>
        <v>N/A</v>
      </c>
      <c r="G338" s="36">
        <v>6589</v>
      </c>
      <c r="H338" s="44" t="str">
        <f>IF($B338="N/A","N/A",IF(G338&gt;10,"No",IF(G338&lt;-10,"No","Yes")))</f>
        <v>N/A</v>
      </c>
      <c r="I338" s="12">
        <v>-4.2699999999999996</v>
      </c>
      <c r="J338" s="12">
        <v>-12.5</v>
      </c>
      <c r="K338" s="45" t="s">
        <v>738</v>
      </c>
      <c r="L338" s="9" t="str">
        <f t="shared" si="92"/>
        <v>Yes</v>
      </c>
    </row>
    <row r="339" spans="1:12" x14ac:dyDescent="0.2">
      <c r="A339" s="58" t="s">
        <v>1676</v>
      </c>
      <c r="B339" s="35" t="s">
        <v>213</v>
      </c>
      <c r="C339" s="36">
        <v>115</v>
      </c>
      <c r="D339" s="44" t="str">
        <f>IF($B339="N/A","N/A",IF(C339&gt;10,"No",IF(C339&lt;-10,"No","Yes")))</f>
        <v>N/A</v>
      </c>
      <c r="E339" s="36">
        <v>95</v>
      </c>
      <c r="F339" s="44" t="str">
        <f>IF($B339="N/A","N/A",IF(E339&gt;10,"No",IF(E339&lt;-10,"No","Yes")))</f>
        <v>N/A</v>
      </c>
      <c r="G339" s="36">
        <v>84</v>
      </c>
      <c r="H339" s="44" t="str">
        <f>IF($B339="N/A","N/A",IF(G339&gt;10,"No",IF(G339&lt;-10,"No","Yes")))</f>
        <v>N/A</v>
      </c>
      <c r="I339" s="12">
        <v>-17.399999999999999</v>
      </c>
      <c r="J339" s="12">
        <v>-11.6</v>
      </c>
      <c r="K339" s="45" t="s">
        <v>738</v>
      </c>
      <c r="L339" s="9" t="str">
        <f t="shared" si="92"/>
        <v>Yes</v>
      </c>
    </row>
    <row r="340" spans="1:12" s="21" customFormat="1" ht="12" customHeight="1" x14ac:dyDescent="0.2">
      <c r="A340" s="161" t="s">
        <v>1633</v>
      </c>
      <c r="B340" s="162"/>
      <c r="C340" s="162"/>
      <c r="D340" s="162"/>
      <c r="E340" s="162"/>
      <c r="F340" s="162"/>
      <c r="G340" s="162"/>
      <c r="H340" s="162"/>
      <c r="I340" s="162"/>
      <c r="J340" s="162"/>
      <c r="K340" s="162"/>
      <c r="L340" s="163"/>
    </row>
    <row r="341" spans="1:12" s="21" customFormat="1" ht="12.75" customHeight="1" x14ac:dyDescent="0.2">
      <c r="A341" s="151" t="s">
        <v>1631</v>
      </c>
      <c r="B341" s="152"/>
      <c r="C341" s="152"/>
      <c r="D341" s="152"/>
      <c r="E341" s="152"/>
      <c r="F341" s="152"/>
      <c r="G341" s="152"/>
      <c r="H341" s="152"/>
      <c r="I341" s="152"/>
      <c r="J341" s="152"/>
      <c r="K341" s="152"/>
      <c r="L341" s="153"/>
    </row>
    <row r="342" spans="1:12" s="21" customFormat="1" x14ac:dyDescent="0.2">
      <c r="A342" s="154" t="s">
        <v>1732</v>
      </c>
      <c r="B342" s="154"/>
      <c r="C342" s="154"/>
      <c r="D342" s="154"/>
      <c r="E342" s="154"/>
      <c r="F342" s="154"/>
      <c r="G342" s="154"/>
      <c r="H342" s="154"/>
      <c r="I342" s="154"/>
      <c r="J342" s="154"/>
      <c r="K342" s="154"/>
      <c r="L342" s="155"/>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11" sqref="A11"/>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742</v>
      </c>
    </row>
    <row r="2" spans="1:1" s="114" customFormat="1" x14ac:dyDescent="0.2">
      <c r="A2" s="127" t="s">
        <v>1632</v>
      </c>
    </row>
    <row r="3" spans="1:1" s="114" customFormat="1" x14ac:dyDescent="0.2">
      <c r="A3" s="116" t="s">
        <v>1629</v>
      </c>
    </row>
    <row r="4" spans="1:1" s="114" customFormat="1" x14ac:dyDescent="0.2">
      <c r="A4" s="117" t="s">
        <v>1672</v>
      </c>
    </row>
    <row r="5" spans="1:1" s="114" customFormat="1" x14ac:dyDescent="0.2">
      <c r="A5" s="115" t="s">
        <v>1630</v>
      </c>
    </row>
    <row r="6" spans="1:1" s="114" customFormat="1" x14ac:dyDescent="0.2">
      <c r="A6" s="115" t="s">
        <v>743</v>
      </c>
    </row>
    <row r="7" spans="1:1" x14ac:dyDescent="0.2">
      <c r="A7" s="117" t="s">
        <v>744</v>
      </c>
    </row>
    <row r="8" spans="1:1" x14ac:dyDescent="0.2">
      <c r="A8" s="127" t="s">
        <v>1632</v>
      </c>
    </row>
    <row r="9" spans="1:1" x14ac:dyDescent="0.2">
      <c r="A9" s="113" t="s">
        <v>745</v>
      </c>
    </row>
    <row r="10" spans="1:1" x14ac:dyDescent="0.2">
      <c r="A10" s="15" t="s">
        <v>746</v>
      </c>
    </row>
    <row r="11" spans="1:1" x14ac:dyDescent="0.2">
      <c r="A11" s="15" t="s">
        <v>747</v>
      </c>
    </row>
    <row r="12" spans="1:1" x14ac:dyDescent="0.2">
      <c r="A12" s="15" t="s">
        <v>748</v>
      </c>
    </row>
    <row r="13" spans="1:1" x14ac:dyDescent="0.2">
      <c r="A13" s="15" t="s">
        <v>749</v>
      </c>
    </row>
    <row r="14" spans="1:1" x14ac:dyDescent="0.2">
      <c r="A14" s="15" t="s">
        <v>750</v>
      </c>
    </row>
    <row r="15" spans="1:1" x14ac:dyDescent="0.2">
      <c r="A15" s="15" t="s">
        <v>751</v>
      </c>
    </row>
    <row r="16" spans="1:1" x14ac:dyDescent="0.2">
      <c r="A16" s="15" t="s">
        <v>752</v>
      </c>
    </row>
    <row r="17" spans="1:1" x14ac:dyDescent="0.2">
      <c r="A17" s="15" t="s">
        <v>753</v>
      </c>
    </row>
    <row r="18" spans="1:1" x14ac:dyDescent="0.2">
      <c r="A18" s="15" t="s">
        <v>754</v>
      </c>
    </row>
    <row r="19" spans="1:1" x14ac:dyDescent="0.2">
      <c r="A19" s="15" t="s">
        <v>755</v>
      </c>
    </row>
    <row r="20" spans="1:1" x14ac:dyDescent="0.2">
      <c r="A20" s="15" t="s">
        <v>756</v>
      </c>
    </row>
    <row r="21" spans="1:1" x14ac:dyDescent="0.2">
      <c r="A21" s="15" t="s">
        <v>757</v>
      </c>
    </row>
    <row r="22" spans="1:1" x14ac:dyDescent="0.2">
      <c r="A22" s="15" t="s">
        <v>758</v>
      </c>
    </row>
    <row r="23" spans="1:1" x14ac:dyDescent="0.2">
      <c r="A23" s="15" t="s">
        <v>759</v>
      </c>
    </row>
    <row r="24" spans="1:1" x14ac:dyDescent="0.2">
      <c r="A24" s="15" t="s">
        <v>760</v>
      </c>
    </row>
    <row r="25" spans="1:1" x14ac:dyDescent="0.2">
      <c r="A25" s="15" t="s">
        <v>761</v>
      </c>
    </row>
    <row r="26" spans="1:1" x14ac:dyDescent="0.2">
      <c r="A26" s="15" t="s">
        <v>762</v>
      </c>
    </row>
    <row r="27" spans="1:1" x14ac:dyDescent="0.2">
      <c r="A27" s="15" t="s">
        <v>763</v>
      </c>
    </row>
    <row r="28" spans="1:1" x14ac:dyDescent="0.2">
      <c r="A28" s="15" t="s">
        <v>764</v>
      </c>
    </row>
    <row r="29" spans="1:1" x14ac:dyDescent="0.2">
      <c r="A29" s="15" t="s">
        <v>765</v>
      </c>
    </row>
    <row r="30" spans="1:1" x14ac:dyDescent="0.2">
      <c r="A30" s="15" t="s">
        <v>766</v>
      </c>
    </row>
    <row r="31" spans="1:1" x14ac:dyDescent="0.2">
      <c r="A31" s="15" t="s">
        <v>767</v>
      </c>
    </row>
    <row r="32" spans="1:1" x14ac:dyDescent="0.2">
      <c r="A32" s="15" t="s">
        <v>768</v>
      </c>
    </row>
    <row r="33" spans="1:1" x14ac:dyDescent="0.2">
      <c r="A33" s="15" t="s">
        <v>769</v>
      </c>
    </row>
    <row r="34" spans="1:1" x14ac:dyDescent="0.2">
      <c r="A34" s="15" t="s">
        <v>770</v>
      </c>
    </row>
    <row r="35" spans="1:1" x14ac:dyDescent="0.2">
      <c r="A35" s="15" t="s">
        <v>771</v>
      </c>
    </row>
    <row r="36" spans="1:1" x14ac:dyDescent="0.2">
      <c r="A36" s="15" t="s">
        <v>772</v>
      </c>
    </row>
    <row r="37" spans="1:1" x14ac:dyDescent="0.2">
      <c r="A37" s="15" t="s">
        <v>773</v>
      </c>
    </row>
    <row r="38" spans="1:1" x14ac:dyDescent="0.2">
      <c r="A38" s="15" t="s">
        <v>774</v>
      </c>
    </row>
    <row r="39" spans="1:1" x14ac:dyDescent="0.2">
      <c r="A39" s="15" t="s">
        <v>775</v>
      </c>
    </row>
    <row r="40" spans="1:1" x14ac:dyDescent="0.2">
      <c r="A40" s="15" t="s">
        <v>776</v>
      </c>
    </row>
    <row r="41" spans="1:1" x14ac:dyDescent="0.2">
      <c r="A41" s="15" t="s">
        <v>777</v>
      </c>
    </row>
    <row r="42" spans="1:1" x14ac:dyDescent="0.2">
      <c r="A42" s="15" t="s">
        <v>778</v>
      </c>
    </row>
    <row r="43" spans="1:1" x14ac:dyDescent="0.2">
      <c r="A43" s="15" t="s">
        <v>779</v>
      </c>
    </row>
    <row r="44" spans="1:1" x14ac:dyDescent="0.2">
      <c r="A44" s="15" t="s">
        <v>780</v>
      </c>
    </row>
    <row r="45" spans="1:1" x14ac:dyDescent="0.2">
      <c r="A45" s="15" t="s">
        <v>781</v>
      </c>
    </row>
    <row r="46" spans="1:1" x14ac:dyDescent="0.2">
      <c r="A46" s="15" t="s">
        <v>782</v>
      </c>
    </row>
    <row r="47" spans="1:1" x14ac:dyDescent="0.2">
      <c r="A47" s="15" t="s">
        <v>783</v>
      </c>
    </row>
    <row r="48" spans="1:1" x14ac:dyDescent="0.2">
      <c r="A48" s="15" t="s">
        <v>784</v>
      </c>
    </row>
    <row r="49" spans="1:1" x14ac:dyDescent="0.2">
      <c r="A49" s="15" t="s">
        <v>785</v>
      </c>
    </row>
    <row r="50" spans="1:1" x14ac:dyDescent="0.2">
      <c r="A50" s="15" t="s">
        <v>786</v>
      </c>
    </row>
    <row r="51" spans="1:1" x14ac:dyDescent="0.2">
      <c r="A51" s="15" t="s">
        <v>787</v>
      </c>
    </row>
    <row r="52" spans="1:1" x14ac:dyDescent="0.2">
      <c r="A52" s="15" t="s">
        <v>788</v>
      </c>
    </row>
    <row r="53" spans="1:1" x14ac:dyDescent="0.2">
      <c r="A53" s="15" t="s">
        <v>789</v>
      </c>
    </row>
    <row r="54" spans="1:1" x14ac:dyDescent="0.2">
      <c r="A54" s="15" t="s">
        <v>790</v>
      </c>
    </row>
    <row r="55" spans="1:1" x14ac:dyDescent="0.2">
      <c r="A55" s="15" t="s">
        <v>791</v>
      </c>
    </row>
    <row r="56" spans="1:1" x14ac:dyDescent="0.2">
      <c r="A56" s="15" t="s">
        <v>792</v>
      </c>
    </row>
    <row r="57" spans="1:1" x14ac:dyDescent="0.2">
      <c r="A57" s="15" t="s">
        <v>793</v>
      </c>
    </row>
    <row r="58" spans="1:1" x14ac:dyDescent="0.2">
      <c r="A58" s="15" t="s">
        <v>794</v>
      </c>
    </row>
    <row r="59" spans="1:1" x14ac:dyDescent="0.2">
      <c r="A59" s="15" t="s">
        <v>795</v>
      </c>
    </row>
    <row r="60" spans="1:1" x14ac:dyDescent="0.2">
      <c r="A60" s="15" t="s">
        <v>796</v>
      </c>
    </row>
    <row r="61" spans="1:1" x14ac:dyDescent="0.2">
      <c r="A61" s="15" t="s">
        <v>1693</v>
      </c>
    </row>
    <row r="62" spans="1:1" x14ac:dyDescent="0.2">
      <c r="A62" s="15" t="s">
        <v>797</v>
      </c>
    </row>
    <row r="63" spans="1:1" x14ac:dyDescent="0.2">
      <c r="A63" s="15" t="s">
        <v>798</v>
      </c>
    </row>
    <row r="64" spans="1:1" x14ac:dyDescent="0.2">
      <c r="A64" s="15" t="s">
        <v>799</v>
      </c>
    </row>
    <row r="65" spans="1:1" x14ac:dyDescent="0.2">
      <c r="A65" s="15" t="s">
        <v>800</v>
      </c>
    </row>
    <row r="66" spans="1:1" x14ac:dyDescent="0.2">
      <c r="A66" s="15" t="s">
        <v>801</v>
      </c>
    </row>
    <row r="67" spans="1:1" x14ac:dyDescent="0.2">
      <c r="A67" s="15" t="s">
        <v>802</v>
      </c>
    </row>
    <row r="68" spans="1:1" x14ac:dyDescent="0.2">
      <c r="A68" s="15" t="s">
        <v>803</v>
      </c>
    </row>
    <row r="69" spans="1:1" x14ac:dyDescent="0.2">
      <c r="A69" s="15" t="s">
        <v>804</v>
      </c>
    </row>
    <row r="70" spans="1:1" x14ac:dyDescent="0.2">
      <c r="A70" s="15" t="s">
        <v>805</v>
      </c>
    </row>
    <row r="71" spans="1:1" x14ac:dyDescent="0.2">
      <c r="A71" s="15" t="s">
        <v>806</v>
      </c>
    </row>
    <row r="72" spans="1:1" x14ac:dyDescent="0.2">
      <c r="A72" s="15" t="s">
        <v>807</v>
      </c>
    </row>
    <row r="73" spans="1:1" x14ac:dyDescent="0.2">
      <c r="A73" s="15" t="s">
        <v>808</v>
      </c>
    </row>
    <row r="74" spans="1:1" x14ac:dyDescent="0.2">
      <c r="A74" s="15" t="s">
        <v>809</v>
      </c>
    </row>
    <row r="75" spans="1:1" x14ac:dyDescent="0.2">
      <c r="A75" s="15" t="s">
        <v>810</v>
      </c>
    </row>
    <row r="76" spans="1:1" x14ac:dyDescent="0.2">
      <c r="A76" s="15" t="s">
        <v>811</v>
      </c>
    </row>
    <row r="77" spans="1:1" x14ac:dyDescent="0.2">
      <c r="A77" s="15" t="s">
        <v>812</v>
      </c>
    </row>
    <row r="78" spans="1:1" x14ac:dyDescent="0.2">
      <c r="A78" s="15" t="s">
        <v>813</v>
      </c>
    </row>
    <row r="79" spans="1:1" x14ac:dyDescent="0.2">
      <c r="A79" s="141"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29"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ht="24.75" customHeight="1" x14ac:dyDescent="0.2">
      <c r="A2" s="169" t="s">
        <v>1592</v>
      </c>
      <c r="B2" s="170"/>
      <c r="C2" s="170"/>
      <c r="D2" s="170"/>
      <c r="E2" s="170"/>
      <c r="F2" s="170"/>
      <c r="G2" s="170"/>
      <c r="H2" s="170"/>
      <c r="I2" s="170"/>
      <c r="J2" s="170"/>
      <c r="K2" s="170"/>
      <c r="L2" s="171"/>
    </row>
    <row r="3" spans="1:12" s="21" customFormat="1" x14ac:dyDescent="0.2">
      <c r="A3" s="148" t="s">
        <v>1745</v>
      </c>
      <c r="B3" s="167"/>
      <c r="C3" s="167"/>
      <c r="D3" s="167"/>
      <c r="E3" s="167"/>
      <c r="F3" s="167"/>
      <c r="G3" s="167"/>
      <c r="H3" s="167"/>
      <c r="I3" s="167"/>
      <c r="J3" s="167"/>
      <c r="K3" s="167"/>
      <c r="L3" s="168"/>
    </row>
    <row r="4" spans="1:12" s="21" customFormat="1" x14ac:dyDescent="0.2">
      <c r="A4" s="164" t="s">
        <v>648</v>
      </c>
      <c r="B4" s="165"/>
      <c r="C4" s="165"/>
      <c r="D4" s="165"/>
      <c r="E4" s="165"/>
      <c r="F4" s="165"/>
      <c r="G4" s="165"/>
      <c r="H4" s="165"/>
      <c r="I4" s="165"/>
      <c r="J4" s="165"/>
      <c r="K4" s="165"/>
      <c r="L4" s="166"/>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4" t="s">
        <v>58</v>
      </c>
      <c r="B6" s="48" t="s">
        <v>213</v>
      </c>
      <c r="C6" s="14">
        <v>1517040059</v>
      </c>
      <c r="D6" s="11" t="str">
        <f t="shared" ref="D6:D12" si="0">IF($B6="N/A","N/A",IF(C6&gt;10,"No",IF(C6&lt;-10,"No","Yes")))</f>
        <v>N/A</v>
      </c>
      <c r="E6" s="14">
        <v>1579906312</v>
      </c>
      <c r="F6" s="11" t="str">
        <f t="shared" ref="F6:F12" si="1">IF($B6="N/A","N/A",IF(E6&gt;10,"No",IF(E6&lt;-10,"No","Yes")))</f>
        <v>N/A</v>
      </c>
      <c r="G6" s="14">
        <v>1499761448</v>
      </c>
      <c r="H6" s="11" t="str">
        <f t="shared" ref="H6:H12" si="2">IF($B6="N/A","N/A",IF(G6&gt;10,"No",IF(G6&lt;-10,"No","Yes")))</f>
        <v>N/A</v>
      </c>
      <c r="I6" s="12">
        <v>4.1440000000000001</v>
      </c>
      <c r="J6" s="12">
        <v>-5.07</v>
      </c>
      <c r="K6" s="48" t="s">
        <v>736</v>
      </c>
      <c r="L6" s="9" t="str">
        <f t="shared" ref="L6:L13" si="3">IF(J6="Div by 0", "N/A", IF(K6="N/A","N/A", IF(J6&gt;VALUE(MID(K6,1,2)), "No", IF(J6&lt;-1*VALUE(MID(K6,1,2)), "No", "Yes"))))</f>
        <v>Yes</v>
      </c>
    </row>
    <row r="7" spans="1:12" x14ac:dyDescent="0.2">
      <c r="A7" s="4" t="s">
        <v>1119</v>
      </c>
      <c r="B7" s="48" t="s">
        <v>213</v>
      </c>
      <c r="C7" s="14">
        <v>3997.0070900999999</v>
      </c>
      <c r="D7" s="11" t="str">
        <f t="shared" si="0"/>
        <v>N/A</v>
      </c>
      <c r="E7" s="14">
        <v>4078.2405530000001</v>
      </c>
      <c r="F7" s="11" t="str">
        <f t="shared" si="1"/>
        <v>N/A</v>
      </c>
      <c r="G7" s="14">
        <v>3877.6571296000002</v>
      </c>
      <c r="H7" s="11" t="str">
        <f t="shared" si="2"/>
        <v>N/A</v>
      </c>
      <c r="I7" s="12">
        <v>2.032</v>
      </c>
      <c r="J7" s="12">
        <v>-4.92</v>
      </c>
      <c r="K7" s="48" t="s">
        <v>736</v>
      </c>
      <c r="L7" s="9" t="str">
        <f t="shared" si="3"/>
        <v>Yes</v>
      </c>
    </row>
    <row r="8" spans="1:12" x14ac:dyDescent="0.2">
      <c r="A8" s="4" t="s">
        <v>721</v>
      </c>
      <c r="B8" s="48" t="s">
        <v>213</v>
      </c>
      <c r="C8" s="14">
        <v>294</v>
      </c>
      <c r="D8" s="11" t="str">
        <f t="shared" si="0"/>
        <v>N/A</v>
      </c>
      <c r="E8" s="14">
        <v>309</v>
      </c>
      <c r="F8" s="11" t="str">
        <f t="shared" si="1"/>
        <v>N/A</v>
      </c>
      <c r="G8" s="14">
        <v>336</v>
      </c>
      <c r="H8" s="11" t="str">
        <f t="shared" si="2"/>
        <v>N/A</v>
      </c>
      <c r="I8" s="12">
        <v>5.1020000000000003</v>
      </c>
      <c r="J8" s="12">
        <v>8.7379999999999995</v>
      </c>
      <c r="K8" s="48" t="s">
        <v>736</v>
      </c>
      <c r="L8" s="9" t="str">
        <f t="shared" si="3"/>
        <v>Yes</v>
      </c>
    </row>
    <row r="9" spans="1:12" x14ac:dyDescent="0.2">
      <c r="A9" s="4" t="s">
        <v>722</v>
      </c>
      <c r="B9" s="48" t="s">
        <v>213</v>
      </c>
      <c r="C9" s="14">
        <v>974</v>
      </c>
      <c r="D9" s="11" t="str">
        <f t="shared" si="0"/>
        <v>N/A</v>
      </c>
      <c r="E9" s="14">
        <v>974</v>
      </c>
      <c r="F9" s="11" t="str">
        <f t="shared" si="1"/>
        <v>N/A</v>
      </c>
      <c r="G9" s="14">
        <v>934</v>
      </c>
      <c r="H9" s="11" t="str">
        <f t="shared" si="2"/>
        <v>N/A</v>
      </c>
      <c r="I9" s="12">
        <v>0</v>
      </c>
      <c r="J9" s="12">
        <v>-4.1100000000000003</v>
      </c>
      <c r="K9" s="48" t="s">
        <v>736</v>
      </c>
      <c r="L9" s="9" t="str">
        <f t="shared" si="3"/>
        <v>Yes</v>
      </c>
    </row>
    <row r="10" spans="1:12" x14ac:dyDescent="0.2">
      <c r="A10" s="4" t="s">
        <v>723</v>
      </c>
      <c r="B10" s="48" t="s">
        <v>213</v>
      </c>
      <c r="C10" s="14">
        <v>2778</v>
      </c>
      <c r="D10" s="11" t="str">
        <f t="shared" si="0"/>
        <v>N/A</v>
      </c>
      <c r="E10" s="14">
        <v>2738</v>
      </c>
      <c r="F10" s="11" t="str">
        <f t="shared" si="1"/>
        <v>N/A</v>
      </c>
      <c r="G10" s="14">
        <v>2573</v>
      </c>
      <c r="H10" s="11" t="str">
        <f t="shared" si="2"/>
        <v>N/A</v>
      </c>
      <c r="I10" s="12">
        <v>-1.44</v>
      </c>
      <c r="J10" s="12">
        <v>-6.03</v>
      </c>
      <c r="K10" s="48" t="s">
        <v>736</v>
      </c>
      <c r="L10" s="9" t="str">
        <f t="shared" si="3"/>
        <v>Yes</v>
      </c>
    </row>
    <row r="11" spans="1:12" x14ac:dyDescent="0.2">
      <c r="A11" s="4" t="s">
        <v>724</v>
      </c>
      <c r="B11" s="48" t="s">
        <v>213</v>
      </c>
      <c r="C11" s="14">
        <v>14689</v>
      </c>
      <c r="D11" s="11" t="str">
        <f t="shared" si="0"/>
        <v>N/A</v>
      </c>
      <c r="E11" s="14">
        <v>14704</v>
      </c>
      <c r="F11" s="11" t="str">
        <f t="shared" si="1"/>
        <v>N/A</v>
      </c>
      <c r="G11" s="14">
        <v>13190</v>
      </c>
      <c r="H11" s="11" t="str">
        <f t="shared" si="2"/>
        <v>N/A</v>
      </c>
      <c r="I11" s="12">
        <v>0.1021</v>
      </c>
      <c r="J11" s="12">
        <v>-10.3</v>
      </c>
      <c r="K11" s="48" t="s">
        <v>736</v>
      </c>
      <c r="L11" s="9" t="str">
        <f t="shared" si="3"/>
        <v>Yes</v>
      </c>
    </row>
    <row r="12" spans="1:12" x14ac:dyDescent="0.2">
      <c r="A12" s="4" t="s">
        <v>725</v>
      </c>
      <c r="B12" s="48" t="s">
        <v>213</v>
      </c>
      <c r="C12" s="14">
        <v>59812</v>
      </c>
      <c r="D12" s="11" t="str">
        <f t="shared" si="0"/>
        <v>N/A</v>
      </c>
      <c r="E12" s="14">
        <v>62238</v>
      </c>
      <c r="F12" s="11" t="str">
        <f t="shared" si="1"/>
        <v>N/A</v>
      </c>
      <c r="G12" s="14">
        <v>59893</v>
      </c>
      <c r="H12" s="11" t="str">
        <f t="shared" si="2"/>
        <v>N/A</v>
      </c>
      <c r="I12" s="12">
        <v>4.056</v>
      </c>
      <c r="J12" s="12">
        <v>-3.77</v>
      </c>
      <c r="K12" s="48" t="s">
        <v>736</v>
      </c>
      <c r="L12" s="9" t="str">
        <f t="shared" si="3"/>
        <v>Yes</v>
      </c>
    </row>
    <row r="13" spans="1:12" x14ac:dyDescent="0.2">
      <c r="A13" s="4" t="s">
        <v>74</v>
      </c>
      <c r="B13" s="48" t="s">
        <v>213</v>
      </c>
      <c r="C13" s="14">
        <v>2445535</v>
      </c>
      <c r="D13" s="11" t="str">
        <f>IF($B13="N/A","N/A",IF(C13&gt;10,"No",IF(C13&lt;-10,"No","Yes")))</f>
        <v>N/A</v>
      </c>
      <c r="E13" s="14">
        <v>1799301</v>
      </c>
      <c r="F13" s="11" t="str">
        <f>IF($B13="N/A","N/A",IF(E13&gt;10,"No",IF(E13&lt;-10,"No","Yes")))</f>
        <v>N/A</v>
      </c>
      <c r="G13" s="14">
        <v>1594033</v>
      </c>
      <c r="H13" s="11" t="str">
        <f>IF($B13="N/A","N/A",IF(G13&gt;10,"No",IF(G13&lt;-10,"No","Yes")))</f>
        <v>N/A</v>
      </c>
      <c r="I13" s="12">
        <v>-26.4</v>
      </c>
      <c r="J13" s="12">
        <v>-11.4</v>
      </c>
      <c r="K13" s="48" t="s">
        <v>736</v>
      </c>
      <c r="L13" s="9" t="str">
        <f t="shared" si="3"/>
        <v>Yes</v>
      </c>
    </row>
    <row r="14" spans="1:12" x14ac:dyDescent="0.2">
      <c r="A14" s="63" t="s">
        <v>157</v>
      </c>
      <c r="B14" s="35" t="s">
        <v>213</v>
      </c>
      <c r="C14" s="8">
        <v>4.1557764054000002</v>
      </c>
      <c r="D14" s="44" t="str">
        <f t="shared" ref="D14:D18" si="4">IF($B14="N/A","N/A",IF(C14&gt;10,"No",IF(C14&lt;-10,"No","Yes")))</f>
        <v>N/A</v>
      </c>
      <c r="E14" s="8">
        <v>4.1799281876999999</v>
      </c>
      <c r="F14" s="44" t="str">
        <f t="shared" ref="F14:F18" si="5">IF($B14="N/A","N/A",IF(E14&gt;10,"No",IF(E14&lt;-10,"No","Yes")))</f>
        <v>N/A</v>
      </c>
      <c r="G14" s="8">
        <v>4.4158026734</v>
      </c>
      <c r="H14" s="44" t="str">
        <f t="shared" ref="H14:H18" si="6">IF($B14="N/A","N/A",IF(G14&gt;10,"No",IF(G14&lt;-10,"No","Yes")))</f>
        <v>N/A</v>
      </c>
      <c r="I14" s="12">
        <v>0.58120000000000005</v>
      </c>
      <c r="J14" s="12">
        <v>5.6429999999999998</v>
      </c>
      <c r="K14" s="45" t="s">
        <v>736</v>
      </c>
      <c r="L14" s="9" t="str">
        <f t="shared" ref="L14:L18" si="7">IF(J14="Div by 0", "N/A", IF(K14="N/A","N/A", IF(J14&gt;VALUE(MID(K14,1,2)), "No", IF(J14&lt;-1*VALUE(MID(K14,1,2)), "No", "Yes"))))</f>
        <v>Yes</v>
      </c>
    </row>
    <row r="15" spans="1:12" x14ac:dyDescent="0.2">
      <c r="A15" s="4" t="s">
        <v>417</v>
      </c>
      <c r="B15" s="35" t="s">
        <v>213</v>
      </c>
      <c r="C15" s="8">
        <v>5.2591317652000003</v>
      </c>
      <c r="D15" s="44" t="str">
        <f t="shared" si="4"/>
        <v>N/A</v>
      </c>
      <c r="E15" s="8">
        <v>5.9406542623999998</v>
      </c>
      <c r="F15" s="44" t="str">
        <f t="shared" si="5"/>
        <v>N/A</v>
      </c>
      <c r="G15" s="8">
        <v>5.5241911006000004</v>
      </c>
      <c r="H15" s="44" t="str">
        <f t="shared" si="6"/>
        <v>N/A</v>
      </c>
      <c r="I15" s="12">
        <v>12.96</v>
      </c>
      <c r="J15" s="12">
        <v>-7.01</v>
      </c>
      <c r="K15" s="45" t="s">
        <v>736</v>
      </c>
      <c r="L15" s="9" t="str">
        <f t="shared" si="7"/>
        <v>Yes</v>
      </c>
    </row>
    <row r="16" spans="1:12" x14ac:dyDescent="0.2">
      <c r="A16" s="4" t="s">
        <v>418</v>
      </c>
      <c r="B16" s="35" t="s">
        <v>213</v>
      </c>
      <c r="C16" s="8">
        <v>9.8208388375000002</v>
      </c>
      <c r="D16" s="44" t="str">
        <f t="shared" si="4"/>
        <v>N/A</v>
      </c>
      <c r="E16" s="8">
        <v>10.824772876000001</v>
      </c>
      <c r="F16" s="44" t="str">
        <f t="shared" si="5"/>
        <v>N/A</v>
      </c>
      <c r="G16" s="8">
        <v>10.681470138</v>
      </c>
      <c r="H16" s="44" t="str">
        <f t="shared" si="6"/>
        <v>N/A</v>
      </c>
      <c r="I16" s="12">
        <v>10.220000000000001</v>
      </c>
      <c r="J16" s="12">
        <v>-1.32</v>
      </c>
      <c r="K16" s="45" t="s">
        <v>736</v>
      </c>
      <c r="L16" s="9" t="str">
        <f t="shared" si="7"/>
        <v>Yes</v>
      </c>
    </row>
    <row r="17" spans="1:12" x14ac:dyDescent="0.2">
      <c r="A17" s="4" t="s">
        <v>419</v>
      </c>
      <c r="B17" s="35" t="s">
        <v>213</v>
      </c>
      <c r="C17" s="8">
        <v>0.95850822579999995</v>
      </c>
      <c r="D17" s="44" t="str">
        <f t="shared" si="4"/>
        <v>N/A</v>
      </c>
      <c r="E17" s="8">
        <v>1.249950135</v>
      </c>
      <c r="F17" s="44" t="str">
        <f t="shared" si="5"/>
        <v>N/A</v>
      </c>
      <c r="G17" s="8">
        <v>1.2393778705</v>
      </c>
      <c r="H17" s="44" t="str">
        <f t="shared" si="6"/>
        <v>N/A</v>
      </c>
      <c r="I17" s="12">
        <v>30.41</v>
      </c>
      <c r="J17" s="12">
        <v>-0.84599999999999997</v>
      </c>
      <c r="K17" s="45" t="s">
        <v>736</v>
      </c>
      <c r="L17" s="9" t="str">
        <f t="shared" si="7"/>
        <v>Yes</v>
      </c>
    </row>
    <row r="18" spans="1:12" x14ac:dyDescent="0.2">
      <c r="A18" s="4" t="s">
        <v>420</v>
      </c>
      <c r="B18" s="35" t="s">
        <v>213</v>
      </c>
      <c r="C18" s="8">
        <v>8.6148323824999995</v>
      </c>
      <c r="D18" s="44" t="str">
        <f t="shared" si="4"/>
        <v>N/A</v>
      </c>
      <c r="E18" s="8">
        <v>7.3053437529999998</v>
      </c>
      <c r="F18" s="44" t="str">
        <f t="shared" si="5"/>
        <v>N/A</v>
      </c>
      <c r="G18" s="8">
        <v>8.4097430475999992</v>
      </c>
      <c r="H18" s="44" t="str">
        <f t="shared" si="6"/>
        <v>N/A</v>
      </c>
      <c r="I18" s="12">
        <v>-15.2</v>
      </c>
      <c r="J18" s="12">
        <v>15.12</v>
      </c>
      <c r="K18" s="45" t="s">
        <v>736</v>
      </c>
      <c r="L18" s="9" t="str">
        <f t="shared" si="7"/>
        <v>Yes</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33.33</v>
      </c>
      <c r="J19" s="12">
        <v>0</v>
      </c>
      <c r="K19" s="48" t="s">
        <v>213</v>
      </c>
      <c r="L19" s="9" t="str">
        <f t="shared" ref="L19:L25" si="11">IF(J19="Div by 0", "N/A", IF(K19="N/A","N/A", IF(J19&gt;VALUE(MID(K19,1,2)), "No", IF(J19&lt;-1*VALUE(MID(K19,1,2)), "No", "Yes"))))</f>
        <v>N/A</v>
      </c>
    </row>
    <row r="20" spans="1:12" x14ac:dyDescent="0.2">
      <c r="A20" s="4" t="s">
        <v>76</v>
      </c>
      <c r="B20" s="48" t="s">
        <v>213</v>
      </c>
      <c r="C20" s="36">
        <v>16</v>
      </c>
      <c r="D20" s="44" t="str">
        <f t="shared" si="8"/>
        <v>N/A</v>
      </c>
      <c r="E20" s="36">
        <v>22</v>
      </c>
      <c r="F20" s="44" t="str">
        <f t="shared" si="9"/>
        <v>N/A</v>
      </c>
      <c r="G20" s="36">
        <v>19</v>
      </c>
      <c r="H20" s="44" t="str">
        <f t="shared" si="10"/>
        <v>N/A</v>
      </c>
      <c r="I20" s="12">
        <v>37.5</v>
      </c>
      <c r="J20" s="12">
        <v>-13.6</v>
      </c>
      <c r="K20" s="48" t="s">
        <v>213</v>
      </c>
      <c r="L20" s="9" t="str">
        <f t="shared" si="11"/>
        <v>N/A</v>
      </c>
    </row>
    <row r="21" spans="1:12" x14ac:dyDescent="0.2">
      <c r="A21" s="63" t="s">
        <v>1119</v>
      </c>
      <c r="B21" s="48" t="s">
        <v>213</v>
      </c>
      <c r="C21" s="14">
        <v>3997.0070900999999</v>
      </c>
      <c r="D21" s="11" t="str">
        <f t="shared" si="8"/>
        <v>N/A</v>
      </c>
      <c r="E21" s="14">
        <v>4078.2405530000001</v>
      </c>
      <c r="F21" s="11" t="str">
        <f t="shared" si="9"/>
        <v>N/A</v>
      </c>
      <c r="G21" s="14">
        <v>3877.6571296000002</v>
      </c>
      <c r="H21" s="11" t="str">
        <f t="shared" si="10"/>
        <v>N/A</v>
      </c>
      <c r="I21" s="12">
        <v>2.032</v>
      </c>
      <c r="J21" s="12">
        <v>-4.92</v>
      </c>
      <c r="K21" s="48" t="s">
        <v>736</v>
      </c>
      <c r="L21" s="9" t="str">
        <f t="shared" si="11"/>
        <v>Yes</v>
      </c>
    </row>
    <row r="22" spans="1:12" x14ac:dyDescent="0.2">
      <c r="A22" s="4" t="s">
        <v>1703</v>
      </c>
      <c r="B22" s="48" t="s">
        <v>213</v>
      </c>
      <c r="C22" s="14">
        <v>10853.537005</v>
      </c>
      <c r="D22" s="11" t="str">
        <f t="shared" si="8"/>
        <v>N/A</v>
      </c>
      <c r="E22" s="14">
        <v>11291.484372999999</v>
      </c>
      <c r="F22" s="11" t="str">
        <f t="shared" si="9"/>
        <v>N/A</v>
      </c>
      <c r="G22" s="14">
        <v>11201.019972</v>
      </c>
      <c r="H22" s="11" t="str">
        <f t="shared" si="10"/>
        <v>N/A</v>
      </c>
      <c r="I22" s="12">
        <v>4.0350000000000001</v>
      </c>
      <c r="J22" s="12">
        <v>-0.80100000000000005</v>
      </c>
      <c r="K22" s="48" t="s">
        <v>736</v>
      </c>
      <c r="L22" s="9" t="str">
        <f t="shared" si="11"/>
        <v>Yes</v>
      </c>
    </row>
    <row r="23" spans="1:12" x14ac:dyDescent="0.2">
      <c r="A23" s="4" t="s">
        <v>1120</v>
      </c>
      <c r="B23" s="48" t="s">
        <v>213</v>
      </c>
      <c r="C23" s="14">
        <v>14148.563056999999</v>
      </c>
      <c r="D23" s="11" t="str">
        <f t="shared" si="8"/>
        <v>N/A</v>
      </c>
      <c r="E23" s="14">
        <v>14406.879797</v>
      </c>
      <c r="F23" s="11" t="str">
        <f t="shared" si="9"/>
        <v>N/A</v>
      </c>
      <c r="G23" s="14">
        <v>13541.472492000001</v>
      </c>
      <c r="H23" s="11" t="str">
        <f t="shared" si="10"/>
        <v>N/A</v>
      </c>
      <c r="I23" s="12">
        <v>1.8260000000000001</v>
      </c>
      <c r="J23" s="12">
        <v>-6.01</v>
      </c>
      <c r="K23" s="48" t="s">
        <v>736</v>
      </c>
      <c r="L23" s="9" t="str">
        <f t="shared" si="11"/>
        <v>Yes</v>
      </c>
    </row>
    <row r="24" spans="1:12" x14ac:dyDescent="0.2">
      <c r="A24" s="4" t="s">
        <v>1121</v>
      </c>
      <c r="B24" s="48" t="s">
        <v>213</v>
      </c>
      <c r="C24" s="14">
        <v>1845.7558013</v>
      </c>
      <c r="D24" s="11" t="str">
        <f t="shared" si="8"/>
        <v>N/A</v>
      </c>
      <c r="E24" s="14">
        <v>1819.8890690999999</v>
      </c>
      <c r="F24" s="11" t="str">
        <f t="shared" si="9"/>
        <v>N/A</v>
      </c>
      <c r="G24" s="14">
        <v>1708.032207</v>
      </c>
      <c r="H24" s="11" t="str">
        <f t="shared" si="10"/>
        <v>N/A</v>
      </c>
      <c r="I24" s="12">
        <v>-1.4</v>
      </c>
      <c r="J24" s="12">
        <v>-6.15</v>
      </c>
      <c r="K24" s="48" t="s">
        <v>736</v>
      </c>
      <c r="L24" s="9" t="str">
        <f t="shared" si="11"/>
        <v>Yes</v>
      </c>
    </row>
    <row r="25" spans="1:12" x14ac:dyDescent="0.2">
      <c r="A25" s="4" t="s">
        <v>1122</v>
      </c>
      <c r="B25" s="48" t="s">
        <v>213</v>
      </c>
      <c r="C25" s="14">
        <v>2691.2470033999998</v>
      </c>
      <c r="D25" s="11" t="str">
        <f t="shared" si="8"/>
        <v>N/A</v>
      </c>
      <c r="E25" s="14">
        <v>2697.1284737000001</v>
      </c>
      <c r="F25" s="11" t="str">
        <f t="shared" si="9"/>
        <v>N/A</v>
      </c>
      <c r="G25" s="14">
        <v>2404.7693146000001</v>
      </c>
      <c r="H25" s="11" t="str">
        <f t="shared" si="10"/>
        <v>N/A</v>
      </c>
      <c r="I25" s="12">
        <v>0.2185</v>
      </c>
      <c r="J25" s="12">
        <v>-10.8</v>
      </c>
      <c r="K25" s="48" t="s">
        <v>736</v>
      </c>
      <c r="L25" s="9" t="str">
        <f t="shared" si="11"/>
        <v>Yes</v>
      </c>
    </row>
    <row r="26" spans="1:12" x14ac:dyDescent="0.2">
      <c r="A26" s="2" t="s">
        <v>1123</v>
      </c>
      <c r="B26" s="48" t="s">
        <v>213</v>
      </c>
      <c r="C26" s="14">
        <v>3985.2246918000001</v>
      </c>
      <c r="D26" s="11" t="str">
        <f t="shared" si="8"/>
        <v>N/A</v>
      </c>
      <c r="E26" s="14">
        <v>4034.2084887999999</v>
      </c>
      <c r="F26" s="11" t="str">
        <f t="shared" si="9"/>
        <v>N/A</v>
      </c>
      <c r="G26" s="14">
        <v>3720.286259</v>
      </c>
      <c r="H26" s="11" t="str">
        <f t="shared" si="10"/>
        <v>N/A</v>
      </c>
      <c r="I26" s="12">
        <v>1.2290000000000001</v>
      </c>
      <c r="J26" s="12">
        <v>-7.78</v>
      </c>
      <c r="K26" s="48" t="s">
        <v>736</v>
      </c>
      <c r="L26" s="9" t="str">
        <f>IF(J26="Div by 0", "N/A", IF(OR(J26="N/A",K26="N/A"),"N/A", IF(J26&gt;VALUE(MID(K26,1,2)), "No", IF(J26&lt;-1*VALUE(MID(K26,1,2)), "No", "Yes"))))</f>
        <v>Yes</v>
      </c>
    </row>
    <row r="27" spans="1:12" x14ac:dyDescent="0.2">
      <c r="A27" s="2" t="s">
        <v>1124</v>
      </c>
      <c r="B27" s="48" t="s">
        <v>213</v>
      </c>
      <c r="C27" s="14">
        <v>4012.1918602999999</v>
      </c>
      <c r="D27" s="11" t="str">
        <f t="shared" si="8"/>
        <v>N/A</v>
      </c>
      <c r="E27" s="14">
        <v>4135.1957903000002</v>
      </c>
      <c r="F27" s="11" t="str">
        <f t="shared" si="9"/>
        <v>N/A</v>
      </c>
      <c r="G27" s="14">
        <v>4080.3070959000001</v>
      </c>
      <c r="H27" s="11" t="str">
        <f t="shared" si="10"/>
        <v>N/A</v>
      </c>
      <c r="I27" s="12">
        <v>3.0659999999999998</v>
      </c>
      <c r="J27" s="12">
        <v>-1.33</v>
      </c>
      <c r="K27" s="48" t="s">
        <v>736</v>
      </c>
      <c r="L27" s="9" t="str">
        <f>IF(J27="Div by 0", "N/A", IF(OR(J27="N/A",K27="N/A"),"N/A", IF(J27&gt;VALUE(MID(K27,1,2)), "No", IF(J27&lt;-1*VALUE(MID(K27,1,2)), "No", "Yes"))))</f>
        <v>Yes</v>
      </c>
    </row>
    <row r="28" spans="1:12" x14ac:dyDescent="0.2">
      <c r="A28" s="63" t="s">
        <v>1125</v>
      </c>
      <c r="B28" s="48" t="s">
        <v>213</v>
      </c>
      <c r="C28" s="14">
        <v>10397.263685</v>
      </c>
      <c r="D28" s="11" t="str">
        <f t="shared" si="8"/>
        <v>N/A</v>
      </c>
      <c r="E28" s="14">
        <v>10663.112795999999</v>
      </c>
      <c r="F28" s="11" t="str">
        <f t="shared" si="9"/>
        <v>N/A</v>
      </c>
      <c r="G28" s="14">
        <v>10714.378519</v>
      </c>
      <c r="H28" s="11" t="str">
        <f t="shared" si="10"/>
        <v>N/A</v>
      </c>
      <c r="I28" s="12">
        <v>2.5569999999999999</v>
      </c>
      <c r="J28" s="12">
        <v>0.48080000000000001</v>
      </c>
      <c r="K28" s="48" t="s">
        <v>736</v>
      </c>
      <c r="L28" s="9" t="str">
        <f>IF(J28="Div by 0", "N/A", IF(K28="N/A","N/A", IF(J28&gt;VALUE(MID(K28,1,2)), "No", IF(J28&lt;-1*VALUE(MID(K28,1,2)), "No", "Yes"))))</f>
        <v>Yes</v>
      </c>
    </row>
    <row r="29" spans="1:12" x14ac:dyDescent="0.2">
      <c r="A29" s="2" t="s">
        <v>1126</v>
      </c>
      <c r="B29" s="48" t="s">
        <v>213</v>
      </c>
      <c r="C29" s="14">
        <v>10992.3722</v>
      </c>
      <c r="D29" s="11" t="str">
        <f t="shared" si="8"/>
        <v>N/A</v>
      </c>
      <c r="E29" s="14">
        <v>11490.296770999999</v>
      </c>
      <c r="F29" s="11" t="str">
        <f t="shared" si="9"/>
        <v>N/A</v>
      </c>
      <c r="G29" s="14">
        <v>11364.91423</v>
      </c>
      <c r="H29" s="11" t="str">
        <f t="shared" si="10"/>
        <v>N/A</v>
      </c>
      <c r="I29" s="12">
        <v>4.53</v>
      </c>
      <c r="J29" s="12">
        <v>-1.0900000000000001</v>
      </c>
      <c r="K29" s="48" t="s">
        <v>736</v>
      </c>
      <c r="L29" s="9" t="str">
        <f>IF(J29="Div by 0", "N/A", IF(K29="N/A","N/A", IF(J29&gt;VALUE(MID(K29,1,2)), "No", IF(J29&lt;-1*VALUE(MID(K29,1,2)), "No", "Yes"))))</f>
        <v>Yes</v>
      </c>
    </row>
    <row r="30" spans="1:12" x14ac:dyDescent="0.2">
      <c r="A30" s="2" t="s">
        <v>1127</v>
      </c>
      <c r="B30" s="48" t="s">
        <v>213</v>
      </c>
      <c r="C30" s="14">
        <v>10106.041076</v>
      </c>
      <c r="D30" s="11" t="str">
        <f t="shared" si="8"/>
        <v>N/A</v>
      </c>
      <c r="E30" s="14">
        <v>10243.339093000001</v>
      </c>
      <c r="F30" s="11" t="str">
        <f t="shared" si="9"/>
        <v>N/A</v>
      </c>
      <c r="G30" s="14">
        <v>10435.00318</v>
      </c>
      <c r="H30" s="11" t="str">
        <f t="shared" si="10"/>
        <v>N/A</v>
      </c>
      <c r="I30" s="12">
        <v>1.359</v>
      </c>
      <c r="J30" s="12">
        <v>1.871</v>
      </c>
      <c r="K30" s="48" t="s">
        <v>736</v>
      </c>
      <c r="L30" s="9" t="str">
        <f>IF(J30="Div by 0", "N/A", IF(K30="N/A","N/A", IF(J30&gt;VALUE(MID(K30,1,2)), "No", IF(J30&lt;-1*VALUE(MID(K30,1,2)), "No", "Yes"))))</f>
        <v>Yes</v>
      </c>
    </row>
    <row r="31" spans="1:12" x14ac:dyDescent="0.2">
      <c r="A31" s="2" t="s">
        <v>1128</v>
      </c>
      <c r="B31" s="48" t="s">
        <v>213</v>
      </c>
      <c r="C31" s="14">
        <v>9965.5703969999995</v>
      </c>
      <c r="D31" s="11" t="str">
        <f t="shared" si="8"/>
        <v>N/A</v>
      </c>
      <c r="E31" s="14">
        <v>10171.503027000001</v>
      </c>
      <c r="F31" s="11" t="str">
        <f t="shared" si="9"/>
        <v>N/A</v>
      </c>
      <c r="G31" s="14">
        <v>10104.754735</v>
      </c>
      <c r="H31" s="11" t="str">
        <f t="shared" si="10"/>
        <v>N/A</v>
      </c>
      <c r="I31" s="12">
        <v>2.0659999999999998</v>
      </c>
      <c r="J31" s="12">
        <v>-0.65600000000000003</v>
      </c>
      <c r="K31" s="48" t="s">
        <v>736</v>
      </c>
      <c r="L31" s="9" t="str">
        <f>IF(J31="Div by 0", "N/A", IF(OR(J31="N/A",K31="N/A"),"N/A", IF(J31&gt;VALUE(MID(K31,1,2)), "No", IF(J31&lt;-1*VALUE(MID(K31,1,2)), "No", "Yes"))))</f>
        <v>Yes</v>
      </c>
    </row>
    <row r="32" spans="1:12" x14ac:dyDescent="0.2">
      <c r="A32" s="2" t="s">
        <v>1129</v>
      </c>
      <c r="B32" s="48" t="s">
        <v>213</v>
      </c>
      <c r="C32" s="14">
        <v>11027.173638</v>
      </c>
      <c r="D32" s="11" t="str">
        <f t="shared" si="8"/>
        <v>N/A</v>
      </c>
      <c r="E32" s="14">
        <v>11375.615296</v>
      </c>
      <c r="F32" s="11" t="str">
        <f t="shared" si="9"/>
        <v>N/A</v>
      </c>
      <c r="G32" s="14">
        <v>11599.002903000001</v>
      </c>
      <c r="H32" s="11" t="str">
        <f t="shared" si="10"/>
        <v>N/A</v>
      </c>
      <c r="I32" s="12">
        <v>3.16</v>
      </c>
      <c r="J32" s="12">
        <v>1.964</v>
      </c>
      <c r="K32" s="48" t="s">
        <v>736</v>
      </c>
      <c r="L32" s="9" t="str">
        <f>IF(J32="Div by 0", "N/A", IF(OR(J32="N/A",K32="N/A"),"N/A", IF(J32&gt;VALUE(MID(K32,1,2)), "No", IF(J32&lt;-1*VALUE(MID(K32,1,2)), "No", "Yes"))))</f>
        <v>Yes</v>
      </c>
    </row>
    <row r="33" spans="1:12" x14ac:dyDescent="0.2">
      <c r="A33" s="2" t="s">
        <v>1706</v>
      </c>
      <c r="B33" s="48" t="s">
        <v>213</v>
      </c>
      <c r="C33" s="14">
        <v>4960.7668592999999</v>
      </c>
      <c r="D33" s="11" t="str">
        <f t="shared" si="8"/>
        <v>N/A</v>
      </c>
      <c r="E33" s="14">
        <v>3904.5467033</v>
      </c>
      <c r="F33" s="11" t="str">
        <f t="shared" si="9"/>
        <v>N/A</v>
      </c>
      <c r="G33" s="14">
        <v>3485.3602203999999</v>
      </c>
      <c r="H33" s="11" t="str">
        <f t="shared" si="10"/>
        <v>N/A</v>
      </c>
      <c r="I33" s="12">
        <v>-21.3</v>
      </c>
      <c r="J33" s="12">
        <v>-10.7</v>
      </c>
      <c r="K33" s="48" t="s">
        <v>736</v>
      </c>
      <c r="L33" s="9" t="str">
        <f t="shared" ref="L33:L45" si="12">IF(J33="Div by 0", "N/A", IF(K33="N/A","N/A", IF(J33&gt;VALUE(MID(K33,1,2)), "No", IF(J33&lt;-1*VALUE(MID(K33,1,2)), "No", "Yes"))))</f>
        <v>Yes</v>
      </c>
    </row>
    <row r="34" spans="1:12" x14ac:dyDescent="0.2">
      <c r="A34" s="2" t="s">
        <v>1707</v>
      </c>
      <c r="B34" s="48" t="s">
        <v>213</v>
      </c>
      <c r="C34" s="14">
        <v>1350.4830632999999</v>
      </c>
      <c r="D34" s="11" t="str">
        <f t="shared" si="8"/>
        <v>N/A</v>
      </c>
      <c r="E34" s="14">
        <v>1249.2121603999999</v>
      </c>
      <c r="F34" s="11" t="str">
        <f t="shared" si="9"/>
        <v>N/A</v>
      </c>
      <c r="G34" s="14">
        <v>1165.3290870000001</v>
      </c>
      <c r="H34" s="11" t="str">
        <f t="shared" si="10"/>
        <v>N/A</v>
      </c>
      <c r="I34" s="12">
        <v>-7.5</v>
      </c>
      <c r="J34" s="12">
        <v>-6.71</v>
      </c>
      <c r="K34" s="48" t="s">
        <v>736</v>
      </c>
      <c r="L34" s="9" t="str">
        <f t="shared" si="12"/>
        <v>Yes</v>
      </c>
    </row>
    <row r="35" spans="1:12" x14ac:dyDescent="0.2">
      <c r="A35" s="2" t="s">
        <v>1708</v>
      </c>
      <c r="B35" s="48" t="s">
        <v>213</v>
      </c>
      <c r="C35" s="14">
        <v>10273.114654999999</v>
      </c>
      <c r="D35" s="11" t="str">
        <f t="shared" si="8"/>
        <v>N/A</v>
      </c>
      <c r="E35" s="14">
        <v>10618.706389000001</v>
      </c>
      <c r="F35" s="11" t="str">
        <f t="shared" si="9"/>
        <v>N/A</v>
      </c>
      <c r="G35" s="14">
        <v>10858.093677000001</v>
      </c>
      <c r="H35" s="11" t="str">
        <f t="shared" si="10"/>
        <v>N/A</v>
      </c>
      <c r="I35" s="12">
        <v>3.3639999999999999</v>
      </c>
      <c r="J35" s="12">
        <v>2.254</v>
      </c>
      <c r="K35" s="48" t="s">
        <v>736</v>
      </c>
      <c r="L35" s="9" t="str">
        <f t="shared" si="12"/>
        <v>Yes</v>
      </c>
    </row>
    <row r="36" spans="1:12" x14ac:dyDescent="0.2">
      <c r="A36" s="2" t="s">
        <v>1709</v>
      </c>
      <c r="B36" s="48" t="s">
        <v>213</v>
      </c>
      <c r="C36" s="14">
        <v>239.42947559000001</v>
      </c>
      <c r="D36" s="11" t="str">
        <f t="shared" si="8"/>
        <v>N/A</v>
      </c>
      <c r="E36" s="14">
        <v>258.71911421999999</v>
      </c>
      <c r="F36" s="11" t="str">
        <f t="shared" si="9"/>
        <v>N/A</v>
      </c>
      <c r="G36" s="14">
        <v>188.73397914</v>
      </c>
      <c r="H36" s="11" t="str">
        <f t="shared" si="10"/>
        <v>N/A</v>
      </c>
      <c r="I36" s="12">
        <v>8.0570000000000004</v>
      </c>
      <c r="J36" s="12">
        <v>-27.1</v>
      </c>
      <c r="K36" s="48" t="s">
        <v>736</v>
      </c>
      <c r="L36" s="9" t="str">
        <f t="shared" si="12"/>
        <v>Yes</v>
      </c>
    </row>
    <row r="37" spans="1:12" x14ac:dyDescent="0.2">
      <c r="A37" s="2" t="s">
        <v>1710</v>
      </c>
      <c r="B37" s="48" t="s">
        <v>213</v>
      </c>
      <c r="C37" s="14">
        <v>17019.005201</v>
      </c>
      <c r="D37" s="11" t="str">
        <f t="shared" si="8"/>
        <v>N/A</v>
      </c>
      <c r="E37" s="14">
        <v>17292.435644000001</v>
      </c>
      <c r="F37" s="11" t="str">
        <f t="shared" si="9"/>
        <v>N/A</v>
      </c>
      <c r="G37" s="14">
        <v>18322.716478999999</v>
      </c>
      <c r="H37" s="11" t="str">
        <f t="shared" si="10"/>
        <v>N/A</v>
      </c>
      <c r="I37" s="12">
        <v>1.607</v>
      </c>
      <c r="J37" s="12">
        <v>5.9580000000000002</v>
      </c>
      <c r="K37" s="48" t="s">
        <v>736</v>
      </c>
      <c r="L37" s="9" t="str">
        <f t="shared" si="12"/>
        <v>Yes</v>
      </c>
    </row>
    <row r="38" spans="1:12" x14ac:dyDescent="0.2">
      <c r="A38" s="2" t="s">
        <v>1711</v>
      </c>
      <c r="B38" s="48" t="s">
        <v>213</v>
      </c>
      <c r="C38" s="14" t="s">
        <v>1746</v>
      </c>
      <c r="D38" s="11" t="str">
        <f t="shared" si="8"/>
        <v>N/A</v>
      </c>
      <c r="E38" s="14" t="s">
        <v>1746</v>
      </c>
      <c r="F38" s="11" t="str">
        <f t="shared" si="9"/>
        <v>N/A</v>
      </c>
      <c r="G38" s="14" t="s">
        <v>1746</v>
      </c>
      <c r="H38" s="11" t="str">
        <f t="shared" si="10"/>
        <v>N/A</v>
      </c>
      <c r="I38" s="12" t="s">
        <v>1746</v>
      </c>
      <c r="J38" s="12" t="s">
        <v>1746</v>
      </c>
      <c r="K38" s="48" t="s">
        <v>736</v>
      </c>
      <c r="L38" s="9" t="str">
        <f t="shared" si="12"/>
        <v>N/A</v>
      </c>
    </row>
    <row r="39" spans="1:12" x14ac:dyDescent="0.2">
      <c r="A39" s="2" t="s">
        <v>1712</v>
      </c>
      <c r="B39" s="48" t="s">
        <v>213</v>
      </c>
      <c r="C39" s="14">
        <v>301.12712826000001</v>
      </c>
      <c r="D39" s="11" t="str">
        <f t="shared" si="8"/>
        <v>N/A</v>
      </c>
      <c r="E39" s="14">
        <v>171.03897911999999</v>
      </c>
      <c r="F39" s="11" t="str">
        <f t="shared" si="9"/>
        <v>N/A</v>
      </c>
      <c r="G39" s="14">
        <v>181.89656887000001</v>
      </c>
      <c r="H39" s="11" t="str">
        <f t="shared" si="10"/>
        <v>N/A</v>
      </c>
      <c r="I39" s="12">
        <v>-43.2</v>
      </c>
      <c r="J39" s="12">
        <v>6.3479999999999999</v>
      </c>
      <c r="K39" s="48" t="s">
        <v>736</v>
      </c>
      <c r="L39" s="9" t="str">
        <f t="shared" si="12"/>
        <v>Yes</v>
      </c>
    </row>
    <row r="40" spans="1:12" x14ac:dyDescent="0.2">
      <c r="A40" s="2" t="s">
        <v>1713</v>
      </c>
      <c r="B40" s="48" t="s">
        <v>213</v>
      </c>
      <c r="C40" s="14" t="s">
        <v>1746</v>
      </c>
      <c r="D40" s="11" t="str">
        <f t="shared" si="8"/>
        <v>N/A</v>
      </c>
      <c r="E40" s="14" t="s">
        <v>1746</v>
      </c>
      <c r="F40" s="11" t="str">
        <f t="shared" si="9"/>
        <v>N/A</v>
      </c>
      <c r="G40" s="14" t="s">
        <v>1746</v>
      </c>
      <c r="H40" s="11" t="str">
        <f t="shared" si="10"/>
        <v>N/A</v>
      </c>
      <c r="I40" s="12" t="s">
        <v>1746</v>
      </c>
      <c r="J40" s="12" t="s">
        <v>1746</v>
      </c>
      <c r="K40" s="48" t="s">
        <v>736</v>
      </c>
      <c r="L40" s="9" t="str">
        <f t="shared" si="12"/>
        <v>N/A</v>
      </c>
    </row>
    <row r="41" spans="1:12" x14ac:dyDescent="0.2">
      <c r="A41" s="2" t="s">
        <v>1714</v>
      </c>
      <c r="B41" s="48" t="s">
        <v>213</v>
      </c>
      <c r="C41" s="14">
        <v>14023.683892999999</v>
      </c>
      <c r="D41" s="11" t="str">
        <f t="shared" si="8"/>
        <v>N/A</v>
      </c>
      <c r="E41" s="14">
        <v>15292.549070999999</v>
      </c>
      <c r="F41" s="11" t="str">
        <f t="shared" si="9"/>
        <v>N/A</v>
      </c>
      <c r="G41" s="14">
        <v>14443.974864</v>
      </c>
      <c r="H41" s="11" t="str">
        <f t="shared" si="10"/>
        <v>N/A</v>
      </c>
      <c r="I41" s="12">
        <v>9.048</v>
      </c>
      <c r="J41" s="12">
        <v>-5.55</v>
      </c>
      <c r="K41" s="48" t="s">
        <v>736</v>
      </c>
      <c r="L41" s="9" t="str">
        <f t="shared" si="12"/>
        <v>Yes</v>
      </c>
    </row>
    <row r="42" spans="1:12" x14ac:dyDescent="0.2">
      <c r="A42" s="2" t="s">
        <v>1715</v>
      </c>
      <c r="B42" s="48" t="s">
        <v>213</v>
      </c>
      <c r="C42" s="14" t="s">
        <v>1746</v>
      </c>
      <c r="D42" s="11" t="str">
        <f t="shared" si="8"/>
        <v>N/A</v>
      </c>
      <c r="E42" s="14" t="s">
        <v>1746</v>
      </c>
      <c r="F42" s="11" t="str">
        <f t="shared" si="9"/>
        <v>N/A</v>
      </c>
      <c r="G42" s="14" t="s">
        <v>1746</v>
      </c>
      <c r="H42" s="11" t="str">
        <f t="shared" si="10"/>
        <v>N/A</v>
      </c>
      <c r="I42" s="12" t="s">
        <v>1746</v>
      </c>
      <c r="J42" s="12" t="s">
        <v>1746</v>
      </c>
      <c r="K42" s="48" t="s">
        <v>736</v>
      </c>
      <c r="L42" s="9" t="str">
        <f t="shared" si="12"/>
        <v>N/A</v>
      </c>
    </row>
    <row r="43" spans="1:12" x14ac:dyDescent="0.2">
      <c r="A43" s="2" t="s">
        <v>1716</v>
      </c>
      <c r="B43" s="48" t="s">
        <v>213</v>
      </c>
      <c r="C43" s="14" t="s">
        <v>1746</v>
      </c>
      <c r="D43" s="11" t="str">
        <f t="shared" si="8"/>
        <v>N/A</v>
      </c>
      <c r="E43" s="14" t="s">
        <v>1746</v>
      </c>
      <c r="F43" s="11" t="str">
        <f t="shared" si="9"/>
        <v>N/A</v>
      </c>
      <c r="G43" s="14" t="s">
        <v>1746</v>
      </c>
      <c r="H43" s="11" t="str">
        <f t="shared" si="10"/>
        <v>N/A</v>
      </c>
      <c r="I43" s="12" t="s">
        <v>1746</v>
      </c>
      <c r="J43" s="12" t="s">
        <v>1746</v>
      </c>
      <c r="K43" s="48" t="s">
        <v>736</v>
      </c>
      <c r="L43" s="9" t="str">
        <f t="shared" si="12"/>
        <v>N/A</v>
      </c>
    </row>
    <row r="44" spans="1:12" x14ac:dyDescent="0.2">
      <c r="A44" s="2" t="s">
        <v>1130</v>
      </c>
      <c r="B44" s="48" t="s">
        <v>213</v>
      </c>
      <c r="C44" s="14">
        <v>11767.852548000001</v>
      </c>
      <c r="D44" s="11" t="str">
        <f t="shared" si="8"/>
        <v>N/A</v>
      </c>
      <c r="E44" s="14">
        <v>12283.224684000001</v>
      </c>
      <c r="F44" s="11" t="str">
        <f t="shared" si="9"/>
        <v>N/A</v>
      </c>
      <c r="G44" s="14">
        <v>12349.153442000001</v>
      </c>
      <c r="H44" s="11" t="str">
        <f t="shared" si="10"/>
        <v>N/A</v>
      </c>
      <c r="I44" s="12">
        <v>4.3789999999999996</v>
      </c>
      <c r="J44" s="12">
        <v>0.53669999999999995</v>
      </c>
      <c r="K44" s="48" t="s">
        <v>736</v>
      </c>
      <c r="L44" s="9" t="str">
        <f t="shared" si="12"/>
        <v>Yes</v>
      </c>
    </row>
    <row r="45" spans="1:12" ht="25.5" x14ac:dyDescent="0.2">
      <c r="A45" s="2" t="s">
        <v>1131</v>
      </c>
      <c r="B45" s="48" t="s">
        <v>213</v>
      </c>
      <c r="C45" s="14">
        <v>424.92628411999999</v>
      </c>
      <c r="D45" s="11" t="str">
        <f t="shared" si="8"/>
        <v>N/A</v>
      </c>
      <c r="E45" s="14">
        <v>363.53562341000003</v>
      </c>
      <c r="F45" s="11" t="str">
        <f t="shared" si="9"/>
        <v>N/A</v>
      </c>
      <c r="G45" s="14">
        <v>349.49370232000001</v>
      </c>
      <c r="H45" s="11" t="str">
        <f t="shared" si="10"/>
        <v>N/A</v>
      </c>
      <c r="I45" s="12">
        <v>-14.4</v>
      </c>
      <c r="J45" s="12">
        <v>-3.86</v>
      </c>
      <c r="K45" s="48" t="s">
        <v>736</v>
      </c>
      <c r="L45" s="9" t="str">
        <f t="shared" si="12"/>
        <v>Yes</v>
      </c>
    </row>
    <row r="46" spans="1:12" x14ac:dyDescent="0.2">
      <c r="A46" s="2" t="s">
        <v>1132</v>
      </c>
      <c r="B46" s="35" t="s">
        <v>213</v>
      </c>
      <c r="C46" s="47">
        <v>48851.452739</v>
      </c>
      <c r="D46" s="44" t="str">
        <f t="shared" si="8"/>
        <v>N/A</v>
      </c>
      <c r="E46" s="47">
        <v>51980.580661</v>
      </c>
      <c r="F46" s="44" t="str">
        <f t="shared" si="9"/>
        <v>N/A</v>
      </c>
      <c r="G46" s="47">
        <v>51816.872245999999</v>
      </c>
      <c r="H46" s="44" t="str">
        <f t="shared" si="10"/>
        <v>N/A</v>
      </c>
      <c r="I46" s="12">
        <v>6.4050000000000002</v>
      </c>
      <c r="J46" s="12">
        <v>-0.315</v>
      </c>
      <c r="K46" s="45" t="s">
        <v>736</v>
      </c>
      <c r="L46" s="9" t="str">
        <f>IF(J46="Div by 0", "N/A", IF(K46="N/A","N/A", IF(J46&gt;VALUE(MID(K46,1,2)), "No", IF(J46&lt;-1*VALUE(MID(K46,1,2)), "No", "Yes"))))</f>
        <v>Yes</v>
      </c>
    </row>
    <row r="47" spans="1:12" x14ac:dyDescent="0.2">
      <c r="A47" s="64" t="s">
        <v>1133</v>
      </c>
      <c r="B47" s="35" t="s">
        <v>213</v>
      </c>
      <c r="C47" s="47">
        <v>42225.865935000002</v>
      </c>
      <c r="D47" s="44" t="str">
        <f t="shared" si="8"/>
        <v>N/A</v>
      </c>
      <c r="E47" s="47">
        <v>40343.524108999998</v>
      </c>
      <c r="F47" s="44" t="str">
        <f t="shared" si="9"/>
        <v>N/A</v>
      </c>
      <c r="G47" s="47">
        <v>40870.348194999999</v>
      </c>
      <c r="H47" s="44" t="str">
        <f t="shared" si="10"/>
        <v>N/A</v>
      </c>
      <c r="I47" s="12">
        <v>-4.46</v>
      </c>
      <c r="J47" s="12">
        <v>1.306</v>
      </c>
      <c r="K47" s="45" t="s">
        <v>736</v>
      </c>
      <c r="L47" s="9" t="str">
        <f>IF(J47="Div by 0", "N/A", IF(K47="N/A","N/A", IF(J47&gt;VALUE(MID(K47,1,2)), "No", IF(J47&lt;-1*VALUE(MID(K47,1,2)), "No", "Yes"))))</f>
        <v>Yes</v>
      </c>
    </row>
    <row r="48" spans="1:12" ht="25.5" x14ac:dyDescent="0.2">
      <c r="A48" s="2" t="s">
        <v>1134</v>
      </c>
      <c r="B48" s="35" t="s">
        <v>213</v>
      </c>
      <c r="C48" s="47">
        <v>58913.481567000003</v>
      </c>
      <c r="D48" s="44" t="str">
        <f t="shared" si="8"/>
        <v>N/A</v>
      </c>
      <c r="E48" s="47">
        <v>50866.164512000003</v>
      </c>
      <c r="F48" s="44" t="str">
        <f t="shared" si="9"/>
        <v>N/A</v>
      </c>
      <c r="G48" s="47">
        <v>46825.354839</v>
      </c>
      <c r="H48" s="44" t="str">
        <f t="shared" si="10"/>
        <v>N/A</v>
      </c>
      <c r="I48" s="12">
        <v>-13.7</v>
      </c>
      <c r="J48" s="12">
        <v>-7.94</v>
      </c>
      <c r="K48" s="45" t="s">
        <v>736</v>
      </c>
      <c r="L48" s="9" t="str">
        <f>IF(J48="Div by 0", "N/A", IF(K48="N/A","N/A", IF(J48&gt;VALUE(MID(K48,1,2)), "No", IF(J48&lt;-1*VALUE(MID(K48,1,2)), "No", "Yes"))))</f>
        <v>Yes</v>
      </c>
    </row>
    <row r="49" spans="1:12" x14ac:dyDescent="0.2">
      <c r="A49" s="6" t="s">
        <v>1135</v>
      </c>
      <c r="B49" s="35" t="s">
        <v>213</v>
      </c>
      <c r="C49" s="47">
        <v>39227.803870000003</v>
      </c>
      <c r="D49" s="44" t="str">
        <f t="shared" si="8"/>
        <v>N/A</v>
      </c>
      <c r="E49" s="47">
        <v>40664.885068000003</v>
      </c>
      <c r="F49" s="44" t="str">
        <f t="shared" si="9"/>
        <v>N/A</v>
      </c>
      <c r="G49" s="47">
        <v>39869.039183000001</v>
      </c>
      <c r="H49" s="44" t="str">
        <f t="shared" si="10"/>
        <v>N/A</v>
      </c>
      <c r="I49" s="12">
        <v>3.6629999999999998</v>
      </c>
      <c r="J49" s="12">
        <v>-1.96</v>
      </c>
      <c r="K49" s="45" t="s">
        <v>736</v>
      </c>
      <c r="L49" s="9" t="str">
        <f t="shared" ref="L49:L59" si="13">IF(J49="Div by 0", "N/A", IF(K49="N/A","N/A", IF(J49&gt;VALUE(MID(K49,1,2)), "No", IF(J49&lt;-1*VALUE(MID(K49,1,2)), "No", "Yes"))))</f>
        <v>Yes</v>
      </c>
    </row>
    <row r="50" spans="1:12" ht="25.5" x14ac:dyDescent="0.2">
      <c r="A50" s="2" t="s">
        <v>1136</v>
      </c>
      <c r="B50" s="35" t="s">
        <v>213</v>
      </c>
      <c r="C50" s="47">
        <v>30869.762906</v>
      </c>
      <c r="D50" s="44" t="str">
        <f t="shared" si="8"/>
        <v>N/A</v>
      </c>
      <c r="E50" s="47">
        <v>31327.502914000001</v>
      </c>
      <c r="F50" s="44" t="str">
        <f t="shared" si="9"/>
        <v>N/A</v>
      </c>
      <c r="G50" s="47">
        <v>28825.807245</v>
      </c>
      <c r="H50" s="44" t="str">
        <f t="shared" si="10"/>
        <v>N/A</v>
      </c>
      <c r="I50" s="12">
        <v>1.4830000000000001</v>
      </c>
      <c r="J50" s="12">
        <v>-7.99</v>
      </c>
      <c r="K50" s="45" t="s">
        <v>736</v>
      </c>
      <c r="L50" s="9" t="str">
        <f t="shared" si="13"/>
        <v>Yes</v>
      </c>
    </row>
    <row r="51" spans="1:12" x14ac:dyDescent="0.2">
      <c r="A51" s="2" t="s">
        <v>1137</v>
      </c>
      <c r="B51" s="35" t="s">
        <v>213</v>
      </c>
      <c r="C51" s="47">
        <v>11643.967135999999</v>
      </c>
      <c r="D51" s="44" t="str">
        <f t="shared" ref="D51:D82" si="14">IF($B51="N/A","N/A",IF(C51&gt;10,"No",IF(C51&lt;-10,"No","Yes")))</f>
        <v>N/A</v>
      </c>
      <c r="E51" s="47">
        <v>13856.536502999999</v>
      </c>
      <c r="F51" s="44" t="str">
        <f t="shared" ref="F51:F82" si="15">IF($B51="N/A","N/A",IF(E51&gt;10,"No",IF(E51&lt;-10,"No","Yes")))</f>
        <v>N/A</v>
      </c>
      <c r="G51" s="47">
        <v>13384.874046000001</v>
      </c>
      <c r="H51" s="44" t="str">
        <f t="shared" ref="H51:H82" si="16">IF($B51="N/A","N/A",IF(G51&gt;10,"No",IF(G51&lt;-10,"No","Yes")))</f>
        <v>N/A</v>
      </c>
      <c r="I51" s="12">
        <v>19</v>
      </c>
      <c r="J51" s="12">
        <v>-3.4</v>
      </c>
      <c r="K51" s="45" t="s">
        <v>736</v>
      </c>
      <c r="L51" s="9" t="str">
        <f t="shared" si="13"/>
        <v>Yes</v>
      </c>
    </row>
    <row r="52" spans="1:12" ht="25.5" x14ac:dyDescent="0.2">
      <c r="A52" s="2" t="s">
        <v>1138</v>
      </c>
      <c r="B52" s="35" t="s">
        <v>213</v>
      </c>
      <c r="C52" s="47">
        <v>34564.367187999997</v>
      </c>
      <c r="D52" s="44" t="str">
        <f t="shared" si="14"/>
        <v>N/A</v>
      </c>
      <c r="E52" s="47">
        <v>34029.225806000002</v>
      </c>
      <c r="F52" s="44" t="str">
        <f t="shared" si="15"/>
        <v>N/A</v>
      </c>
      <c r="G52" s="47">
        <v>31816.147287</v>
      </c>
      <c r="H52" s="44" t="str">
        <f t="shared" si="16"/>
        <v>N/A</v>
      </c>
      <c r="I52" s="12">
        <v>-1.55</v>
      </c>
      <c r="J52" s="12">
        <v>-6.5</v>
      </c>
      <c r="K52" s="45" t="s">
        <v>736</v>
      </c>
      <c r="L52" s="9" t="str">
        <f t="shared" si="13"/>
        <v>Yes</v>
      </c>
    </row>
    <row r="53" spans="1:12" ht="25.5" x14ac:dyDescent="0.2">
      <c r="A53" s="2" t="s">
        <v>1139</v>
      </c>
      <c r="B53" s="35" t="s">
        <v>213</v>
      </c>
      <c r="C53" s="47">
        <v>33313.166666999998</v>
      </c>
      <c r="D53" s="44" t="str">
        <f t="shared" si="14"/>
        <v>N/A</v>
      </c>
      <c r="E53" s="47">
        <v>35910.271028000003</v>
      </c>
      <c r="F53" s="44" t="str">
        <f t="shared" si="15"/>
        <v>N/A</v>
      </c>
      <c r="G53" s="47">
        <v>39427.809523999997</v>
      </c>
      <c r="H53" s="44" t="str">
        <f t="shared" si="16"/>
        <v>N/A</v>
      </c>
      <c r="I53" s="12">
        <v>7.7960000000000003</v>
      </c>
      <c r="J53" s="12">
        <v>9.7949999999999999</v>
      </c>
      <c r="K53" s="45" t="s">
        <v>736</v>
      </c>
      <c r="L53" s="9" t="str">
        <f t="shared" si="13"/>
        <v>Yes</v>
      </c>
    </row>
    <row r="54" spans="1:12" ht="25.5" x14ac:dyDescent="0.2">
      <c r="A54" s="2" t="s">
        <v>1140</v>
      </c>
      <c r="B54" s="35" t="s">
        <v>213</v>
      </c>
      <c r="C54" s="47" t="s">
        <v>1746</v>
      </c>
      <c r="D54" s="44" t="str">
        <f t="shared" si="14"/>
        <v>N/A</v>
      </c>
      <c r="E54" s="47" t="s">
        <v>1746</v>
      </c>
      <c r="F54" s="44" t="str">
        <f t="shared" si="15"/>
        <v>N/A</v>
      </c>
      <c r="G54" s="47" t="s">
        <v>1746</v>
      </c>
      <c r="H54" s="44" t="str">
        <f t="shared" si="16"/>
        <v>N/A</v>
      </c>
      <c r="I54" s="12" t="s">
        <v>1746</v>
      </c>
      <c r="J54" s="12" t="s">
        <v>1746</v>
      </c>
      <c r="K54" s="45" t="s">
        <v>736</v>
      </c>
      <c r="L54" s="9" t="str">
        <f t="shared" si="13"/>
        <v>N/A</v>
      </c>
    </row>
    <row r="55" spans="1:12" ht="25.5" x14ac:dyDescent="0.2">
      <c r="A55" s="2" t="s">
        <v>1141</v>
      </c>
      <c r="B55" s="35" t="s">
        <v>213</v>
      </c>
      <c r="C55" s="47">
        <v>43316.667414000003</v>
      </c>
      <c r="D55" s="44" t="str">
        <f t="shared" si="14"/>
        <v>N/A</v>
      </c>
      <c r="E55" s="47">
        <v>45296.473720000002</v>
      </c>
      <c r="F55" s="44" t="str">
        <f t="shared" si="15"/>
        <v>N/A</v>
      </c>
      <c r="G55" s="47">
        <v>47127.271374999997</v>
      </c>
      <c r="H55" s="44" t="str">
        <f t="shared" si="16"/>
        <v>N/A</v>
      </c>
      <c r="I55" s="12">
        <v>4.5709999999999997</v>
      </c>
      <c r="J55" s="12">
        <v>4.0419999999999998</v>
      </c>
      <c r="K55" s="45" t="s">
        <v>736</v>
      </c>
      <c r="L55" s="9" t="str">
        <f t="shared" si="13"/>
        <v>Yes</v>
      </c>
    </row>
    <row r="56" spans="1:12" ht="25.5" x14ac:dyDescent="0.2">
      <c r="A56" s="2" t="s">
        <v>1142</v>
      </c>
      <c r="B56" s="35" t="s">
        <v>213</v>
      </c>
      <c r="C56" s="47" t="s">
        <v>1746</v>
      </c>
      <c r="D56" s="44" t="str">
        <f t="shared" si="14"/>
        <v>N/A</v>
      </c>
      <c r="E56" s="47" t="s">
        <v>1746</v>
      </c>
      <c r="F56" s="44" t="str">
        <f t="shared" si="15"/>
        <v>N/A</v>
      </c>
      <c r="G56" s="47" t="s">
        <v>1746</v>
      </c>
      <c r="H56" s="44" t="str">
        <f t="shared" si="16"/>
        <v>N/A</v>
      </c>
      <c r="I56" s="12" t="s">
        <v>1746</v>
      </c>
      <c r="J56" s="12" t="s">
        <v>1746</v>
      </c>
      <c r="K56" s="45" t="s">
        <v>736</v>
      </c>
      <c r="L56" s="9" t="str">
        <f t="shared" si="13"/>
        <v>N/A</v>
      </c>
    </row>
    <row r="57" spans="1:12" ht="25.5" x14ac:dyDescent="0.2">
      <c r="A57" s="2" t="s">
        <v>1143</v>
      </c>
      <c r="B57" s="35" t="s">
        <v>213</v>
      </c>
      <c r="C57" s="47">
        <v>107377.82481999999</v>
      </c>
      <c r="D57" s="44" t="str">
        <f t="shared" si="14"/>
        <v>N/A</v>
      </c>
      <c r="E57" s="47">
        <v>117243.48031</v>
      </c>
      <c r="F57" s="44" t="str">
        <f t="shared" si="15"/>
        <v>N/A</v>
      </c>
      <c r="G57" s="47">
        <v>83589.377622</v>
      </c>
      <c r="H57" s="44" t="str">
        <f t="shared" si="16"/>
        <v>N/A</v>
      </c>
      <c r="I57" s="12">
        <v>9.1880000000000006</v>
      </c>
      <c r="J57" s="12">
        <v>-28.7</v>
      </c>
      <c r="K57" s="45" t="s">
        <v>736</v>
      </c>
      <c r="L57" s="9" t="str">
        <f t="shared" si="13"/>
        <v>Yes</v>
      </c>
    </row>
    <row r="58" spans="1:12" ht="25.5" x14ac:dyDescent="0.2">
      <c r="A58" s="2" t="s">
        <v>1144</v>
      </c>
      <c r="B58" s="35" t="s">
        <v>213</v>
      </c>
      <c r="C58" s="47" t="s">
        <v>1746</v>
      </c>
      <c r="D58" s="44" t="str">
        <f t="shared" si="14"/>
        <v>N/A</v>
      </c>
      <c r="E58" s="47">
        <v>1451.9183673</v>
      </c>
      <c r="F58" s="44" t="str">
        <f t="shared" si="15"/>
        <v>N/A</v>
      </c>
      <c r="G58" s="47">
        <v>16181.993939</v>
      </c>
      <c r="H58" s="44" t="str">
        <f t="shared" si="16"/>
        <v>N/A</v>
      </c>
      <c r="I58" s="12" t="s">
        <v>1746</v>
      </c>
      <c r="J58" s="12">
        <v>1015</v>
      </c>
      <c r="K58" s="45" t="s">
        <v>736</v>
      </c>
      <c r="L58" s="9" t="str">
        <f t="shared" si="13"/>
        <v>No</v>
      </c>
    </row>
    <row r="59" spans="1:12" ht="25.5" x14ac:dyDescent="0.2">
      <c r="A59" s="2" t="s">
        <v>1145</v>
      </c>
      <c r="B59" s="35" t="s">
        <v>213</v>
      </c>
      <c r="C59" s="47" t="s">
        <v>1746</v>
      </c>
      <c r="D59" s="44" t="str">
        <f t="shared" si="14"/>
        <v>N/A</v>
      </c>
      <c r="E59" s="47" t="s">
        <v>1746</v>
      </c>
      <c r="F59" s="44" t="str">
        <f t="shared" si="15"/>
        <v>N/A</v>
      </c>
      <c r="G59" s="47" t="s">
        <v>1746</v>
      </c>
      <c r="H59" s="44" t="str">
        <f t="shared" si="16"/>
        <v>N/A</v>
      </c>
      <c r="I59" s="12" t="s">
        <v>1746</v>
      </c>
      <c r="J59" s="12" t="s">
        <v>1746</v>
      </c>
      <c r="K59" s="45" t="s">
        <v>736</v>
      </c>
      <c r="L59" s="9" t="str">
        <f t="shared" si="13"/>
        <v>N/A</v>
      </c>
    </row>
    <row r="60" spans="1:12" x14ac:dyDescent="0.2">
      <c r="A60" s="6" t="s">
        <v>356</v>
      </c>
      <c r="B60" s="35" t="s">
        <v>213</v>
      </c>
      <c r="C60" s="47">
        <v>160945253</v>
      </c>
      <c r="D60" s="44" t="str">
        <f t="shared" si="14"/>
        <v>N/A</v>
      </c>
      <c r="E60" s="47">
        <v>170648937</v>
      </c>
      <c r="F60" s="44" t="str">
        <f t="shared" si="15"/>
        <v>N/A</v>
      </c>
      <c r="G60" s="47">
        <v>210261015</v>
      </c>
      <c r="H60" s="44" t="str">
        <f t="shared" si="16"/>
        <v>N/A</v>
      </c>
      <c r="I60" s="12">
        <v>6.0289999999999999</v>
      </c>
      <c r="J60" s="12">
        <v>23.21</v>
      </c>
      <c r="K60" s="45" t="s">
        <v>736</v>
      </c>
      <c r="L60" s="9" t="str">
        <f t="shared" ref="L60:L70" si="17">IF(J60="Div by 0", "N/A", IF(K60="N/A","N/A", IF(J60&gt;VALUE(MID(K60,1,2)), "No", IF(J60&lt;-1*VALUE(MID(K60,1,2)), "No", "Yes"))))</f>
        <v>Yes</v>
      </c>
    </row>
    <row r="61" spans="1:12" ht="25.5" x14ac:dyDescent="0.2">
      <c r="A61" s="2" t="s">
        <v>1146</v>
      </c>
      <c r="B61" s="35" t="s">
        <v>213</v>
      </c>
      <c r="C61" s="47">
        <v>42926</v>
      </c>
      <c r="D61" s="44" t="str">
        <f t="shared" si="14"/>
        <v>N/A</v>
      </c>
      <c r="E61" s="47">
        <v>2108449</v>
      </c>
      <c r="F61" s="44" t="str">
        <f t="shared" si="15"/>
        <v>N/A</v>
      </c>
      <c r="G61" s="47">
        <v>29366020</v>
      </c>
      <c r="H61" s="44" t="str">
        <f t="shared" si="16"/>
        <v>N/A</v>
      </c>
      <c r="I61" s="12">
        <v>4812</v>
      </c>
      <c r="J61" s="12">
        <v>1293</v>
      </c>
      <c r="K61" s="45" t="s">
        <v>736</v>
      </c>
      <c r="L61" s="9" t="str">
        <f t="shared" si="17"/>
        <v>No</v>
      </c>
    </row>
    <row r="62" spans="1:12" x14ac:dyDescent="0.2">
      <c r="A62" s="2" t="s">
        <v>1147</v>
      </c>
      <c r="B62" s="35" t="s">
        <v>213</v>
      </c>
      <c r="C62" s="47">
        <v>3780848</v>
      </c>
      <c r="D62" s="44" t="str">
        <f t="shared" si="14"/>
        <v>N/A</v>
      </c>
      <c r="E62" s="47">
        <v>4329670</v>
      </c>
      <c r="F62" s="44" t="str">
        <f t="shared" si="15"/>
        <v>N/A</v>
      </c>
      <c r="G62" s="47">
        <v>4137974</v>
      </c>
      <c r="H62" s="44" t="str">
        <f t="shared" si="16"/>
        <v>N/A</v>
      </c>
      <c r="I62" s="12">
        <v>14.52</v>
      </c>
      <c r="J62" s="12">
        <v>-4.43</v>
      </c>
      <c r="K62" s="45" t="s">
        <v>736</v>
      </c>
      <c r="L62" s="9" t="str">
        <f t="shared" si="17"/>
        <v>Yes</v>
      </c>
    </row>
    <row r="63" spans="1:12" ht="25.5" x14ac:dyDescent="0.2">
      <c r="A63" s="2" t="s">
        <v>1148</v>
      </c>
      <c r="B63" s="35" t="s">
        <v>213</v>
      </c>
      <c r="C63" s="47">
        <v>1913101</v>
      </c>
      <c r="D63" s="44" t="str">
        <f t="shared" si="14"/>
        <v>N/A</v>
      </c>
      <c r="E63" s="47">
        <v>1713888</v>
      </c>
      <c r="F63" s="44" t="str">
        <f t="shared" si="15"/>
        <v>N/A</v>
      </c>
      <c r="G63" s="47">
        <v>1110562</v>
      </c>
      <c r="H63" s="44" t="str">
        <f t="shared" si="16"/>
        <v>N/A</v>
      </c>
      <c r="I63" s="12">
        <v>-10.4</v>
      </c>
      <c r="J63" s="12">
        <v>-35.200000000000003</v>
      </c>
      <c r="K63" s="45" t="s">
        <v>736</v>
      </c>
      <c r="L63" s="9" t="str">
        <f t="shared" si="17"/>
        <v>No</v>
      </c>
    </row>
    <row r="64" spans="1:12" ht="25.5" x14ac:dyDescent="0.2">
      <c r="A64" s="2" t="s">
        <v>1149</v>
      </c>
      <c r="B64" s="35" t="s">
        <v>213</v>
      </c>
      <c r="C64" s="47">
        <v>2776359</v>
      </c>
      <c r="D64" s="44" t="str">
        <f t="shared" si="14"/>
        <v>N/A</v>
      </c>
      <c r="E64" s="47">
        <v>2738879</v>
      </c>
      <c r="F64" s="44" t="str">
        <f t="shared" si="15"/>
        <v>N/A</v>
      </c>
      <c r="G64" s="47">
        <v>1755229</v>
      </c>
      <c r="H64" s="44" t="str">
        <f t="shared" si="16"/>
        <v>N/A</v>
      </c>
      <c r="I64" s="12">
        <v>-1.35</v>
      </c>
      <c r="J64" s="12">
        <v>-35.9</v>
      </c>
      <c r="K64" s="45" t="s">
        <v>736</v>
      </c>
      <c r="L64" s="9" t="str">
        <f t="shared" si="17"/>
        <v>No</v>
      </c>
    </row>
    <row r="65" spans="1:12" ht="25.5" x14ac:dyDescent="0.2">
      <c r="A65" s="2" t="s">
        <v>1150</v>
      </c>
      <c r="B65" s="35" t="s">
        <v>213</v>
      </c>
      <c r="C65" s="47">
        <v>0</v>
      </c>
      <c r="D65" s="44" t="str">
        <f t="shared" si="14"/>
        <v>N/A</v>
      </c>
      <c r="E65" s="47">
        <v>0</v>
      </c>
      <c r="F65" s="44" t="str">
        <f t="shared" si="15"/>
        <v>N/A</v>
      </c>
      <c r="G65" s="47">
        <v>0</v>
      </c>
      <c r="H65" s="44" t="str">
        <f t="shared" si="16"/>
        <v>N/A</v>
      </c>
      <c r="I65" s="12" t="s">
        <v>1746</v>
      </c>
      <c r="J65" s="12" t="s">
        <v>1746</v>
      </c>
      <c r="K65" s="45" t="s">
        <v>736</v>
      </c>
      <c r="L65" s="9" t="str">
        <f t="shared" si="17"/>
        <v>N/A</v>
      </c>
    </row>
    <row r="66" spans="1:12" ht="25.5" x14ac:dyDescent="0.2">
      <c r="A66" s="2" t="s">
        <v>1151</v>
      </c>
      <c r="B66" s="35" t="s">
        <v>213</v>
      </c>
      <c r="C66" s="47">
        <v>152375715</v>
      </c>
      <c r="D66" s="44" t="str">
        <f t="shared" si="14"/>
        <v>N/A</v>
      </c>
      <c r="E66" s="47">
        <v>159701514</v>
      </c>
      <c r="F66" s="44" t="str">
        <f t="shared" si="15"/>
        <v>N/A</v>
      </c>
      <c r="G66" s="47">
        <v>168783342</v>
      </c>
      <c r="H66" s="44" t="str">
        <f t="shared" si="16"/>
        <v>N/A</v>
      </c>
      <c r="I66" s="12">
        <v>4.8079999999999998</v>
      </c>
      <c r="J66" s="12">
        <v>5.6870000000000003</v>
      </c>
      <c r="K66" s="45" t="s">
        <v>736</v>
      </c>
      <c r="L66" s="9" t="str">
        <f t="shared" si="17"/>
        <v>Yes</v>
      </c>
    </row>
    <row r="67" spans="1:12" ht="25.5" x14ac:dyDescent="0.2">
      <c r="A67" s="2" t="s">
        <v>1152</v>
      </c>
      <c r="B67" s="35" t="s">
        <v>213</v>
      </c>
      <c r="C67" s="47">
        <v>0</v>
      </c>
      <c r="D67" s="44" t="str">
        <f t="shared" si="14"/>
        <v>N/A</v>
      </c>
      <c r="E67" s="47">
        <v>0</v>
      </c>
      <c r="F67" s="44" t="str">
        <f t="shared" si="15"/>
        <v>N/A</v>
      </c>
      <c r="G67" s="47">
        <v>0</v>
      </c>
      <c r="H67" s="44" t="str">
        <f t="shared" si="16"/>
        <v>N/A</v>
      </c>
      <c r="I67" s="12" t="s">
        <v>1746</v>
      </c>
      <c r="J67" s="12" t="s">
        <v>1746</v>
      </c>
      <c r="K67" s="45" t="s">
        <v>736</v>
      </c>
      <c r="L67" s="9" t="str">
        <f t="shared" si="17"/>
        <v>N/A</v>
      </c>
    </row>
    <row r="68" spans="1:12" ht="25.5" x14ac:dyDescent="0.2">
      <c r="A68" s="2" t="s">
        <v>1153</v>
      </c>
      <c r="B68" s="35" t="s">
        <v>213</v>
      </c>
      <c r="C68" s="47">
        <v>56304</v>
      </c>
      <c r="D68" s="44" t="str">
        <f t="shared" si="14"/>
        <v>N/A</v>
      </c>
      <c r="E68" s="47">
        <v>56537</v>
      </c>
      <c r="F68" s="44" t="str">
        <f t="shared" si="15"/>
        <v>N/A</v>
      </c>
      <c r="G68" s="47">
        <v>1520491</v>
      </c>
      <c r="H68" s="44" t="str">
        <f t="shared" si="16"/>
        <v>N/A</v>
      </c>
      <c r="I68" s="12">
        <v>0.4138</v>
      </c>
      <c r="J68" s="12">
        <v>2589</v>
      </c>
      <c r="K68" s="45" t="s">
        <v>736</v>
      </c>
      <c r="L68" s="9" t="str">
        <f t="shared" si="17"/>
        <v>No</v>
      </c>
    </row>
    <row r="69" spans="1:12" ht="25.5" x14ac:dyDescent="0.2">
      <c r="A69" s="2" t="s">
        <v>1154</v>
      </c>
      <c r="B69" s="35" t="s">
        <v>213</v>
      </c>
      <c r="C69" s="47">
        <v>0</v>
      </c>
      <c r="D69" s="44" t="str">
        <f t="shared" si="14"/>
        <v>N/A</v>
      </c>
      <c r="E69" s="47">
        <v>0</v>
      </c>
      <c r="F69" s="44" t="str">
        <f t="shared" si="15"/>
        <v>N/A</v>
      </c>
      <c r="G69" s="47">
        <v>3587397</v>
      </c>
      <c r="H69" s="44" t="str">
        <f t="shared" si="16"/>
        <v>N/A</v>
      </c>
      <c r="I69" s="12" t="s">
        <v>1746</v>
      </c>
      <c r="J69" s="12" t="s">
        <v>1746</v>
      </c>
      <c r="K69" s="45" t="s">
        <v>736</v>
      </c>
      <c r="L69" s="9" t="str">
        <f t="shared" si="17"/>
        <v>N/A</v>
      </c>
    </row>
    <row r="70" spans="1:12" ht="25.5" x14ac:dyDescent="0.2">
      <c r="A70" s="2" t="s">
        <v>1155</v>
      </c>
      <c r="B70" s="35" t="s">
        <v>213</v>
      </c>
      <c r="C70" s="47">
        <v>0</v>
      </c>
      <c r="D70" s="44" t="str">
        <f t="shared" si="14"/>
        <v>N/A</v>
      </c>
      <c r="E70" s="47">
        <v>0</v>
      </c>
      <c r="F70" s="44" t="str">
        <f t="shared" si="15"/>
        <v>N/A</v>
      </c>
      <c r="G70" s="47">
        <v>0</v>
      </c>
      <c r="H70" s="44" t="str">
        <f t="shared" si="16"/>
        <v>N/A</v>
      </c>
      <c r="I70" s="12" t="s">
        <v>1746</v>
      </c>
      <c r="J70" s="12" t="s">
        <v>1746</v>
      </c>
      <c r="K70" s="45" t="s">
        <v>736</v>
      </c>
      <c r="L70" s="9" t="str">
        <f t="shared" si="17"/>
        <v>N/A</v>
      </c>
    </row>
    <row r="71" spans="1:12" x14ac:dyDescent="0.2">
      <c r="A71" s="6" t="s">
        <v>1156</v>
      </c>
      <c r="B71" s="35" t="s">
        <v>213</v>
      </c>
      <c r="C71" s="47">
        <v>24718.976041000002</v>
      </c>
      <c r="D71" s="44" t="str">
        <f t="shared" si="14"/>
        <v>N/A</v>
      </c>
      <c r="E71" s="47">
        <v>25738.904525000002</v>
      </c>
      <c r="F71" s="44" t="str">
        <f t="shared" si="15"/>
        <v>N/A</v>
      </c>
      <c r="G71" s="47">
        <v>29215.091704999999</v>
      </c>
      <c r="H71" s="44" t="str">
        <f t="shared" si="16"/>
        <v>N/A</v>
      </c>
      <c r="I71" s="12">
        <v>4.1260000000000003</v>
      </c>
      <c r="J71" s="12">
        <v>13.51</v>
      </c>
      <c r="K71" s="45" t="s">
        <v>736</v>
      </c>
      <c r="L71" s="9" t="str">
        <f t="shared" ref="L71:L81" si="18">IF(J71="Div by 0", "N/A", IF(K71="N/A","N/A", IF(J71&gt;VALUE(MID(K71,1,2)), "No", IF(J71&lt;-1*VALUE(MID(K71,1,2)), "No", "Yes"))))</f>
        <v>Yes</v>
      </c>
    </row>
    <row r="72" spans="1:12" ht="25.5" x14ac:dyDescent="0.2">
      <c r="A72" s="2" t="s">
        <v>1157</v>
      </c>
      <c r="B72" s="35" t="s">
        <v>213</v>
      </c>
      <c r="C72" s="47">
        <v>41.038240918</v>
      </c>
      <c r="D72" s="44" t="str">
        <f t="shared" si="14"/>
        <v>N/A</v>
      </c>
      <c r="E72" s="47">
        <v>1755.5778518</v>
      </c>
      <c r="F72" s="44" t="str">
        <f t="shared" si="15"/>
        <v>N/A</v>
      </c>
      <c r="G72" s="47">
        <v>20072.467531999999</v>
      </c>
      <c r="H72" s="44" t="str">
        <f t="shared" si="16"/>
        <v>N/A</v>
      </c>
      <c r="I72" s="12">
        <v>4178</v>
      </c>
      <c r="J72" s="12">
        <v>1043</v>
      </c>
      <c r="K72" s="45" t="s">
        <v>736</v>
      </c>
      <c r="L72" s="9" t="str">
        <f t="shared" si="18"/>
        <v>No</v>
      </c>
    </row>
    <row r="73" spans="1:12" ht="25.5" x14ac:dyDescent="0.2">
      <c r="A73" s="2" t="s">
        <v>1158</v>
      </c>
      <c r="B73" s="35" t="s">
        <v>213</v>
      </c>
      <c r="C73" s="47">
        <v>5916.8200312999998</v>
      </c>
      <c r="D73" s="44" t="str">
        <f t="shared" si="14"/>
        <v>N/A</v>
      </c>
      <c r="E73" s="47">
        <v>7350.8828523000002</v>
      </c>
      <c r="F73" s="44" t="str">
        <f t="shared" si="15"/>
        <v>N/A</v>
      </c>
      <c r="G73" s="47">
        <v>7896.8969465999999</v>
      </c>
      <c r="H73" s="44" t="str">
        <f t="shared" si="16"/>
        <v>N/A</v>
      </c>
      <c r="I73" s="12">
        <v>24.24</v>
      </c>
      <c r="J73" s="12">
        <v>7.4279999999999999</v>
      </c>
      <c r="K73" s="45" t="s">
        <v>736</v>
      </c>
      <c r="L73" s="9" t="str">
        <f t="shared" si="18"/>
        <v>Yes</v>
      </c>
    </row>
    <row r="74" spans="1:12" ht="25.5" x14ac:dyDescent="0.2">
      <c r="A74" s="2" t="s">
        <v>1159</v>
      </c>
      <c r="B74" s="35" t="s">
        <v>213</v>
      </c>
      <c r="C74" s="47">
        <v>14946.101563</v>
      </c>
      <c r="D74" s="44" t="str">
        <f t="shared" si="14"/>
        <v>N/A</v>
      </c>
      <c r="E74" s="47">
        <v>13821.677419</v>
      </c>
      <c r="F74" s="44" t="str">
        <f t="shared" si="15"/>
        <v>N/A</v>
      </c>
      <c r="G74" s="47">
        <v>8609.0077519000006</v>
      </c>
      <c r="H74" s="44" t="str">
        <f t="shared" si="16"/>
        <v>N/A</v>
      </c>
      <c r="I74" s="12">
        <v>-7.52</v>
      </c>
      <c r="J74" s="12">
        <v>-37.700000000000003</v>
      </c>
      <c r="K74" s="45" t="s">
        <v>736</v>
      </c>
      <c r="L74" s="9" t="str">
        <f t="shared" si="18"/>
        <v>No</v>
      </c>
    </row>
    <row r="75" spans="1:12" ht="25.5" x14ac:dyDescent="0.2">
      <c r="A75" s="2" t="s">
        <v>1160</v>
      </c>
      <c r="B75" s="35" t="s">
        <v>213</v>
      </c>
      <c r="C75" s="47">
        <v>27219.205881999998</v>
      </c>
      <c r="D75" s="44" t="str">
        <f t="shared" si="14"/>
        <v>N/A</v>
      </c>
      <c r="E75" s="47">
        <v>25597</v>
      </c>
      <c r="F75" s="44" t="str">
        <f t="shared" si="15"/>
        <v>N/A</v>
      </c>
      <c r="G75" s="47">
        <v>16716.466667000001</v>
      </c>
      <c r="H75" s="44" t="str">
        <f t="shared" si="16"/>
        <v>N/A</v>
      </c>
      <c r="I75" s="12">
        <v>-5.96</v>
      </c>
      <c r="J75" s="12">
        <v>-34.700000000000003</v>
      </c>
      <c r="K75" s="45" t="s">
        <v>736</v>
      </c>
      <c r="L75" s="9" t="str">
        <f t="shared" si="18"/>
        <v>No</v>
      </c>
    </row>
    <row r="76" spans="1:12" ht="25.5" x14ac:dyDescent="0.2">
      <c r="A76" s="2" t="s">
        <v>1161</v>
      </c>
      <c r="B76" s="35" t="s">
        <v>213</v>
      </c>
      <c r="C76" s="47" t="s">
        <v>1746</v>
      </c>
      <c r="D76" s="44" t="str">
        <f t="shared" si="14"/>
        <v>N/A</v>
      </c>
      <c r="E76" s="47" t="s">
        <v>1746</v>
      </c>
      <c r="F76" s="44" t="str">
        <f t="shared" si="15"/>
        <v>N/A</v>
      </c>
      <c r="G76" s="47" t="s">
        <v>1746</v>
      </c>
      <c r="H76" s="44" t="str">
        <f t="shared" si="16"/>
        <v>N/A</v>
      </c>
      <c r="I76" s="12" t="s">
        <v>1746</v>
      </c>
      <c r="J76" s="12" t="s">
        <v>1746</v>
      </c>
      <c r="K76" s="45" t="s">
        <v>736</v>
      </c>
      <c r="L76" s="9" t="str">
        <f t="shared" si="18"/>
        <v>N/A</v>
      </c>
    </row>
    <row r="77" spans="1:12" ht="25.5" x14ac:dyDescent="0.2">
      <c r="A77" s="2" t="s">
        <v>1162</v>
      </c>
      <c r="B77" s="35" t="s">
        <v>213</v>
      </c>
      <c r="C77" s="47">
        <v>34172.620542999997</v>
      </c>
      <c r="D77" s="44" t="str">
        <f t="shared" si="14"/>
        <v>N/A</v>
      </c>
      <c r="E77" s="47">
        <v>36025.606587000002</v>
      </c>
      <c r="F77" s="44" t="str">
        <f t="shared" si="15"/>
        <v>N/A</v>
      </c>
      <c r="G77" s="47">
        <v>37482.421052999998</v>
      </c>
      <c r="H77" s="44" t="str">
        <f t="shared" si="16"/>
        <v>N/A</v>
      </c>
      <c r="I77" s="12">
        <v>5.4219999999999997</v>
      </c>
      <c r="J77" s="12">
        <v>4.0439999999999996</v>
      </c>
      <c r="K77" s="45" t="s">
        <v>736</v>
      </c>
      <c r="L77" s="9" t="str">
        <f t="shared" si="18"/>
        <v>Yes</v>
      </c>
    </row>
    <row r="78" spans="1:12" ht="25.5" x14ac:dyDescent="0.2">
      <c r="A78" s="2" t="s">
        <v>1163</v>
      </c>
      <c r="B78" s="35" t="s">
        <v>213</v>
      </c>
      <c r="C78" s="47" t="s">
        <v>1746</v>
      </c>
      <c r="D78" s="44" t="str">
        <f t="shared" si="14"/>
        <v>N/A</v>
      </c>
      <c r="E78" s="47" t="s">
        <v>1746</v>
      </c>
      <c r="F78" s="44" t="str">
        <f t="shared" si="15"/>
        <v>N/A</v>
      </c>
      <c r="G78" s="47" t="s">
        <v>1746</v>
      </c>
      <c r="H78" s="44" t="str">
        <f t="shared" si="16"/>
        <v>N/A</v>
      </c>
      <c r="I78" s="12" t="s">
        <v>1746</v>
      </c>
      <c r="J78" s="12" t="s">
        <v>1746</v>
      </c>
      <c r="K78" s="45" t="s">
        <v>736</v>
      </c>
      <c r="L78" s="9" t="str">
        <f t="shared" si="18"/>
        <v>N/A</v>
      </c>
    </row>
    <row r="79" spans="1:12" ht="25.5" x14ac:dyDescent="0.2">
      <c r="A79" s="2" t="s">
        <v>1164</v>
      </c>
      <c r="B79" s="35" t="s">
        <v>213</v>
      </c>
      <c r="C79" s="47">
        <v>410.97810219000002</v>
      </c>
      <c r="D79" s="44" t="str">
        <f t="shared" si="14"/>
        <v>N/A</v>
      </c>
      <c r="E79" s="47">
        <v>445.17322834999999</v>
      </c>
      <c r="F79" s="44" t="str">
        <f t="shared" si="15"/>
        <v>N/A</v>
      </c>
      <c r="G79" s="47">
        <v>10632.804195999999</v>
      </c>
      <c r="H79" s="44" t="str">
        <f t="shared" si="16"/>
        <v>N/A</v>
      </c>
      <c r="I79" s="12">
        <v>8.32</v>
      </c>
      <c r="J79" s="12">
        <v>2288</v>
      </c>
      <c r="K79" s="45" t="s">
        <v>736</v>
      </c>
      <c r="L79" s="9" t="str">
        <f t="shared" si="18"/>
        <v>No</v>
      </c>
    </row>
    <row r="80" spans="1:12" ht="25.5" x14ac:dyDescent="0.2">
      <c r="A80" s="2" t="s">
        <v>1165</v>
      </c>
      <c r="B80" s="35" t="s">
        <v>213</v>
      </c>
      <c r="C80" s="47" t="s">
        <v>1746</v>
      </c>
      <c r="D80" s="44" t="str">
        <f t="shared" si="14"/>
        <v>N/A</v>
      </c>
      <c r="E80" s="47">
        <v>0</v>
      </c>
      <c r="F80" s="44" t="str">
        <f t="shared" si="15"/>
        <v>N/A</v>
      </c>
      <c r="G80" s="47">
        <v>10870.9</v>
      </c>
      <c r="H80" s="44" t="str">
        <f t="shared" si="16"/>
        <v>N/A</v>
      </c>
      <c r="I80" s="12" t="s">
        <v>1746</v>
      </c>
      <c r="J80" s="12" t="s">
        <v>1746</v>
      </c>
      <c r="K80" s="45" t="s">
        <v>736</v>
      </c>
      <c r="L80" s="9" t="str">
        <f t="shared" si="18"/>
        <v>N/A</v>
      </c>
    </row>
    <row r="81" spans="1:12" ht="25.5" x14ac:dyDescent="0.2">
      <c r="A81" s="2" t="s">
        <v>1166</v>
      </c>
      <c r="B81" s="35" t="s">
        <v>213</v>
      </c>
      <c r="C81" s="47" t="s">
        <v>1746</v>
      </c>
      <c r="D81" s="44" t="str">
        <f t="shared" si="14"/>
        <v>N/A</v>
      </c>
      <c r="E81" s="47" t="s">
        <v>1746</v>
      </c>
      <c r="F81" s="44" t="str">
        <f t="shared" si="15"/>
        <v>N/A</v>
      </c>
      <c r="G81" s="47" t="s">
        <v>1746</v>
      </c>
      <c r="H81" s="44" t="str">
        <f t="shared" si="16"/>
        <v>N/A</v>
      </c>
      <c r="I81" s="12" t="s">
        <v>1746</v>
      </c>
      <c r="J81" s="12" t="s">
        <v>1746</v>
      </c>
      <c r="K81" s="45" t="s">
        <v>736</v>
      </c>
      <c r="L81" s="9" t="str">
        <f t="shared" si="18"/>
        <v>N/A</v>
      </c>
    </row>
    <row r="82" spans="1:12" x14ac:dyDescent="0.2">
      <c r="A82" s="2" t="s">
        <v>357</v>
      </c>
      <c r="B82" s="35" t="s">
        <v>213</v>
      </c>
      <c r="C82" s="47">
        <v>160946174</v>
      </c>
      <c r="D82" s="44" t="str">
        <f t="shared" si="14"/>
        <v>N/A</v>
      </c>
      <c r="E82" s="47">
        <v>170956029</v>
      </c>
      <c r="F82" s="44" t="str">
        <f t="shared" si="15"/>
        <v>N/A</v>
      </c>
      <c r="G82" s="47">
        <v>213440018</v>
      </c>
      <c r="H82" s="44" t="str">
        <f t="shared" si="16"/>
        <v>N/A</v>
      </c>
      <c r="I82" s="12">
        <v>6.2190000000000003</v>
      </c>
      <c r="J82" s="12">
        <v>24.85</v>
      </c>
      <c r="K82" s="45" t="s">
        <v>736</v>
      </c>
      <c r="L82" s="9" t="str">
        <f t="shared" ref="L82:L138" si="19">IF(J82="Div by 0", "N/A", IF(K82="N/A","N/A", IF(J82&gt;VALUE(MID(K82,1,2)), "No", IF(J82&lt;-1*VALUE(MID(K82,1,2)), "No", "Yes"))))</f>
        <v>Yes</v>
      </c>
    </row>
    <row r="83" spans="1:12" x14ac:dyDescent="0.2">
      <c r="A83" s="2" t="s">
        <v>363</v>
      </c>
      <c r="B83" s="35" t="s">
        <v>213</v>
      </c>
      <c r="C83" s="36">
        <v>5279</v>
      </c>
      <c r="D83" s="44" t="str">
        <f t="shared" ref="D83:D114" si="20">IF($B83="N/A","N/A",IF(C83&gt;10,"No",IF(C83&lt;-10,"No","Yes")))</f>
        <v>N/A</v>
      </c>
      <c r="E83" s="36">
        <v>6531</v>
      </c>
      <c r="F83" s="44" t="str">
        <f t="shared" ref="F83:F114" si="21">IF($B83="N/A","N/A",IF(E83&gt;10,"No",IF(E83&lt;-10,"No","Yes")))</f>
        <v>N/A</v>
      </c>
      <c r="G83" s="36">
        <v>7236</v>
      </c>
      <c r="H83" s="44" t="str">
        <f t="shared" ref="H83:H114" si="22">IF($B83="N/A","N/A",IF(G83&gt;10,"No",IF(G83&lt;-10,"No","Yes")))</f>
        <v>N/A</v>
      </c>
      <c r="I83" s="12">
        <v>23.72</v>
      </c>
      <c r="J83" s="12">
        <v>10.79</v>
      </c>
      <c r="K83" s="45" t="s">
        <v>736</v>
      </c>
      <c r="L83" s="9" t="str">
        <f t="shared" si="19"/>
        <v>Yes</v>
      </c>
    </row>
    <row r="84" spans="1:12" x14ac:dyDescent="0.2">
      <c r="A84" s="2" t="s">
        <v>358</v>
      </c>
      <c r="B84" s="35" t="s">
        <v>213</v>
      </c>
      <c r="C84" s="47">
        <v>30488.004166999999</v>
      </c>
      <c r="D84" s="44" t="str">
        <f t="shared" si="20"/>
        <v>N/A</v>
      </c>
      <c r="E84" s="47">
        <v>26176.087735000001</v>
      </c>
      <c r="F84" s="44" t="str">
        <f t="shared" si="21"/>
        <v>N/A</v>
      </c>
      <c r="G84" s="47">
        <v>29496.962134000001</v>
      </c>
      <c r="H84" s="44" t="str">
        <f t="shared" si="22"/>
        <v>N/A</v>
      </c>
      <c r="I84" s="12">
        <v>-14.1</v>
      </c>
      <c r="J84" s="12">
        <v>12.69</v>
      </c>
      <c r="K84" s="45" t="s">
        <v>736</v>
      </c>
      <c r="L84" s="9" t="str">
        <f t="shared" si="19"/>
        <v>Yes</v>
      </c>
    </row>
    <row r="85" spans="1:12" ht="25.5" x14ac:dyDescent="0.2">
      <c r="A85" s="2" t="s">
        <v>1167</v>
      </c>
      <c r="B85" s="35" t="s">
        <v>213</v>
      </c>
      <c r="C85" s="47">
        <v>11017028</v>
      </c>
      <c r="D85" s="44" t="str">
        <f t="shared" si="20"/>
        <v>N/A</v>
      </c>
      <c r="E85" s="47">
        <v>11802782</v>
      </c>
      <c r="F85" s="44" t="str">
        <f t="shared" si="21"/>
        <v>N/A</v>
      </c>
      <c r="G85" s="47">
        <v>16436764</v>
      </c>
      <c r="H85" s="44" t="str">
        <f t="shared" si="22"/>
        <v>N/A</v>
      </c>
      <c r="I85" s="12">
        <v>7.1319999999999997</v>
      </c>
      <c r="J85" s="12">
        <v>39.26</v>
      </c>
      <c r="K85" s="45" t="s">
        <v>736</v>
      </c>
      <c r="L85" s="9" t="str">
        <f t="shared" si="19"/>
        <v>No</v>
      </c>
    </row>
    <row r="86" spans="1:12" x14ac:dyDescent="0.2">
      <c r="A86" s="2" t="s">
        <v>726</v>
      </c>
      <c r="B86" s="35" t="s">
        <v>213</v>
      </c>
      <c r="C86" s="36">
        <v>5120</v>
      </c>
      <c r="D86" s="44" t="str">
        <f t="shared" si="20"/>
        <v>N/A</v>
      </c>
      <c r="E86" s="36">
        <v>6141</v>
      </c>
      <c r="F86" s="44" t="str">
        <f t="shared" si="21"/>
        <v>N/A</v>
      </c>
      <c r="G86" s="36">
        <v>6953</v>
      </c>
      <c r="H86" s="44" t="str">
        <f t="shared" si="22"/>
        <v>N/A</v>
      </c>
      <c r="I86" s="12">
        <v>19.940000000000001</v>
      </c>
      <c r="J86" s="12">
        <v>13.22</v>
      </c>
      <c r="K86" s="45" t="s">
        <v>736</v>
      </c>
      <c r="L86" s="9" t="str">
        <f t="shared" si="19"/>
        <v>Yes</v>
      </c>
    </row>
    <row r="87" spans="1:12" ht="25.5" x14ac:dyDescent="0.2">
      <c r="A87" s="2" t="s">
        <v>1168</v>
      </c>
      <c r="B87" s="35" t="s">
        <v>213</v>
      </c>
      <c r="C87" s="47">
        <v>2151.7632813</v>
      </c>
      <c r="D87" s="44" t="str">
        <f t="shared" si="20"/>
        <v>N/A</v>
      </c>
      <c r="E87" s="47">
        <v>1921.9641752</v>
      </c>
      <c r="F87" s="44" t="str">
        <f t="shared" si="21"/>
        <v>N/A</v>
      </c>
      <c r="G87" s="47">
        <v>2363.9815907000002</v>
      </c>
      <c r="H87" s="44" t="str">
        <f t="shared" si="22"/>
        <v>N/A</v>
      </c>
      <c r="I87" s="12">
        <v>-10.7</v>
      </c>
      <c r="J87" s="12">
        <v>23</v>
      </c>
      <c r="K87" s="45" t="s">
        <v>736</v>
      </c>
      <c r="L87" s="9" t="str">
        <f t="shared" si="19"/>
        <v>Yes</v>
      </c>
    </row>
    <row r="88" spans="1:12" ht="25.5" x14ac:dyDescent="0.2">
      <c r="A88" s="2" t="s">
        <v>1169</v>
      </c>
      <c r="B88" s="35" t="s">
        <v>213</v>
      </c>
      <c r="C88" s="47">
        <v>98556607</v>
      </c>
      <c r="D88" s="44" t="str">
        <f t="shared" si="20"/>
        <v>N/A</v>
      </c>
      <c r="E88" s="47">
        <v>104147464</v>
      </c>
      <c r="F88" s="44" t="str">
        <f t="shared" si="21"/>
        <v>N/A</v>
      </c>
      <c r="G88" s="47">
        <v>134497651</v>
      </c>
      <c r="H88" s="44" t="str">
        <f t="shared" si="22"/>
        <v>N/A</v>
      </c>
      <c r="I88" s="12">
        <v>5.673</v>
      </c>
      <c r="J88" s="12">
        <v>29.14</v>
      </c>
      <c r="K88" s="45" t="s">
        <v>736</v>
      </c>
      <c r="L88" s="9" t="str">
        <f t="shared" si="19"/>
        <v>Yes</v>
      </c>
    </row>
    <row r="89" spans="1:12" x14ac:dyDescent="0.2">
      <c r="A89" s="2" t="s">
        <v>727</v>
      </c>
      <c r="B89" s="35" t="s">
        <v>213</v>
      </c>
      <c r="C89" s="36">
        <v>3261</v>
      </c>
      <c r="D89" s="44" t="str">
        <f t="shared" si="20"/>
        <v>N/A</v>
      </c>
      <c r="E89" s="36">
        <v>4207</v>
      </c>
      <c r="F89" s="44" t="str">
        <f t="shared" si="21"/>
        <v>N/A</v>
      </c>
      <c r="G89" s="36">
        <v>4896</v>
      </c>
      <c r="H89" s="44" t="str">
        <f t="shared" si="22"/>
        <v>N/A</v>
      </c>
      <c r="I89" s="12">
        <v>29.01</v>
      </c>
      <c r="J89" s="12">
        <v>16.38</v>
      </c>
      <c r="K89" s="45" t="s">
        <v>736</v>
      </c>
      <c r="L89" s="9" t="str">
        <f t="shared" si="19"/>
        <v>Yes</v>
      </c>
    </row>
    <row r="90" spans="1:12" ht="25.5" x14ac:dyDescent="0.2">
      <c r="A90" s="2" t="s">
        <v>1170</v>
      </c>
      <c r="B90" s="35" t="s">
        <v>213</v>
      </c>
      <c r="C90" s="47">
        <v>30222.817233999998</v>
      </c>
      <c r="D90" s="44" t="str">
        <f t="shared" si="20"/>
        <v>N/A</v>
      </c>
      <c r="E90" s="47">
        <v>24755.755645000001</v>
      </c>
      <c r="F90" s="44" t="str">
        <f t="shared" si="21"/>
        <v>N/A</v>
      </c>
      <c r="G90" s="47">
        <v>27470.925448999998</v>
      </c>
      <c r="H90" s="44" t="str">
        <f t="shared" si="22"/>
        <v>N/A</v>
      </c>
      <c r="I90" s="12">
        <v>-18.100000000000001</v>
      </c>
      <c r="J90" s="12">
        <v>10.97</v>
      </c>
      <c r="K90" s="45" t="s">
        <v>736</v>
      </c>
      <c r="L90" s="9" t="str">
        <f t="shared" si="19"/>
        <v>Yes</v>
      </c>
    </row>
    <row r="91" spans="1:12" ht="25.5" x14ac:dyDescent="0.2">
      <c r="A91" s="2" t="s">
        <v>1171</v>
      </c>
      <c r="B91" s="35" t="s">
        <v>213</v>
      </c>
      <c r="C91" s="47">
        <v>4549621</v>
      </c>
      <c r="D91" s="44" t="str">
        <f t="shared" si="20"/>
        <v>N/A</v>
      </c>
      <c r="E91" s="47">
        <v>4608339</v>
      </c>
      <c r="F91" s="44" t="str">
        <f t="shared" si="21"/>
        <v>N/A</v>
      </c>
      <c r="G91" s="47">
        <v>4584010</v>
      </c>
      <c r="H91" s="44" t="str">
        <f t="shared" si="22"/>
        <v>N/A</v>
      </c>
      <c r="I91" s="12">
        <v>1.2909999999999999</v>
      </c>
      <c r="J91" s="12">
        <v>-0.52800000000000002</v>
      </c>
      <c r="K91" s="45" t="s">
        <v>736</v>
      </c>
      <c r="L91" s="9" t="str">
        <f t="shared" si="19"/>
        <v>Yes</v>
      </c>
    </row>
    <row r="92" spans="1:12" x14ac:dyDescent="0.2">
      <c r="A92" s="2" t="s">
        <v>728</v>
      </c>
      <c r="B92" s="35" t="s">
        <v>213</v>
      </c>
      <c r="C92" s="36">
        <v>712</v>
      </c>
      <c r="D92" s="44" t="str">
        <f t="shared" si="20"/>
        <v>N/A</v>
      </c>
      <c r="E92" s="36">
        <v>687</v>
      </c>
      <c r="F92" s="44" t="str">
        <f t="shared" si="21"/>
        <v>N/A</v>
      </c>
      <c r="G92" s="36">
        <v>687</v>
      </c>
      <c r="H92" s="44" t="str">
        <f t="shared" si="22"/>
        <v>N/A</v>
      </c>
      <c r="I92" s="12">
        <v>-3.51</v>
      </c>
      <c r="J92" s="12">
        <v>0</v>
      </c>
      <c r="K92" s="45" t="s">
        <v>736</v>
      </c>
      <c r="L92" s="9" t="str">
        <f t="shared" si="19"/>
        <v>Yes</v>
      </c>
    </row>
    <row r="93" spans="1:12" ht="25.5" x14ac:dyDescent="0.2">
      <c r="A93" s="2" t="s">
        <v>1172</v>
      </c>
      <c r="B93" s="35" t="s">
        <v>213</v>
      </c>
      <c r="C93" s="47">
        <v>6389.9171348</v>
      </c>
      <c r="D93" s="44" t="str">
        <f t="shared" si="20"/>
        <v>N/A</v>
      </c>
      <c r="E93" s="47">
        <v>6707.9170305999996</v>
      </c>
      <c r="F93" s="44" t="str">
        <f t="shared" si="21"/>
        <v>N/A</v>
      </c>
      <c r="G93" s="47">
        <v>6672.5036389999996</v>
      </c>
      <c r="H93" s="44" t="str">
        <f t="shared" si="22"/>
        <v>N/A</v>
      </c>
      <c r="I93" s="12">
        <v>4.9770000000000003</v>
      </c>
      <c r="J93" s="12">
        <v>-0.52800000000000002</v>
      </c>
      <c r="K93" s="45" t="s">
        <v>736</v>
      </c>
      <c r="L93" s="9" t="str">
        <f t="shared" si="19"/>
        <v>Yes</v>
      </c>
    </row>
    <row r="94" spans="1:12" x14ac:dyDescent="0.2">
      <c r="A94" s="2" t="s">
        <v>1173</v>
      </c>
      <c r="B94" s="35" t="s">
        <v>213</v>
      </c>
      <c r="C94" s="47">
        <v>25281604</v>
      </c>
      <c r="D94" s="44" t="str">
        <f t="shared" si="20"/>
        <v>N/A</v>
      </c>
      <c r="E94" s="47">
        <v>27647863</v>
      </c>
      <c r="F94" s="44" t="str">
        <f t="shared" si="21"/>
        <v>N/A</v>
      </c>
      <c r="G94" s="47">
        <v>31757871</v>
      </c>
      <c r="H94" s="44" t="str">
        <f t="shared" si="22"/>
        <v>N/A</v>
      </c>
      <c r="I94" s="12">
        <v>9.36</v>
      </c>
      <c r="J94" s="12">
        <v>14.87</v>
      </c>
      <c r="K94" s="45" t="s">
        <v>736</v>
      </c>
      <c r="L94" s="9" t="str">
        <f t="shared" si="19"/>
        <v>Yes</v>
      </c>
    </row>
    <row r="95" spans="1:12" x14ac:dyDescent="0.2">
      <c r="A95" s="2" t="s">
        <v>729</v>
      </c>
      <c r="B95" s="35" t="s">
        <v>213</v>
      </c>
      <c r="C95" s="36">
        <v>2375</v>
      </c>
      <c r="D95" s="44" t="str">
        <f t="shared" si="20"/>
        <v>N/A</v>
      </c>
      <c r="E95" s="36">
        <v>2456</v>
      </c>
      <c r="F95" s="44" t="str">
        <f t="shared" si="21"/>
        <v>N/A</v>
      </c>
      <c r="G95" s="36">
        <v>2896</v>
      </c>
      <c r="H95" s="44" t="str">
        <f t="shared" si="22"/>
        <v>N/A</v>
      </c>
      <c r="I95" s="12">
        <v>3.411</v>
      </c>
      <c r="J95" s="12">
        <v>17.920000000000002</v>
      </c>
      <c r="K95" s="45" t="s">
        <v>736</v>
      </c>
      <c r="L95" s="9" t="str">
        <f t="shared" si="19"/>
        <v>Yes</v>
      </c>
    </row>
    <row r="96" spans="1:12" x14ac:dyDescent="0.2">
      <c r="A96" s="2" t="s">
        <v>1174</v>
      </c>
      <c r="B96" s="35" t="s">
        <v>213</v>
      </c>
      <c r="C96" s="47">
        <v>10644.885894999999</v>
      </c>
      <c r="D96" s="44" t="str">
        <f t="shared" si="20"/>
        <v>N/A</v>
      </c>
      <c r="E96" s="47">
        <v>11257.273208000001</v>
      </c>
      <c r="F96" s="44" t="str">
        <f t="shared" si="21"/>
        <v>N/A</v>
      </c>
      <c r="G96" s="47">
        <v>10966.115677</v>
      </c>
      <c r="H96" s="44" t="str">
        <f t="shared" si="22"/>
        <v>N/A</v>
      </c>
      <c r="I96" s="12">
        <v>5.7530000000000001</v>
      </c>
      <c r="J96" s="12">
        <v>-2.59</v>
      </c>
      <c r="K96" s="45" t="s">
        <v>736</v>
      </c>
      <c r="L96" s="9" t="str">
        <f t="shared" si="19"/>
        <v>Yes</v>
      </c>
    </row>
    <row r="97" spans="1:12" x14ac:dyDescent="0.2">
      <c r="A97" s="2" t="s">
        <v>1175</v>
      </c>
      <c r="B97" s="35" t="s">
        <v>213</v>
      </c>
      <c r="C97" s="47">
        <v>0</v>
      </c>
      <c r="D97" s="44" t="str">
        <f t="shared" si="20"/>
        <v>N/A</v>
      </c>
      <c r="E97" s="47">
        <v>1307</v>
      </c>
      <c r="F97" s="44" t="str">
        <f t="shared" si="21"/>
        <v>N/A</v>
      </c>
      <c r="G97" s="47">
        <v>687</v>
      </c>
      <c r="H97" s="44" t="str">
        <f t="shared" si="22"/>
        <v>N/A</v>
      </c>
      <c r="I97" s="12" t="s">
        <v>1746</v>
      </c>
      <c r="J97" s="12">
        <v>-47.4</v>
      </c>
      <c r="K97" s="45" t="s">
        <v>736</v>
      </c>
      <c r="L97" s="9" t="str">
        <f t="shared" si="19"/>
        <v>No</v>
      </c>
    </row>
    <row r="98" spans="1:12" x14ac:dyDescent="0.2">
      <c r="A98" s="2" t="s">
        <v>518</v>
      </c>
      <c r="B98" s="35" t="s">
        <v>213</v>
      </c>
      <c r="C98" s="36">
        <v>0</v>
      </c>
      <c r="D98" s="44" t="str">
        <f t="shared" si="20"/>
        <v>N/A</v>
      </c>
      <c r="E98" s="36">
        <v>11</v>
      </c>
      <c r="F98" s="44" t="str">
        <f t="shared" si="21"/>
        <v>N/A</v>
      </c>
      <c r="G98" s="36">
        <v>11</v>
      </c>
      <c r="H98" s="44" t="str">
        <f t="shared" si="22"/>
        <v>N/A</v>
      </c>
      <c r="I98" s="12" t="s">
        <v>1746</v>
      </c>
      <c r="J98" s="12">
        <v>-16.7</v>
      </c>
      <c r="K98" s="45" t="s">
        <v>736</v>
      </c>
      <c r="L98" s="9" t="str">
        <f t="shared" si="19"/>
        <v>Yes</v>
      </c>
    </row>
    <row r="99" spans="1:12" x14ac:dyDescent="0.2">
      <c r="A99" s="2" t="s">
        <v>1176</v>
      </c>
      <c r="B99" s="35" t="s">
        <v>213</v>
      </c>
      <c r="C99" s="47" t="s">
        <v>1746</v>
      </c>
      <c r="D99" s="44" t="str">
        <f t="shared" si="20"/>
        <v>N/A</v>
      </c>
      <c r="E99" s="47">
        <v>217.83333332999999</v>
      </c>
      <c r="F99" s="44" t="str">
        <f t="shared" si="21"/>
        <v>N/A</v>
      </c>
      <c r="G99" s="47">
        <v>137.4</v>
      </c>
      <c r="H99" s="44" t="str">
        <f t="shared" si="22"/>
        <v>N/A</v>
      </c>
      <c r="I99" s="12" t="s">
        <v>1746</v>
      </c>
      <c r="J99" s="12">
        <v>-36.9</v>
      </c>
      <c r="K99" s="45" t="s">
        <v>736</v>
      </c>
      <c r="L99" s="9" t="str">
        <f t="shared" si="19"/>
        <v>No</v>
      </c>
    </row>
    <row r="100" spans="1:12" ht="25.5" x14ac:dyDescent="0.2">
      <c r="A100" s="2" t="s">
        <v>1177</v>
      </c>
      <c r="B100" s="35" t="s">
        <v>213</v>
      </c>
      <c r="C100" s="47">
        <v>195187</v>
      </c>
      <c r="D100" s="44" t="str">
        <f t="shared" si="20"/>
        <v>N/A</v>
      </c>
      <c r="E100" s="47">
        <v>250339</v>
      </c>
      <c r="F100" s="44" t="str">
        <f t="shared" si="21"/>
        <v>N/A</v>
      </c>
      <c r="G100" s="47">
        <v>327447</v>
      </c>
      <c r="H100" s="44" t="str">
        <f t="shared" si="22"/>
        <v>N/A</v>
      </c>
      <c r="I100" s="12">
        <v>28.26</v>
      </c>
      <c r="J100" s="12">
        <v>30.8</v>
      </c>
      <c r="K100" s="45" t="s">
        <v>736</v>
      </c>
      <c r="L100" s="9" t="str">
        <f t="shared" si="19"/>
        <v>No</v>
      </c>
    </row>
    <row r="101" spans="1:12" x14ac:dyDescent="0.2">
      <c r="A101" s="2" t="s">
        <v>519</v>
      </c>
      <c r="B101" s="35" t="s">
        <v>213</v>
      </c>
      <c r="C101" s="36">
        <v>255</v>
      </c>
      <c r="D101" s="44" t="str">
        <f t="shared" si="20"/>
        <v>N/A</v>
      </c>
      <c r="E101" s="36">
        <v>283</v>
      </c>
      <c r="F101" s="44" t="str">
        <f t="shared" si="21"/>
        <v>N/A</v>
      </c>
      <c r="G101" s="36">
        <v>304</v>
      </c>
      <c r="H101" s="44" t="str">
        <f t="shared" si="22"/>
        <v>N/A</v>
      </c>
      <c r="I101" s="12">
        <v>10.98</v>
      </c>
      <c r="J101" s="12">
        <v>7.42</v>
      </c>
      <c r="K101" s="45" t="s">
        <v>736</v>
      </c>
      <c r="L101" s="9" t="str">
        <f t="shared" si="19"/>
        <v>Yes</v>
      </c>
    </row>
    <row r="102" spans="1:12" ht="25.5" x14ac:dyDescent="0.2">
      <c r="A102" s="2" t="s">
        <v>1178</v>
      </c>
      <c r="B102" s="35" t="s">
        <v>213</v>
      </c>
      <c r="C102" s="47">
        <v>765.43921568999997</v>
      </c>
      <c r="D102" s="44" t="str">
        <f t="shared" si="20"/>
        <v>N/A</v>
      </c>
      <c r="E102" s="47">
        <v>884.59010601</v>
      </c>
      <c r="F102" s="44" t="str">
        <f t="shared" si="21"/>
        <v>N/A</v>
      </c>
      <c r="G102" s="47">
        <v>1077.1282894999999</v>
      </c>
      <c r="H102" s="44" t="str">
        <f t="shared" si="22"/>
        <v>N/A</v>
      </c>
      <c r="I102" s="12">
        <v>15.57</v>
      </c>
      <c r="J102" s="12">
        <v>21.77</v>
      </c>
      <c r="K102" s="45" t="s">
        <v>736</v>
      </c>
      <c r="L102" s="9" t="str">
        <f t="shared" si="19"/>
        <v>Yes</v>
      </c>
    </row>
    <row r="103" spans="1:12" ht="25.5" x14ac:dyDescent="0.2">
      <c r="A103" s="65" t="s">
        <v>1179</v>
      </c>
      <c r="B103" s="35" t="s">
        <v>213</v>
      </c>
      <c r="C103" s="47">
        <v>0</v>
      </c>
      <c r="D103" s="44" t="str">
        <f t="shared" si="20"/>
        <v>N/A</v>
      </c>
      <c r="E103" s="47">
        <v>0</v>
      </c>
      <c r="F103" s="44" t="str">
        <f t="shared" si="21"/>
        <v>N/A</v>
      </c>
      <c r="G103" s="47">
        <v>0</v>
      </c>
      <c r="H103" s="44" t="str">
        <f t="shared" si="22"/>
        <v>N/A</v>
      </c>
      <c r="I103" s="12" t="s">
        <v>1746</v>
      </c>
      <c r="J103" s="12" t="s">
        <v>1746</v>
      </c>
      <c r="K103" s="45" t="s">
        <v>736</v>
      </c>
      <c r="L103" s="9" t="str">
        <f t="shared" si="19"/>
        <v>N/A</v>
      </c>
    </row>
    <row r="104" spans="1:12" ht="25.5" x14ac:dyDescent="0.2">
      <c r="A104" s="2" t="s">
        <v>520</v>
      </c>
      <c r="B104" s="35" t="s">
        <v>213</v>
      </c>
      <c r="C104" s="36">
        <v>0</v>
      </c>
      <c r="D104" s="44" t="str">
        <f t="shared" si="20"/>
        <v>N/A</v>
      </c>
      <c r="E104" s="36">
        <v>0</v>
      </c>
      <c r="F104" s="44" t="str">
        <f t="shared" si="21"/>
        <v>N/A</v>
      </c>
      <c r="G104" s="36">
        <v>0</v>
      </c>
      <c r="H104" s="44" t="str">
        <f t="shared" si="22"/>
        <v>N/A</v>
      </c>
      <c r="I104" s="12" t="s">
        <v>1746</v>
      </c>
      <c r="J104" s="12" t="s">
        <v>1746</v>
      </c>
      <c r="K104" s="45" t="s">
        <v>736</v>
      </c>
      <c r="L104" s="9" t="str">
        <f t="shared" si="19"/>
        <v>N/A</v>
      </c>
    </row>
    <row r="105" spans="1:12" ht="25.5" x14ac:dyDescent="0.2">
      <c r="A105" s="2" t="s">
        <v>1180</v>
      </c>
      <c r="B105" s="35" t="s">
        <v>213</v>
      </c>
      <c r="C105" s="47" t="s">
        <v>1746</v>
      </c>
      <c r="D105" s="44" t="str">
        <f t="shared" si="20"/>
        <v>N/A</v>
      </c>
      <c r="E105" s="47" t="s">
        <v>1746</v>
      </c>
      <c r="F105" s="44" t="str">
        <f t="shared" si="21"/>
        <v>N/A</v>
      </c>
      <c r="G105" s="47" t="s">
        <v>1746</v>
      </c>
      <c r="H105" s="44" t="str">
        <f t="shared" si="22"/>
        <v>N/A</v>
      </c>
      <c r="I105" s="12" t="s">
        <v>1746</v>
      </c>
      <c r="J105" s="12" t="s">
        <v>1746</v>
      </c>
      <c r="K105" s="45" t="s">
        <v>736</v>
      </c>
      <c r="L105" s="9" t="str">
        <f t="shared" si="19"/>
        <v>N/A</v>
      </c>
    </row>
    <row r="106" spans="1:12" ht="25.5" x14ac:dyDescent="0.2">
      <c r="A106" s="2" t="s">
        <v>1181</v>
      </c>
      <c r="B106" s="35" t="s">
        <v>213</v>
      </c>
      <c r="C106" s="47">
        <v>5811880</v>
      </c>
      <c r="D106" s="44" t="str">
        <f t="shared" si="20"/>
        <v>N/A</v>
      </c>
      <c r="E106" s="47">
        <v>6201357</v>
      </c>
      <c r="F106" s="44" t="str">
        <f t="shared" si="21"/>
        <v>N/A</v>
      </c>
      <c r="G106" s="47">
        <v>6430395</v>
      </c>
      <c r="H106" s="44" t="str">
        <f t="shared" si="22"/>
        <v>N/A</v>
      </c>
      <c r="I106" s="12">
        <v>6.7009999999999996</v>
      </c>
      <c r="J106" s="12">
        <v>3.6930000000000001</v>
      </c>
      <c r="K106" s="45" t="s">
        <v>736</v>
      </c>
      <c r="L106" s="9" t="str">
        <f t="shared" si="19"/>
        <v>Yes</v>
      </c>
    </row>
    <row r="107" spans="1:12" x14ac:dyDescent="0.2">
      <c r="A107" s="2" t="s">
        <v>521</v>
      </c>
      <c r="B107" s="35" t="s">
        <v>213</v>
      </c>
      <c r="C107" s="36">
        <v>1032</v>
      </c>
      <c r="D107" s="44" t="str">
        <f t="shared" si="20"/>
        <v>N/A</v>
      </c>
      <c r="E107" s="36">
        <v>1152</v>
      </c>
      <c r="F107" s="44" t="str">
        <f t="shared" si="21"/>
        <v>N/A</v>
      </c>
      <c r="G107" s="36">
        <v>1332</v>
      </c>
      <c r="H107" s="44" t="str">
        <f t="shared" si="22"/>
        <v>N/A</v>
      </c>
      <c r="I107" s="12">
        <v>11.63</v>
      </c>
      <c r="J107" s="12">
        <v>15.63</v>
      </c>
      <c r="K107" s="45" t="s">
        <v>736</v>
      </c>
      <c r="L107" s="9" t="str">
        <f t="shared" si="19"/>
        <v>Yes</v>
      </c>
    </row>
    <row r="108" spans="1:12" ht="25.5" x14ac:dyDescent="0.2">
      <c r="A108" s="2" t="s">
        <v>1182</v>
      </c>
      <c r="B108" s="35" t="s">
        <v>213</v>
      </c>
      <c r="C108" s="47">
        <v>5631.6666667</v>
      </c>
      <c r="D108" s="44" t="str">
        <f t="shared" si="20"/>
        <v>N/A</v>
      </c>
      <c r="E108" s="47">
        <v>5383.1223958</v>
      </c>
      <c r="F108" s="44" t="str">
        <f t="shared" si="21"/>
        <v>N/A</v>
      </c>
      <c r="G108" s="47">
        <v>4827.6238739</v>
      </c>
      <c r="H108" s="44" t="str">
        <f t="shared" si="22"/>
        <v>N/A</v>
      </c>
      <c r="I108" s="12">
        <v>-4.41</v>
      </c>
      <c r="J108" s="12">
        <v>-10.3</v>
      </c>
      <c r="K108" s="45" t="s">
        <v>736</v>
      </c>
      <c r="L108" s="9" t="str">
        <f t="shared" si="19"/>
        <v>Yes</v>
      </c>
    </row>
    <row r="109" spans="1:12" ht="25.5" x14ac:dyDescent="0.2">
      <c r="A109" s="2" t="s">
        <v>1183</v>
      </c>
      <c r="B109" s="35" t="s">
        <v>213</v>
      </c>
      <c r="C109" s="47">
        <v>4579178</v>
      </c>
      <c r="D109" s="44" t="str">
        <f t="shared" si="20"/>
        <v>N/A</v>
      </c>
      <c r="E109" s="47">
        <v>4607085</v>
      </c>
      <c r="F109" s="44" t="str">
        <f t="shared" si="21"/>
        <v>N/A</v>
      </c>
      <c r="G109" s="47">
        <v>6244156</v>
      </c>
      <c r="H109" s="44" t="str">
        <f t="shared" si="22"/>
        <v>N/A</v>
      </c>
      <c r="I109" s="12">
        <v>0.60940000000000005</v>
      </c>
      <c r="J109" s="12">
        <v>35.53</v>
      </c>
      <c r="K109" s="45" t="s">
        <v>736</v>
      </c>
      <c r="L109" s="9" t="str">
        <f t="shared" si="19"/>
        <v>No</v>
      </c>
    </row>
    <row r="110" spans="1:12" x14ac:dyDescent="0.2">
      <c r="A110" s="2" t="s">
        <v>522</v>
      </c>
      <c r="B110" s="35" t="s">
        <v>213</v>
      </c>
      <c r="C110" s="36">
        <v>1196</v>
      </c>
      <c r="D110" s="44" t="str">
        <f t="shared" si="20"/>
        <v>N/A</v>
      </c>
      <c r="E110" s="36">
        <v>1170</v>
      </c>
      <c r="F110" s="44" t="str">
        <f t="shared" si="21"/>
        <v>N/A</v>
      </c>
      <c r="G110" s="36">
        <v>1392</v>
      </c>
      <c r="H110" s="44" t="str">
        <f t="shared" si="22"/>
        <v>N/A</v>
      </c>
      <c r="I110" s="12">
        <v>-2.17</v>
      </c>
      <c r="J110" s="12">
        <v>18.97</v>
      </c>
      <c r="K110" s="45" t="s">
        <v>736</v>
      </c>
      <c r="L110" s="9" t="str">
        <f t="shared" si="19"/>
        <v>Yes</v>
      </c>
    </row>
    <row r="111" spans="1:12" ht="25.5" x14ac:dyDescent="0.2">
      <c r="A111" s="2" t="s">
        <v>1184</v>
      </c>
      <c r="B111" s="35" t="s">
        <v>213</v>
      </c>
      <c r="C111" s="47">
        <v>3828.7441472</v>
      </c>
      <c r="D111" s="44" t="str">
        <f t="shared" si="20"/>
        <v>N/A</v>
      </c>
      <c r="E111" s="47">
        <v>3937.6794872</v>
      </c>
      <c r="F111" s="44" t="str">
        <f t="shared" si="21"/>
        <v>N/A</v>
      </c>
      <c r="G111" s="47">
        <v>4485.7442529</v>
      </c>
      <c r="H111" s="44" t="str">
        <f t="shared" si="22"/>
        <v>N/A</v>
      </c>
      <c r="I111" s="12">
        <v>2.8450000000000002</v>
      </c>
      <c r="J111" s="12">
        <v>13.92</v>
      </c>
      <c r="K111" s="45" t="s">
        <v>736</v>
      </c>
      <c r="L111" s="9" t="str">
        <f t="shared" si="19"/>
        <v>Yes</v>
      </c>
    </row>
    <row r="112" spans="1:12" ht="25.5" x14ac:dyDescent="0.2">
      <c r="A112" s="2" t="s">
        <v>1185</v>
      </c>
      <c r="B112" s="35" t="s">
        <v>213</v>
      </c>
      <c r="C112" s="47">
        <v>3250348</v>
      </c>
      <c r="D112" s="44" t="str">
        <f t="shared" si="20"/>
        <v>N/A</v>
      </c>
      <c r="E112" s="47">
        <v>3539414</v>
      </c>
      <c r="F112" s="44" t="str">
        <f t="shared" si="21"/>
        <v>N/A</v>
      </c>
      <c r="G112" s="47">
        <v>3944241</v>
      </c>
      <c r="H112" s="44" t="str">
        <f t="shared" si="22"/>
        <v>N/A</v>
      </c>
      <c r="I112" s="12">
        <v>8.8930000000000007</v>
      </c>
      <c r="J112" s="12">
        <v>11.44</v>
      </c>
      <c r="K112" s="45" t="s">
        <v>736</v>
      </c>
      <c r="L112" s="9" t="str">
        <f t="shared" si="19"/>
        <v>Yes</v>
      </c>
    </row>
    <row r="113" spans="1:12" ht="25.5" x14ac:dyDescent="0.2">
      <c r="A113" s="2" t="s">
        <v>523</v>
      </c>
      <c r="B113" s="35" t="s">
        <v>213</v>
      </c>
      <c r="C113" s="36">
        <v>1640</v>
      </c>
      <c r="D113" s="44" t="str">
        <f t="shared" si="20"/>
        <v>N/A</v>
      </c>
      <c r="E113" s="36">
        <v>1944</v>
      </c>
      <c r="F113" s="44" t="str">
        <f t="shared" si="21"/>
        <v>N/A</v>
      </c>
      <c r="G113" s="36">
        <v>1987</v>
      </c>
      <c r="H113" s="44" t="str">
        <f t="shared" si="22"/>
        <v>N/A</v>
      </c>
      <c r="I113" s="12">
        <v>18.54</v>
      </c>
      <c r="J113" s="12">
        <v>2.2120000000000002</v>
      </c>
      <c r="K113" s="45" t="s">
        <v>736</v>
      </c>
      <c r="L113" s="9" t="str">
        <f t="shared" si="19"/>
        <v>Yes</v>
      </c>
    </row>
    <row r="114" spans="1:12" ht="25.5" x14ac:dyDescent="0.2">
      <c r="A114" s="2" t="s">
        <v>1186</v>
      </c>
      <c r="B114" s="35" t="s">
        <v>213</v>
      </c>
      <c r="C114" s="47">
        <v>1981.9195122000001</v>
      </c>
      <c r="D114" s="44" t="str">
        <f t="shared" si="20"/>
        <v>N/A</v>
      </c>
      <c r="E114" s="47">
        <v>1820.6862140000001</v>
      </c>
      <c r="F114" s="44" t="str">
        <f t="shared" si="21"/>
        <v>N/A</v>
      </c>
      <c r="G114" s="47">
        <v>1985.0231504999999</v>
      </c>
      <c r="H114" s="44" t="str">
        <f t="shared" si="22"/>
        <v>N/A</v>
      </c>
      <c r="I114" s="12">
        <v>-8.14</v>
      </c>
      <c r="J114" s="12">
        <v>9.0259999999999998</v>
      </c>
      <c r="K114" s="45" t="s">
        <v>736</v>
      </c>
      <c r="L114" s="9" t="str">
        <f t="shared" si="19"/>
        <v>Yes</v>
      </c>
    </row>
    <row r="115" spans="1:12" ht="25.5" x14ac:dyDescent="0.2">
      <c r="A115" s="2" t="s">
        <v>1187</v>
      </c>
      <c r="B115" s="35" t="s">
        <v>213</v>
      </c>
      <c r="C115" s="47">
        <v>469776</v>
      </c>
      <c r="D115" s="44" t="str">
        <f t="shared" ref="D115:D146" si="23">IF($B115="N/A","N/A",IF(C115&gt;10,"No",IF(C115&lt;-10,"No","Yes")))</f>
        <v>N/A</v>
      </c>
      <c r="E115" s="47">
        <v>496893</v>
      </c>
      <c r="F115" s="44" t="str">
        <f t="shared" ref="F115:F146" si="24">IF($B115="N/A","N/A",IF(E115&gt;10,"No",IF(E115&lt;-10,"No","Yes")))</f>
        <v>N/A</v>
      </c>
      <c r="G115" s="47">
        <v>543876</v>
      </c>
      <c r="H115" s="44" t="str">
        <f t="shared" ref="H115:H146" si="25">IF($B115="N/A","N/A",IF(G115&gt;10,"No",IF(G115&lt;-10,"No","Yes")))</f>
        <v>N/A</v>
      </c>
      <c r="I115" s="12">
        <v>5.7720000000000002</v>
      </c>
      <c r="J115" s="12">
        <v>9.4550000000000001</v>
      </c>
      <c r="K115" s="45" t="s">
        <v>736</v>
      </c>
      <c r="L115" s="9" t="str">
        <f t="shared" si="19"/>
        <v>Yes</v>
      </c>
    </row>
    <row r="116" spans="1:12" ht="25.5" x14ac:dyDescent="0.2">
      <c r="A116" s="2" t="s">
        <v>524</v>
      </c>
      <c r="B116" s="35" t="s">
        <v>213</v>
      </c>
      <c r="C116" s="36">
        <v>817</v>
      </c>
      <c r="D116" s="44" t="str">
        <f t="shared" si="23"/>
        <v>N/A</v>
      </c>
      <c r="E116" s="36">
        <v>975</v>
      </c>
      <c r="F116" s="44" t="str">
        <f t="shared" si="24"/>
        <v>N/A</v>
      </c>
      <c r="G116" s="36">
        <v>873</v>
      </c>
      <c r="H116" s="44" t="str">
        <f t="shared" si="25"/>
        <v>N/A</v>
      </c>
      <c r="I116" s="12">
        <v>19.34</v>
      </c>
      <c r="J116" s="12">
        <v>-10.5</v>
      </c>
      <c r="K116" s="45" t="s">
        <v>736</v>
      </c>
      <c r="L116" s="9" t="str">
        <f t="shared" si="19"/>
        <v>Yes</v>
      </c>
    </row>
    <row r="117" spans="1:12" ht="25.5" x14ac:dyDescent="0.2">
      <c r="A117" s="2" t="s">
        <v>1188</v>
      </c>
      <c r="B117" s="35" t="s">
        <v>213</v>
      </c>
      <c r="C117" s="47">
        <v>575.00122398999997</v>
      </c>
      <c r="D117" s="44" t="str">
        <f t="shared" si="23"/>
        <v>N/A</v>
      </c>
      <c r="E117" s="47">
        <v>509.63384615000001</v>
      </c>
      <c r="F117" s="44" t="str">
        <f t="shared" si="24"/>
        <v>N/A</v>
      </c>
      <c r="G117" s="47">
        <v>622.99656357000003</v>
      </c>
      <c r="H117" s="44" t="str">
        <f t="shared" si="25"/>
        <v>N/A</v>
      </c>
      <c r="I117" s="12">
        <v>-11.4</v>
      </c>
      <c r="J117" s="12">
        <v>22.24</v>
      </c>
      <c r="K117" s="45" t="s">
        <v>736</v>
      </c>
      <c r="L117" s="9" t="str">
        <f t="shared" si="19"/>
        <v>Yes</v>
      </c>
    </row>
    <row r="118" spans="1:12" ht="25.5" x14ac:dyDescent="0.2">
      <c r="A118" s="2" t="s">
        <v>1189</v>
      </c>
      <c r="B118" s="35" t="s">
        <v>213</v>
      </c>
      <c r="C118" s="47">
        <v>705136</v>
      </c>
      <c r="D118" s="44" t="str">
        <f t="shared" si="23"/>
        <v>N/A</v>
      </c>
      <c r="E118" s="47">
        <v>717251</v>
      </c>
      <c r="F118" s="44" t="str">
        <f t="shared" si="24"/>
        <v>N/A</v>
      </c>
      <c r="G118" s="47">
        <v>754999</v>
      </c>
      <c r="H118" s="44" t="str">
        <f t="shared" si="25"/>
        <v>N/A</v>
      </c>
      <c r="I118" s="12">
        <v>1.718</v>
      </c>
      <c r="J118" s="12">
        <v>5.2629999999999999</v>
      </c>
      <c r="K118" s="45" t="s">
        <v>736</v>
      </c>
      <c r="L118" s="9" t="str">
        <f t="shared" si="19"/>
        <v>Yes</v>
      </c>
    </row>
    <row r="119" spans="1:12" ht="25.5" x14ac:dyDescent="0.2">
      <c r="A119" s="2" t="s">
        <v>525</v>
      </c>
      <c r="B119" s="35" t="s">
        <v>213</v>
      </c>
      <c r="C119" s="36">
        <v>1590</v>
      </c>
      <c r="D119" s="44" t="str">
        <f t="shared" si="23"/>
        <v>N/A</v>
      </c>
      <c r="E119" s="36">
        <v>1622</v>
      </c>
      <c r="F119" s="44" t="str">
        <f t="shared" si="24"/>
        <v>N/A</v>
      </c>
      <c r="G119" s="36">
        <v>1775</v>
      </c>
      <c r="H119" s="44" t="str">
        <f t="shared" si="25"/>
        <v>N/A</v>
      </c>
      <c r="I119" s="12">
        <v>2.0129999999999999</v>
      </c>
      <c r="J119" s="12">
        <v>9.4329999999999998</v>
      </c>
      <c r="K119" s="45" t="s">
        <v>736</v>
      </c>
      <c r="L119" s="9" t="str">
        <f t="shared" si="19"/>
        <v>Yes</v>
      </c>
    </row>
    <row r="120" spans="1:12" ht="25.5" x14ac:dyDescent="0.2">
      <c r="A120" s="2" t="s">
        <v>1190</v>
      </c>
      <c r="B120" s="35" t="s">
        <v>213</v>
      </c>
      <c r="C120" s="47">
        <v>443.48176101000001</v>
      </c>
      <c r="D120" s="44" t="str">
        <f t="shared" si="23"/>
        <v>N/A</v>
      </c>
      <c r="E120" s="47">
        <v>442.20160296</v>
      </c>
      <c r="F120" s="44" t="str">
        <f t="shared" si="24"/>
        <v>N/A</v>
      </c>
      <c r="G120" s="47">
        <v>425.35154929999999</v>
      </c>
      <c r="H120" s="44" t="str">
        <f t="shared" si="25"/>
        <v>N/A</v>
      </c>
      <c r="I120" s="12">
        <v>-0.28899999999999998</v>
      </c>
      <c r="J120" s="12">
        <v>-3.81</v>
      </c>
      <c r="K120" s="45" t="s">
        <v>736</v>
      </c>
      <c r="L120" s="9" t="str">
        <f t="shared" si="19"/>
        <v>Yes</v>
      </c>
    </row>
    <row r="121" spans="1:12" ht="25.5" x14ac:dyDescent="0.2">
      <c r="A121" s="2" t="s">
        <v>1191</v>
      </c>
      <c r="B121" s="35" t="s">
        <v>213</v>
      </c>
      <c r="C121" s="47">
        <v>560008</v>
      </c>
      <c r="D121" s="44" t="str">
        <f t="shared" si="23"/>
        <v>N/A</v>
      </c>
      <c r="E121" s="47">
        <v>539274</v>
      </c>
      <c r="F121" s="44" t="str">
        <f t="shared" si="24"/>
        <v>N/A</v>
      </c>
      <c r="G121" s="47">
        <v>559830</v>
      </c>
      <c r="H121" s="44" t="str">
        <f t="shared" si="25"/>
        <v>N/A</v>
      </c>
      <c r="I121" s="12">
        <v>-3.7</v>
      </c>
      <c r="J121" s="12">
        <v>3.8119999999999998</v>
      </c>
      <c r="K121" s="45" t="s">
        <v>736</v>
      </c>
      <c r="L121" s="9" t="str">
        <f t="shared" si="19"/>
        <v>Yes</v>
      </c>
    </row>
    <row r="122" spans="1:12" x14ac:dyDescent="0.2">
      <c r="A122" s="2" t="s">
        <v>526</v>
      </c>
      <c r="B122" s="35" t="s">
        <v>213</v>
      </c>
      <c r="C122" s="36">
        <v>1473</v>
      </c>
      <c r="D122" s="44" t="str">
        <f t="shared" si="23"/>
        <v>N/A</v>
      </c>
      <c r="E122" s="36">
        <v>1503</v>
      </c>
      <c r="F122" s="44" t="str">
        <f t="shared" si="24"/>
        <v>N/A</v>
      </c>
      <c r="G122" s="36">
        <v>1554</v>
      </c>
      <c r="H122" s="44" t="str">
        <f t="shared" si="25"/>
        <v>N/A</v>
      </c>
      <c r="I122" s="12">
        <v>2.0369999999999999</v>
      </c>
      <c r="J122" s="12">
        <v>3.3929999999999998</v>
      </c>
      <c r="K122" s="45" t="s">
        <v>736</v>
      </c>
      <c r="L122" s="9" t="str">
        <f t="shared" si="19"/>
        <v>Yes</v>
      </c>
    </row>
    <row r="123" spans="1:12" ht="25.5" x14ac:dyDescent="0.2">
      <c r="A123" s="2" t="s">
        <v>1192</v>
      </c>
      <c r="B123" s="35" t="s">
        <v>213</v>
      </c>
      <c r="C123" s="47">
        <v>380.18194161999998</v>
      </c>
      <c r="D123" s="44" t="str">
        <f t="shared" si="23"/>
        <v>N/A</v>
      </c>
      <c r="E123" s="47">
        <v>358.79840318999999</v>
      </c>
      <c r="F123" s="44" t="str">
        <f t="shared" si="24"/>
        <v>N/A</v>
      </c>
      <c r="G123" s="47">
        <v>360.25096524999998</v>
      </c>
      <c r="H123" s="44" t="str">
        <f t="shared" si="25"/>
        <v>N/A</v>
      </c>
      <c r="I123" s="12">
        <v>-5.62</v>
      </c>
      <c r="J123" s="12">
        <v>0.40479999999999999</v>
      </c>
      <c r="K123" s="45" t="s">
        <v>736</v>
      </c>
      <c r="L123" s="9" t="str">
        <f t="shared" si="19"/>
        <v>Yes</v>
      </c>
    </row>
    <row r="124" spans="1:12" ht="25.5" x14ac:dyDescent="0.2">
      <c r="A124" s="2" t="s">
        <v>1193</v>
      </c>
      <c r="B124" s="35" t="s">
        <v>213</v>
      </c>
      <c r="C124" s="47">
        <v>269825</v>
      </c>
      <c r="D124" s="44" t="str">
        <f t="shared" si="23"/>
        <v>N/A</v>
      </c>
      <c r="E124" s="47">
        <v>305744</v>
      </c>
      <c r="F124" s="44" t="str">
        <f t="shared" si="24"/>
        <v>N/A</v>
      </c>
      <c r="G124" s="47">
        <v>533376</v>
      </c>
      <c r="H124" s="44" t="str">
        <f t="shared" si="25"/>
        <v>N/A</v>
      </c>
      <c r="I124" s="12">
        <v>13.31</v>
      </c>
      <c r="J124" s="12">
        <v>74.45</v>
      </c>
      <c r="K124" s="45" t="s">
        <v>736</v>
      </c>
      <c r="L124" s="9" t="str">
        <f t="shared" si="19"/>
        <v>No</v>
      </c>
    </row>
    <row r="125" spans="1:12" ht="25.5" x14ac:dyDescent="0.2">
      <c r="A125" s="2" t="s">
        <v>527</v>
      </c>
      <c r="B125" s="35" t="s">
        <v>213</v>
      </c>
      <c r="C125" s="36">
        <v>588</v>
      </c>
      <c r="D125" s="44" t="str">
        <f t="shared" si="23"/>
        <v>N/A</v>
      </c>
      <c r="E125" s="36">
        <v>686</v>
      </c>
      <c r="F125" s="44" t="str">
        <f t="shared" si="24"/>
        <v>N/A</v>
      </c>
      <c r="G125" s="36">
        <v>1121</v>
      </c>
      <c r="H125" s="44" t="str">
        <f t="shared" si="25"/>
        <v>N/A</v>
      </c>
      <c r="I125" s="12">
        <v>16.670000000000002</v>
      </c>
      <c r="J125" s="12">
        <v>63.41</v>
      </c>
      <c r="K125" s="45" t="s">
        <v>736</v>
      </c>
      <c r="L125" s="9" t="str">
        <f t="shared" si="19"/>
        <v>No</v>
      </c>
    </row>
    <row r="126" spans="1:12" ht="25.5" x14ac:dyDescent="0.2">
      <c r="A126" s="2" t="s">
        <v>1194</v>
      </c>
      <c r="B126" s="35" t="s">
        <v>213</v>
      </c>
      <c r="C126" s="47">
        <v>458.88605441999999</v>
      </c>
      <c r="D126" s="44" t="str">
        <f t="shared" si="23"/>
        <v>N/A</v>
      </c>
      <c r="E126" s="47">
        <v>445.69096209999998</v>
      </c>
      <c r="F126" s="44" t="str">
        <f t="shared" si="24"/>
        <v>N/A</v>
      </c>
      <c r="G126" s="47">
        <v>475.80374664999999</v>
      </c>
      <c r="H126" s="44" t="str">
        <f t="shared" si="25"/>
        <v>N/A</v>
      </c>
      <c r="I126" s="12">
        <v>-2.88</v>
      </c>
      <c r="J126" s="12">
        <v>6.7560000000000002</v>
      </c>
      <c r="K126" s="45" t="s">
        <v>736</v>
      </c>
      <c r="L126" s="9" t="str">
        <f t="shared" si="19"/>
        <v>Yes</v>
      </c>
    </row>
    <row r="127" spans="1:12" ht="25.5" x14ac:dyDescent="0.2">
      <c r="A127" s="2" t="s">
        <v>1195</v>
      </c>
      <c r="B127" s="35" t="s">
        <v>213</v>
      </c>
      <c r="C127" s="47">
        <v>4144172</v>
      </c>
      <c r="D127" s="44" t="str">
        <f t="shared" si="23"/>
        <v>N/A</v>
      </c>
      <c r="E127" s="47">
        <v>4636900</v>
      </c>
      <c r="F127" s="44" t="str">
        <f t="shared" si="24"/>
        <v>N/A</v>
      </c>
      <c r="G127" s="47">
        <v>5445869</v>
      </c>
      <c r="H127" s="44" t="str">
        <f t="shared" si="25"/>
        <v>N/A</v>
      </c>
      <c r="I127" s="12">
        <v>11.89</v>
      </c>
      <c r="J127" s="12">
        <v>17.45</v>
      </c>
      <c r="K127" s="45" t="s">
        <v>736</v>
      </c>
      <c r="L127" s="9" t="str">
        <f t="shared" si="19"/>
        <v>Yes</v>
      </c>
    </row>
    <row r="128" spans="1:12" x14ac:dyDescent="0.2">
      <c r="A128" s="2" t="s">
        <v>528</v>
      </c>
      <c r="B128" s="35" t="s">
        <v>213</v>
      </c>
      <c r="C128" s="36">
        <v>2603</v>
      </c>
      <c r="D128" s="44" t="str">
        <f t="shared" si="23"/>
        <v>N/A</v>
      </c>
      <c r="E128" s="36">
        <v>2830</v>
      </c>
      <c r="F128" s="44" t="str">
        <f t="shared" si="24"/>
        <v>N/A</v>
      </c>
      <c r="G128" s="36">
        <v>3308</v>
      </c>
      <c r="H128" s="44" t="str">
        <f t="shared" si="25"/>
        <v>N/A</v>
      </c>
      <c r="I128" s="12">
        <v>8.7210000000000001</v>
      </c>
      <c r="J128" s="12">
        <v>16.89</v>
      </c>
      <c r="K128" s="45" t="s">
        <v>736</v>
      </c>
      <c r="L128" s="9" t="str">
        <f t="shared" si="19"/>
        <v>Yes</v>
      </c>
    </row>
    <row r="129" spans="1:12" ht="25.5" x14ac:dyDescent="0.2">
      <c r="A129" s="2" t="s">
        <v>1196</v>
      </c>
      <c r="B129" s="35" t="s">
        <v>213</v>
      </c>
      <c r="C129" s="47">
        <v>1592.0752977</v>
      </c>
      <c r="D129" s="44" t="str">
        <f t="shared" si="23"/>
        <v>N/A</v>
      </c>
      <c r="E129" s="47">
        <v>1638.4805653999999</v>
      </c>
      <c r="F129" s="44" t="str">
        <f t="shared" si="24"/>
        <v>N/A</v>
      </c>
      <c r="G129" s="47">
        <v>1646.2723699999999</v>
      </c>
      <c r="H129" s="44" t="str">
        <f t="shared" si="25"/>
        <v>N/A</v>
      </c>
      <c r="I129" s="12">
        <v>2.915</v>
      </c>
      <c r="J129" s="12">
        <v>0.47560000000000002</v>
      </c>
      <c r="K129" s="45" t="s">
        <v>736</v>
      </c>
      <c r="L129" s="9" t="str">
        <f t="shared" si="19"/>
        <v>Yes</v>
      </c>
    </row>
    <row r="130" spans="1:12" ht="25.5" x14ac:dyDescent="0.2">
      <c r="A130" s="2" t="s">
        <v>1197</v>
      </c>
      <c r="B130" s="35" t="s">
        <v>213</v>
      </c>
      <c r="C130" s="47">
        <v>1813</v>
      </c>
      <c r="D130" s="44" t="str">
        <f t="shared" si="23"/>
        <v>N/A</v>
      </c>
      <c r="E130" s="47">
        <v>20188</v>
      </c>
      <c r="F130" s="44" t="str">
        <f t="shared" si="24"/>
        <v>N/A</v>
      </c>
      <c r="G130" s="47">
        <v>134552</v>
      </c>
      <c r="H130" s="44" t="str">
        <f t="shared" si="25"/>
        <v>N/A</v>
      </c>
      <c r="I130" s="12">
        <v>1014</v>
      </c>
      <c r="J130" s="12">
        <v>566.5</v>
      </c>
      <c r="K130" s="45" t="s">
        <v>736</v>
      </c>
      <c r="L130" s="9" t="str">
        <f t="shared" si="19"/>
        <v>No</v>
      </c>
    </row>
    <row r="131" spans="1:12" ht="25.5" x14ac:dyDescent="0.2">
      <c r="A131" s="2" t="s">
        <v>529</v>
      </c>
      <c r="B131" s="35" t="s">
        <v>213</v>
      </c>
      <c r="C131" s="36">
        <v>11</v>
      </c>
      <c r="D131" s="44" t="str">
        <f t="shared" si="23"/>
        <v>N/A</v>
      </c>
      <c r="E131" s="36">
        <v>37</v>
      </c>
      <c r="F131" s="44" t="str">
        <f t="shared" si="24"/>
        <v>N/A</v>
      </c>
      <c r="G131" s="36">
        <v>230</v>
      </c>
      <c r="H131" s="44" t="str">
        <f t="shared" si="25"/>
        <v>N/A</v>
      </c>
      <c r="I131" s="12">
        <v>1750</v>
      </c>
      <c r="J131" s="12">
        <v>521.6</v>
      </c>
      <c r="K131" s="45" t="s">
        <v>736</v>
      </c>
      <c r="L131" s="9" t="str">
        <f t="shared" si="19"/>
        <v>No</v>
      </c>
    </row>
    <row r="132" spans="1:12" ht="25.5" x14ac:dyDescent="0.2">
      <c r="A132" s="2" t="s">
        <v>1198</v>
      </c>
      <c r="B132" s="35" t="s">
        <v>213</v>
      </c>
      <c r="C132" s="47">
        <v>906.5</v>
      </c>
      <c r="D132" s="44" t="str">
        <f t="shared" si="23"/>
        <v>N/A</v>
      </c>
      <c r="E132" s="47">
        <v>545.62162162000004</v>
      </c>
      <c r="F132" s="44" t="str">
        <f t="shared" si="24"/>
        <v>N/A</v>
      </c>
      <c r="G132" s="47">
        <v>585.00869565000005</v>
      </c>
      <c r="H132" s="44" t="str">
        <f t="shared" si="25"/>
        <v>N/A</v>
      </c>
      <c r="I132" s="12">
        <v>-39.799999999999997</v>
      </c>
      <c r="J132" s="12">
        <v>7.2190000000000003</v>
      </c>
      <c r="K132" s="45" t="s">
        <v>736</v>
      </c>
      <c r="L132" s="9" t="str">
        <f t="shared" si="19"/>
        <v>Yes</v>
      </c>
    </row>
    <row r="133" spans="1:12" ht="25.5" x14ac:dyDescent="0.2">
      <c r="A133" s="2" t="s">
        <v>1199</v>
      </c>
      <c r="B133" s="35" t="s">
        <v>213</v>
      </c>
      <c r="C133" s="47">
        <v>1255294</v>
      </c>
      <c r="D133" s="44" t="str">
        <f t="shared" si="23"/>
        <v>N/A</v>
      </c>
      <c r="E133" s="47">
        <v>1069392</v>
      </c>
      <c r="F133" s="44" t="str">
        <f t="shared" si="24"/>
        <v>N/A</v>
      </c>
      <c r="G133" s="47">
        <v>800012</v>
      </c>
      <c r="H133" s="44" t="str">
        <f t="shared" si="25"/>
        <v>N/A</v>
      </c>
      <c r="I133" s="12">
        <v>-14.8</v>
      </c>
      <c r="J133" s="12">
        <v>-25.2</v>
      </c>
      <c r="K133" s="45" t="s">
        <v>736</v>
      </c>
      <c r="L133" s="9" t="str">
        <f t="shared" si="19"/>
        <v>Yes</v>
      </c>
    </row>
    <row r="134" spans="1:12" x14ac:dyDescent="0.2">
      <c r="A134" s="2" t="s">
        <v>530</v>
      </c>
      <c r="B134" s="35" t="s">
        <v>213</v>
      </c>
      <c r="C134" s="36">
        <v>384</v>
      </c>
      <c r="D134" s="44" t="str">
        <f t="shared" si="23"/>
        <v>N/A</v>
      </c>
      <c r="E134" s="36">
        <v>363</v>
      </c>
      <c r="F134" s="44" t="str">
        <f t="shared" si="24"/>
        <v>N/A</v>
      </c>
      <c r="G134" s="36">
        <v>330</v>
      </c>
      <c r="H134" s="44" t="str">
        <f t="shared" si="25"/>
        <v>N/A</v>
      </c>
      <c r="I134" s="12">
        <v>-5.47</v>
      </c>
      <c r="J134" s="12">
        <v>-9.09</v>
      </c>
      <c r="K134" s="45" t="s">
        <v>736</v>
      </c>
      <c r="L134" s="9" t="str">
        <f t="shared" si="19"/>
        <v>Yes</v>
      </c>
    </row>
    <row r="135" spans="1:12" ht="25.5" x14ac:dyDescent="0.2">
      <c r="A135" s="2" t="s">
        <v>1200</v>
      </c>
      <c r="B135" s="35" t="s">
        <v>213</v>
      </c>
      <c r="C135" s="47">
        <v>3268.9947917</v>
      </c>
      <c r="D135" s="44" t="str">
        <f t="shared" si="23"/>
        <v>N/A</v>
      </c>
      <c r="E135" s="47">
        <v>2945.9834710999999</v>
      </c>
      <c r="F135" s="44" t="str">
        <f t="shared" si="24"/>
        <v>N/A</v>
      </c>
      <c r="G135" s="47">
        <v>2424.2787879000002</v>
      </c>
      <c r="H135" s="44" t="str">
        <f t="shared" si="25"/>
        <v>N/A</v>
      </c>
      <c r="I135" s="12">
        <v>-9.8800000000000008</v>
      </c>
      <c r="J135" s="12">
        <v>-17.7</v>
      </c>
      <c r="K135" s="45" t="s">
        <v>736</v>
      </c>
      <c r="L135" s="9" t="str">
        <f t="shared" si="19"/>
        <v>Yes</v>
      </c>
    </row>
    <row r="136" spans="1:12" x14ac:dyDescent="0.2">
      <c r="A136" s="2" t="s">
        <v>1201</v>
      </c>
      <c r="B136" s="35" t="s">
        <v>213</v>
      </c>
      <c r="C136" s="47">
        <v>298697</v>
      </c>
      <c r="D136" s="44" t="str">
        <f t="shared" si="23"/>
        <v>N/A</v>
      </c>
      <c r="E136" s="47">
        <v>364437</v>
      </c>
      <c r="F136" s="44" t="str">
        <f t="shared" si="24"/>
        <v>N/A</v>
      </c>
      <c r="G136" s="47">
        <v>444282</v>
      </c>
      <c r="H136" s="44" t="str">
        <f t="shared" si="25"/>
        <v>N/A</v>
      </c>
      <c r="I136" s="12">
        <v>22.01</v>
      </c>
      <c r="J136" s="12">
        <v>21.91</v>
      </c>
      <c r="K136" s="45" t="s">
        <v>736</v>
      </c>
      <c r="L136" s="9" t="str">
        <f t="shared" si="19"/>
        <v>Yes</v>
      </c>
    </row>
    <row r="137" spans="1:12" x14ac:dyDescent="0.2">
      <c r="A137" s="2" t="s">
        <v>531</v>
      </c>
      <c r="B137" s="35" t="s">
        <v>213</v>
      </c>
      <c r="C137" s="36">
        <v>151</v>
      </c>
      <c r="D137" s="44" t="str">
        <f t="shared" si="23"/>
        <v>N/A</v>
      </c>
      <c r="E137" s="36">
        <v>186</v>
      </c>
      <c r="F137" s="44" t="str">
        <f t="shared" si="24"/>
        <v>N/A</v>
      </c>
      <c r="G137" s="36">
        <v>211</v>
      </c>
      <c r="H137" s="44" t="str">
        <f t="shared" si="25"/>
        <v>N/A</v>
      </c>
      <c r="I137" s="12">
        <v>23.18</v>
      </c>
      <c r="J137" s="12">
        <v>13.44</v>
      </c>
      <c r="K137" s="45" t="s">
        <v>736</v>
      </c>
      <c r="L137" s="9" t="str">
        <f t="shared" si="19"/>
        <v>Yes</v>
      </c>
    </row>
    <row r="138" spans="1:12" x14ac:dyDescent="0.2">
      <c r="A138" s="2" t="s">
        <v>1202</v>
      </c>
      <c r="B138" s="35" t="s">
        <v>213</v>
      </c>
      <c r="C138" s="47">
        <v>1978.1258278</v>
      </c>
      <c r="D138" s="44" t="str">
        <f t="shared" si="23"/>
        <v>N/A</v>
      </c>
      <c r="E138" s="47">
        <v>1959.3387097</v>
      </c>
      <c r="F138" s="44" t="str">
        <f t="shared" si="24"/>
        <v>N/A</v>
      </c>
      <c r="G138" s="47">
        <v>2105.6018957000001</v>
      </c>
      <c r="H138" s="44" t="str">
        <f t="shared" si="25"/>
        <v>N/A</v>
      </c>
      <c r="I138" s="12">
        <v>-0.95</v>
      </c>
      <c r="J138" s="12">
        <v>7.4649999999999999</v>
      </c>
      <c r="K138" s="45" t="s">
        <v>736</v>
      </c>
      <c r="L138" s="9" t="str">
        <f t="shared" si="19"/>
        <v>Yes</v>
      </c>
    </row>
    <row r="139" spans="1:12" x14ac:dyDescent="0.2">
      <c r="A139" s="58" t="s">
        <v>404</v>
      </c>
      <c r="B139" s="14" t="s">
        <v>213</v>
      </c>
      <c r="C139" s="14">
        <v>1479589669</v>
      </c>
      <c r="D139" s="11" t="str">
        <f t="shared" si="23"/>
        <v>N/A</v>
      </c>
      <c r="E139" s="14">
        <v>1544493826</v>
      </c>
      <c r="F139" s="11" t="str">
        <f t="shared" si="24"/>
        <v>N/A</v>
      </c>
      <c r="G139" s="14">
        <v>1460660433</v>
      </c>
      <c r="H139" s="11" t="str">
        <f t="shared" si="25"/>
        <v>N/A</v>
      </c>
      <c r="I139" s="12">
        <v>4.3869999999999996</v>
      </c>
      <c r="J139" s="12">
        <v>-5.43</v>
      </c>
      <c r="K139" s="14" t="s">
        <v>213</v>
      </c>
      <c r="L139" s="9" t="str">
        <f t="shared" ref="L139:L158" si="26">IF(J139="Div by 0", "N/A", IF(K139="N/A","N/A", IF(J139&gt;VALUE(MID(K139,1,2)), "No", IF(J139&lt;-1*VALUE(MID(K139,1,2)), "No", "Yes"))))</f>
        <v>N/A</v>
      </c>
    </row>
    <row r="140" spans="1:12" x14ac:dyDescent="0.2">
      <c r="A140" s="58" t="s">
        <v>1203</v>
      </c>
      <c r="B140" s="14" t="s">
        <v>213</v>
      </c>
      <c r="C140" s="14">
        <v>4216.6886651000004</v>
      </c>
      <c r="D140" s="11" t="str">
        <f t="shared" si="23"/>
        <v>N/A</v>
      </c>
      <c r="E140" s="14">
        <v>4260.5785968999999</v>
      </c>
      <c r="F140" s="11" t="str">
        <f t="shared" si="24"/>
        <v>N/A</v>
      </c>
      <c r="G140" s="14">
        <v>4038.5100570999998</v>
      </c>
      <c r="H140" s="11" t="str">
        <f t="shared" si="25"/>
        <v>N/A</v>
      </c>
      <c r="I140" s="12">
        <v>1.0409999999999999</v>
      </c>
      <c r="J140" s="12">
        <v>-5.21</v>
      </c>
      <c r="K140" s="14" t="s">
        <v>213</v>
      </c>
      <c r="L140" s="9" t="str">
        <f t="shared" si="26"/>
        <v>N/A</v>
      </c>
    </row>
    <row r="141" spans="1:12" x14ac:dyDescent="0.2">
      <c r="A141" s="58" t="s">
        <v>405</v>
      </c>
      <c r="B141" s="14" t="s">
        <v>213</v>
      </c>
      <c r="C141" s="14">
        <v>19362130</v>
      </c>
      <c r="D141" s="11" t="str">
        <f t="shared" si="23"/>
        <v>N/A</v>
      </c>
      <c r="E141" s="14">
        <v>19401205</v>
      </c>
      <c r="F141" s="11" t="str">
        <f t="shared" si="24"/>
        <v>N/A</v>
      </c>
      <c r="G141" s="14">
        <v>19349441</v>
      </c>
      <c r="H141" s="11" t="str">
        <f t="shared" si="25"/>
        <v>N/A</v>
      </c>
      <c r="I141" s="12">
        <v>0.20180000000000001</v>
      </c>
      <c r="J141" s="12">
        <v>-0.26700000000000002</v>
      </c>
      <c r="K141" s="14" t="s">
        <v>213</v>
      </c>
      <c r="L141" s="9" t="str">
        <f t="shared" si="26"/>
        <v>N/A</v>
      </c>
    </row>
    <row r="142" spans="1:12" x14ac:dyDescent="0.2">
      <c r="A142" s="58" t="s">
        <v>1204</v>
      </c>
      <c r="B142" s="14" t="s">
        <v>213</v>
      </c>
      <c r="C142" s="14">
        <v>4258.2208049000001</v>
      </c>
      <c r="D142" s="11" t="str">
        <f t="shared" si="23"/>
        <v>N/A</v>
      </c>
      <c r="E142" s="14">
        <v>4307.5499556000004</v>
      </c>
      <c r="F142" s="11" t="str">
        <f t="shared" si="24"/>
        <v>N/A</v>
      </c>
      <c r="G142" s="14">
        <v>4671.5212457999996</v>
      </c>
      <c r="H142" s="11" t="str">
        <f t="shared" si="25"/>
        <v>N/A</v>
      </c>
      <c r="I142" s="12">
        <v>1.1579999999999999</v>
      </c>
      <c r="J142" s="12">
        <v>8.4499999999999993</v>
      </c>
      <c r="K142" s="14" t="s">
        <v>213</v>
      </c>
      <c r="L142" s="9" t="str">
        <f t="shared" si="26"/>
        <v>N/A</v>
      </c>
    </row>
    <row r="143" spans="1:12" x14ac:dyDescent="0.2">
      <c r="A143" s="58" t="s">
        <v>406</v>
      </c>
      <c r="B143" s="14" t="s">
        <v>213</v>
      </c>
      <c r="C143" s="14">
        <v>191134</v>
      </c>
      <c r="D143" s="11" t="str">
        <f t="shared" si="23"/>
        <v>N/A</v>
      </c>
      <c r="E143" s="14">
        <v>388642</v>
      </c>
      <c r="F143" s="11" t="str">
        <f t="shared" si="24"/>
        <v>N/A</v>
      </c>
      <c r="G143" s="14">
        <v>245336</v>
      </c>
      <c r="H143" s="11" t="str">
        <f t="shared" si="25"/>
        <v>N/A</v>
      </c>
      <c r="I143" s="12">
        <v>103.3</v>
      </c>
      <c r="J143" s="12">
        <v>-36.9</v>
      </c>
      <c r="K143" s="14" t="s">
        <v>213</v>
      </c>
      <c r="L143" s="9" t="str">
        <f t="shared" si="26"/>
        <v>N/A</v>
      </c>
    </row>
    <row r="144" spans="1:12" ht="25.5" x14ac:dyDescent="0.2">
      <c r="A144" s="58" t="s">
        <v>1205</v>
      </c>
      <c r="B144" s="14" t="s">
        <v>213</v>
      </c>
      <c r="C144" s="14">
        <v>58.201583435000003</v>
      </c>
      <c r="D144" s="11" t="str">
        <f t="shared" si="23"/>
        <v>N/A</v>
      </c>
      <c r="E144" s="14">
        <v>106.41894852</v>
      </c>
      <c r="F144" s="11" t="str">
        <f t="shared" si="24"/>
        <v>N/A</v>
      </c>
      <c r="G144" s="14">
        <v>62.713701430999997</v>
      </c>
      <c r="H144" s="11" t="str">
        <f t="shared" si="25"/>
        <v>N/A</v>
      </c>
      <c r="I144" s="12">
        <v>82.85</v>
      </c>
      <c r="J144" s="12">
        <v>-41.1</v>
      </c>
      <c r="K144" s="14" t="s">
        <v>213</v>
      </c>
      <c r="L144" s="9" t="str">
        <f t="shared" si="26"/>
        <v>N/A</v>
      </c>
    </row>
    <row r="145" spans="1:13" x14ac:dyDescent="0.2">
      <c r="A145" s="58" t="s">
        <v>407</v>
      </c>
      <c r="B145" s="14" t="s">
        <v>213</v>
      </c>
      <c r="C145" s="14">
        <v>0</v>
      </c>
      <c r="D145" s="11" t="str">
        <f t="shared" si="23"/>
        <v>N/A</v>
      </c>
      <c r="E145" s="14">
        <v>0</v>
      </c>
      <c r="F145" s="11" t="str">
        <f t="shared" si="24"/>
        <v>N/A</v>
      </c>
      <c r="G145" s="14">
        <v>0</v>
      </c>
      <c r="H145" s="11" t="str">
        <f t="shared" si="25"/>
        <v>N/A</v>
      </c>
      <c r="I145" s="12" t="s">
        <v>1746</v>
      </c>
      <c r="J145" s="12" t="s">
        <v>1746</v>
      </c>
      <c r="K145" s="14" t="s">
        <v>213</v>
      </c>
      <c r="L145" s="9" t="str">
        <f t="shared" si="26"/>
        <v>N/A</v>
      </c>
    </row>
    <row r="146" spans="1:13" x14ac:dyDescent="0.2">
      <c r="A146" s="58" t="s">
        <v>1206</v>
      </c>
      <c r="B146" s="14" t="s">
        <v>213</v>
      </c>
      <c r="C146" s="14" t="s">
        <v>1746</v>
      </c>
      <c r="D146" s="11" t="str">
        <f t="shared" si="23"/>
        <v>N/A</v>
      </c>
      <c r="E146" s="14" t="s">
        <v>1746</v>
      </c>
      <c r="F146" s="11" t="str">
        <f t="shared" si="24"/>
        <v>N/A</v>
      </c>
      <c r="G146" s="14" t="s">
        <v>1746</v>
      </c>
      <c r="H146" s="11" t="str">
        <f t="shared" si="25"/>
        <v>N/A</v>
      </c>
      <c r="I146" s="12" t="s">
        <v>1746</v>
      </c>
      <c r="J146" s="12" t="s">
        <v>1746</v>
      </c>
      <c r="K146" s="14" t="s">
        <v>213</v>
      </c>
      <c r="L146" s="9" t="str">
        <f t="shared" si="26"/>
        <v>N/A</v>
      </c>
    </row>
    <row r="147" spans="1:13" x14ac:dyDescent="0.2">
      <c r="A147" s="58" t="s">
        <v>408</v>
      </c>
      <c r="B147" s="14" t="s">
        <v>213</v>
      </c>
      <c r="C147" s="14">
        <v>36303749</v>
      </c>
      <c r="D147" s="11" t="str">
        <f t="shared" ref="D147:D160" si="27">IF($B147="N/A","N/A",IF(C147&gt;10,"No",IF(C147&lt;-10,"No","Yes")))</f>
        <v>N/A</v>
      </c>
      <c r="E147" s="14">
        <v>28123089</v>
      </c>
      <c r="F147" s="11" t="str">
        <f t="shared" ref="F147:F160" si="28">IF($B147="N/A","N/A",IF(E147&gt;10,"No",IF(E147&lt;-10,"No","Yes")))</f>
        <v>N/A</v>
      </c>
      <c r="G147" s="14">
        <v>32655166</v>
      </c>
      <c r="H147" s="11" t="str">
        <f t="shared" ref="H147:H160" si="29">IF($B147="N/A","N/A",IF(G147&gt;10,"No",IF(G147&lt;-10,"No","Yes")))</f>
        <v>N/A</v>
      </c>
      <c r="I147" s="12">
        <v>-22.5</v>
      </c>
      <c r="J147" s="12">
        <v>16.12</v>
      </c>
      <c r="K147" s="14" t="s">
        <v>213</v>
      </c>
      <c r="L147" s="9" t="str">
        <f t="shared" si="26"/>
        <v>N/A</v>
      </c>
    </row>
    <row r="148" spans="1:13" x14ac:dyDescent="0.2">
      <c r="A148" s="58" t="s">
        <v>1207</v>
      </c>
      <c r="B148" s="14" t="s">
        <v>213</v>
      </c>
      <c r="C148" s="14">
        <v>1458.450466</v>
      </c>
      <c r="D148" s="11" t="str">
        <f t="shared" si="27"/>
        <v>N/A</v>
      </c>
      <c r="E148" s="14">
        <v>1428.0028943</v>
      </c>
      <c r="F148" s="11" t="str">
        <f t="shared" si="28"/>
        <v>N/A</v>
      </c>
      <c r="G148" s="14">
        <v>1640.2213068999999</v>
      </c>
      <c r="H148" s="11" t="str">
        <f t="shared" si="29"/>
        <v>N/A</v>
      </c>
      <c r="I148" s="12">
        <v>-2.09</v>
      </c>
      <c r="J148" s="12">
        <v>14.86</v>
      </c>
      <c r="K148" s="14" t="s">
        <v>213</v>
      </c>
      <c r="L148" s="9" t="str">
        <f t="shared" si="26"/>
        <v>N/A</v>
      </c>
    </row>
    <row r="149" spans="1:13" x14ac:dyDescent="0.2">
      <c r="A149" s="58" t="s">
        <v>409</v>
      </c>
      <c r="B149" s="14" t="s">
        <v>213</v>
      </c>
      <c r="C149" s="14">
        <v>0</v>
      </c>
      <c r="D149" s="11" t="str">
        <f t="shared" si="27"/>
        <v>N/A</v>
      </c>
      <c r="E149" s="14">
        <v>0</v>
      </c>
      <c r="F149" s="11" t="str">
        <f t="shared" si="28"/>
        <v>N/A</v>
      </c>
      <c r="G149" s="14">
        <v>0</v>
      </c>
      <c r="H149" s="11" t="str">
        <f t="shared" si="29"/>
        <v>N/A</v>
      </c>
      <c r="I149" s="12" t="s">
        <v>1746</v>
      </c>
      <c r="J149" s="12" t="s">
        <v>1746</v>
      </c>
      <c r="K149" s="14" t="s">
        <v>213</v>
      </c>
      <c r="L149" s="9" t="str">
        <f t="shared" si="26"/>
        <v>N/A</v>
      </c>
    </row>
    <row r="150" spans="1:13" x14ac:dyDescent="0.2">
      <c r="A150" s="58" t="s">
        <v>1208</v>
      </c>
      <c r="B150" s="14" t="s">
        <v>213</v>
      </c>
      <c r="C150" s="14" t="s">
        <v>1746</v>
      </c>
      <c r="D150" s="11" t="str">
        <f t="shared" si="27"/>
        <v>N/A</v>
      </c>
      <c r="E150" s="14" t="s">
        <v>1746</v>
      </c>
      <c r="F150" s="11" t="str">
        <f t="shared" si="28"/>
        <v>N/A</v>
      </c>
      <c r="G150" s="14" t="s">
        <v>1746</v>
      </c>
      <c r="H150" s="11" t="str">
        <f t="shared" si="29"/>
        <v>N/A</v>
      </c>
      <c r="I150" s="12" t="s">
        <v>1746</v>
      </c>
      <c r="J150" s="12" t="s">
        <v>1746</v>
      </c>
      <c r="K150" s="14" t="s">
        <v>213</v>
      </c>
      <c r="L150" s="9" t="str">
        <f t="shared" si="26"/>
        <v>N/A</v>
      </c>
    </row>
    <row r="151" spans="1:13" x14ac:dyDescent="0.2">
      <c r="A151" s="58" t="s">
        <v>410</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
      <c r="A152" s="58" t="s">
        <v>1209</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
      <c r="A153" s="58" t="s">
        <v>411</v>
      </c>
      <c r="B153" s="14" t="s">
        <v>213</v>
      </c>
      <c r="C153" s="14">
        <v>0</v>
      </c>
      <c r="D153" s="11" t="str">
        <f t="shared" si="27"/>
        <v>N/A</v>
      </c>
      <c r="E153" s="14">
        <v>0</v>
      </c>
      <c r="F153" s="11" t="str">
        <f t="shared" si="28"/>
        <v>N/A</v>
      </c>
      <c r="G153" s="14">
        <v>0</v>
      </c>
      <c r="H153" s="11" t="str">
        <f t="shared" si="29"/>
        <v>N/A</v>
      </c>
      <c r="I153" s="12" t="s">
        <v>1746</v>
      </c>
      <c r="J153" s="12" t="s">
        <v>1746</v>
      </c>
      <c r="K153" s="14" t="s">
        <v>213</v>
      </c>
      <c r="L153" s="9" t="str">
        <f t="shared" si="26"/>
        <v>N/A</v>
      </c>
      <c r="M153" s="66"/>
    </row>
    <row r="154" spans="1:13" x14ac:dyDescent="0.2">
      <c r="A154" s="58" t="s">
        <v>1210</v>
      </c>
      <c r="B154" s="14" t="s">
        <v>213</v>
      </c>
      <c r="C154" s="14" t="s">
        <v>1746</v>
      </c>
      <c r="D154" s="11" t="str">
        <f t="shared" si="27"/>
        <v>N/A</v>
      </c>
      <c r="E154" s="14" t="s">
        <v>1746</v>
      </c>
      <c r="F154" s="11" t="str">
        <f t="shared" si="28"/>
        <v>N/A</v>
      </c>
      <c r="G154" s="14" t="s">
        <v>1746</v>
      </c>
      <c r="H154" s="11" t="str">
        <f t="shared" si="29"/>
        <v>N/A</v>
      </c>
      <c r="I154" s="12" t="s">
        <v>1746</v>
      </c>
      <c r="J154" s="12" t="s">
        <v>1746</v>
      </c>
      <c r="K154" s="14" t="s">
        <v>213</v>
      </c>
      <c r="L154" s="9" t="str">
        <f t="shared" si="26"/>
        <v>N/A</v>
      </c>
      <c r="M154" s="67"/>
    </row>
    <row r="155" spans="1:13" x14ac:dyDescent="0.2">
      <c r="A155" s="58" t="s">
        <v>412</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
      <c r="A156" s="58" t="s">
        <v>1211</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
      <c r="A157" s="58" t="s">
        <v>413</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
      <c r="A158" s="58" t="s">
        <v>1212</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5" x14ac:dyDescent="0.2">
      <c r="A159" s="58" t="s">
        <v>414</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5" x14ac:dyDescent="0.2">
      <c r="A160" s="58" t="s">
        <v>1213</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ht="25.5" x14ac:dyDescent="0.2">
      <c r="A161" s="58" t="s">
        <v>415</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5" x14ac:dyDescent="0.2">
      <c r="A162" s="58" t="s">
        <v>1214</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5" x14ac:dyDescent="0.2">
      <c r="A163" s="58" t="s">
        <v>416</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67"/>
    </row>
    <row r="164" spans="1:16" x14ac:dyDescent="0.2">
      <c r="A164" s="58" t="s">
        <v>1228</v>
      </c>
      <c r="B164" s="128" t="s">
        <v>213</v>
      </c>
      <c r="C164" s="128" t="s">
        <v>1746</v>
      </c>
      <c r="D164" s="129" t="str">
        <f t="shared" ref="D164" si="31">IF($B164="N/A","N/A",IF(C164&gt;10,"No",IF(C164&lt;-10,"No","Yes")))</f>
        <v>N/A</v>
      </c>
      <c r="E164" s="128" t="s">
        <v>1746</v>
      </c>
      <c r="F164" s="129" t="str">
        <f t="shared" ref="F164" si="32">IF($B164="N/A","N/A",IF(E164&gt;10,"No",IF(E164&lt;-10,"No","Yes")))</f>
        <v>N/A</v>
      </c>
      <c r="G164" s="128" t="s">
        <v>1746</v>
      </c>
      <c r="H164" s="129" t="str">
        <f t="shared" ref="H164" si="33">IF($B164="N/A","N/A",IF(G164&gt;10,"No",IF(G164&lt;-10,"No","Yes")))</f>
        <v>N/A</v>
      </c>
      <c r="I164" s="130" t="s">
        <v>1746</v>
      </c>
      <c r="J164" s="130" t="s">
        <v>1746</v>
      </c>
      <c r="K164" s="131" t="s">
        <v>736</v>
      </c>
      <c r="L164" s="132" t="str">
        <f>IF(J164="Div by 0", "N/A", IF(OR(J164="N/A",K164="N/A"),"N/A", IF(J164&gt;VALUE(MID(K164,1,2)), "No", IF(J164&lt;-1*VALUE(MID(K164,1,2)), "No", "Yes"))))</f>
        <v>N/A</v>
      </c>
      <c r="N164" s="67"/>
    </row>
    <row r="165" spans="1:16" x14ac:dyDescent="0.2">
      <c r="A165" s="58" t="s">
        <v>1215</v>
      </c>
      <c r="B165" s="14" t="s">
        <v>213</v>
      </c>
      <c r="C165" s="14" t="s">
        <v>1746</v>
      </c>
      <c r="D165" s="11" t="str">
        <f t="shared" ref="D165:D171" si="34">IF($B165="N/A","N/A",IF(C165&gt;10,"No",IF(C165&lt;-10,"No","Yes")))</f>
        <v>N/A</v>
      </c>
      <c r="E165" s="14" t="s">
        <v>1746</v>
      </c>
      <c r="F165" s="11" t="str">
        <f t="shared" ref="F165:F171" si="35">IF($B165="N/A","N/A",IF(E165&gt;10,"No",IF(E165&lt;-10,"No","Yes")))</f>
        <v>N/A</v>
      </c>
      <c r="G165" s="14" t="s">
        <v>1746</v>
      </c>
      <c r="H165" s="11" t="str">
        <f t="shared" ref="H165:H171" si="36">IF($B165="N/A","N/A",IF(G165&gt;10,"No",IF(G165&lt;-10,"No","Yes")))</f>
        <v>N/A</v>
      </c>
      <c r="I165" s="12" t="s">
        <v>1746</v>
      </c>
      <c r="J165" s="12" t="s">
        <v>1746</v>
      </c>
      <c r="K165" s="45" t="s">
        <v>736</v>
      </c>
      <c r="L165" s="9" t="str">
        <f>IF(J165="Div by 0", "N/A", IF(OR(J165="N/A",K165="N/A"),"N/A", IF(J165&gt;VALUE(MID(K165,1,2)), "No", IF(J165&lt;-1*VALUE(MID(K165,1,2)), "No", "Yes"))))</f>
        <v>N/A</v>
      </c>
      <c r="N165" s="67"/>
    </row>
    <row r="166" spans="1:16" x14ac:dyDescent="0.2">
      <c r="A166" s="58" t="s">
        <v>1216</v>
      </c>
      <c r="B166" s="14" t="s">
        <v>213</v>
      </c>
      <c r="C166" s="14" t="s">
        <v>1746</v>
      </c>
      <c r="D166" s="11" t="str">
        <f t="shared" si="34"/>
        <v>N/A</v>
      </c>
      <c r="E166" s="14" t="s">
        <v>1746</v>
      </c>
      <c r="F166" s="11" t="str">
        <f t="shared" si="35"/>
        <v>N/A</v>
      </c>
      <c r="G166" s="14" t="s">
        <v>1746</v>
      </c>
      <c r="H166" s="11" t="str">
        <f t="shared" si="36"/>
        <v>N/A</v>
      </c>
      <c r="I166" s="12" t="s">
        <v>1746</v>
      </c>
      <c r="J166" s="12" t="s">
        <v>1746</v>
      </c>
      <c r="K166" s="45" t="s">
        <v>736</v>
      </c>
      <c r="L166" s="9" t="str">
        <f t="shared" ref="L166" si="37">IF(J166="Div by 0", "N/A", IF(OR(J166="N/A",K166="N/A"),"N/A", IF(J166&gt;VALUE(MID(K166,1,2)), "No", IF(J166&lt;-1*VALUE(MID(K166,1,2)), "No", "Yes"))))</f>
        <v>N/A</v>
      </c>
      <c r="O166" s="67"/>
      <c r="P166" s="67"/>
    </row>
    <row r="167" spans="1:16" s="67" customFormat="1" x14ac:dyDescent="0.2">
      <c r="A167" s="68" t="s">
        <v>730</v>
      </c>
      <c r="B167" s="14" t="s">
        <v>213</v>
      </c>
      <c r="C167" s="1">
        <v>0</v>
      </c>
      <c r="D167" s="11" t="str">
        <f t="shared" si="34"/>
        <v>N/A</v>
      </c>
      <c r="E167" s="1">
        <v>0</v>
      </c>
      <c r="F167" s="11" t="str">
        <f t="shared" si="35"/>
        <v>N/A</v>
      </c>
      <c r="G167" s="1">
        <v>0</v>
      </c>
      <c r="H167" s="11" t="str">
        <f t="shared" si="36"/>
        <v>N/A</v>
      </c>
      <c r="I167" s="12" t="s">
        <v>1746</v>
      </c>
      <c r="J167" s="12" t="s">
        <v>1746</v>
      </c>
      <c r="K167" s="14" t="s">
        <v>213</v>
      </c>
      <c r="L167" s="9" t="str">
        <f>IF(J167="Div by 0", "N/A", IF(K167="N/A","N/A", IF(J167&gt;VALUE(MID(K167,1,2)), "No", IF(J167&lt;-1*VALUE(MID(K167,1,2)), "No", "Yes"))))</f>
        <v>N/A</v>
      </c>
      <c r="M167" s="43"/>
      <c r="N167" s="43"/>
      <c r="O167" s="66"/>
      <c r="P167" s="66"/>
    </row>
    <row r="168" spans="1:16" s="66" customFormat="1" x14ac:dyDescent="0.2">
      <c r="A168" s="68" t="s">
        <v>731</v>
      </c>
      <c r="B168" s="14" t="s">
        <v>213</v>
      </c>
      <c r="C168" s="13">
        <v>0</v>
      </c>
      <c r="D168" s="11" t="str">
        <f t="shared" si="34"/>
        <v>N/A</v>
      </c>
      <c r="E168" s="13">
        <v>0</v>
      </c>
      <c r="F168" s="11" t="str">
        <f t="shared" si="35"/>
        <v>N/A</v>
      </c>
      <c r="G168" s="13">
        <v>0</v>
      </c>
      <c r="H168" s="11" t="str">
        <f t="shared" si="36"/>
        <v>N/A</v>
      </c>
      <c r="I168" s="12" t="s">
        <v>1746</v>
      </c>
      <c r="J168" s="12" t="s">
        <v>1746</v>
      </c>
      <c r="K168" s="14" t="s">
        <v>213</v>
      </c>
      <c r="L168" s="9" t="str">
        <f>IF(J168="Div by 0", "N/A", IF(K168="N/A","N/A", IF(J168&gt;VALUE(MID(K168,1,2)), "No", IF(J168&lt;-1*VALUE(MID(K168,1,2)), "No", "Yes"))))</f>
        <v>N/A</v>
      </c>
      <c r="M168" s="43"/>
      <c r="N168" s="43"/>
      <c r="O168" s="67"/>
      <c r="P168" s="67"/>
    </row>
    <row r="169" spans="1:16" s="67" customFormat="1" x14ac:dyDescent="0.2">
      <c r="A169" s="68" t="s">
        <v>732</v>
      </c>
      <c r="B169" s="14" t="s">
        <v>213</v>
      </c>
      <c r="C169" s="1">
        <v>0</v>
      </c>
      <c r="D169" s="11" t="str">
        <f t="shared" si="34"/>
        <v>N/A</v>
      </c>
      <c r="E169" s="1">
        <v>0</v>
      </c>
      <c r="F169" s="11" t="str">
        <f t="shared" si="35"/>
        <v>N/A</v>
      </c>
      <c r="G169" s="1">
        <v>0</v>
      </c>
      <c r="H169" s="11" t="str">
        <f t="shared" si="36"/>
        <v>N/A</v>
      </c>
      <c r="I169" s="12" t="s">
        <v>1746</v>
      </c>
      <c r="J169" s="12" t="s">
        <v>1746</v>
      </c>
      <c r="K169" s="14" t="s">
        <v>213</v>
      </c>
      <c r="L169" s="9" t="str">
        <f t="shared" ref="L169:L171" si="38">IF(J169="Div by 0", "N/A", IF(K169="N/A","N/A", IF(J169&gt;VALUE(MID(K169,1,2)), "No", IF(J169&lt;-1*VALUE(MID(K169,1,2)), "No", "Yes"))))</f>
        <v>N/A</v>
      </c>
      <c r="M169" s="43"/>
      <c r="N169" s="43"/>
      <c r="O169" s="43"/>
      <c r="P169" s="43"/>
    </row>
    <row r="170" spans="1:16" x14ac:dyDescent="0.2">
      <c r="A170" s="68" t="s">
        <v>1217</v>
      </c>
      <c r="B170" s="14" t="s">
        <v>213</v>
      </c>
      <c r="C170" s="14" t="s">
        <v>1746</v>
      </c>
      <c r="D170" s="11" t="str">
        <f t="shared" si="34"/>
        <v>N/A</v>
      </c>
      <c r="E170" s="14" t="s">
        <v>1746</v>
      </c>
      <c r="F170" s="11" t="str">
        <f t="shared" si="35"/>
        <v>N/A</v>
      </c>
      <c r="G170" s="14" t="s">
        <v>1746</v>
      </c>
      <c r="H170" s="11" t="str">
        <f t="shared" si="36"/>
        <v>N/A</v>
      </c>
      <c r="I170" s="12" t="s">
        <v>1746</v>
      </c>
      <c r="J170" s="12" t="s">
        <v>1746</v>
      </c>
      <c r="K170" s="14" t="s">
        <v>213</v>
      </c>
      <c r="L170" s="9" t="str">
        <f t="shared" si="38"/>
        <v>N/A</v>
      </c>
    </row>
    <row r="171" spans="1:16" ht="25.5" x14ac:dyDescent="0.2">
      <c r="A171" s="19" t="s">
        <v>1218</v>
      </c>
      <c r="B171" s="14" t="s">
        <v>213</v>
      </c>
      <c r="C171" s="14" t="s">
        <v>1746</v>
      </c>
      <c r="D171" s="11" t="str">
        <f t="shared" si="34"/>
        <v>N/A</v>
      </c>
      <c r="E171" s="14" t="s">
        <v>1746</v>
      </c>
      <c r="F171" s="11" t="str">
        <f t="shared" si="35"/>
        <v>N/A</v>
      </c>
      <c r="G171" s="14" t="s">
        <v>1746</v>
      </c>
      <c r="H171" s="11" t="str">
        <f t="shared" si="36"/>
        <v>N/A</v>
      </c>
      <c r="I171" s="12" t="s">
        <v>1746</v>
      </c>
      <c r="J171" s="12" t="s">
        <v>1746</v>
      </c>
      <c r="K171" s="14" t="s">
        <v>213</v>
      </c>
      <c r="L171" s="9" t="str">
        <f t="shared" si="38"/>
        <v>N/A</v>
      </c>
    </row>
    <row r="172" spans="1:16" s="21" customFormat="1" ht="12" customHeight="1" x14ac:dyDescent="0.2">
      <c r="A172" s="161" t="s">
        <v>1633</v>
      </c>
      <c r="B172" s="162"/>
      <c r="C172" s="162"/>
      <c r="D172" s="162"/>
      <c r="E172" s="162"/>
      <c r="F172" s="162"/>
      <c r="G172" s="162"/>
      <c r="H172" s="162"/>
      <c r="I172" s="162"/>
      <c r="J172" s="162"/>
      <c r="K172" s="162"/>
      <c r="L172" s="163"/>
    </row>
    <row r="173" spans="1:16" s="21" customFormat="1" ht="12.75" customHeight="1" x14ac:dyDescent="0.2">
      <c r="A173" s="151" t="s">
        <v>1631</v>
      </c>
      <c r="B173" s="152"/>
      <c r="C173" s="152"/>
      <c r="D173" s="152"/>
      <c r="E173" s="152"/>
      <c r="F173" s="152"/>
      <c r="G173" s="152"/>
      <c r="H173" s="152"/>
      <c r="I173" s="152"/>
      <c r="J173" s="152"/>
      <c r="K173" s="152"/>
      <c r="L173" s="153"/>
    </row>
    <row r="174" spans="1:16" s="21" customFormat="1" x14ac:dyDescent="0.2">
      <c r="A174" s="154" t="s">
        <v>1732</v>
      </c>
      <c r="B174" s="154"/>
      <c r="C174" s="154"/>
      <c r="D174" s="154"/>
      <c r="E174" s="154"/>
      <c r="F174" s="154"/>
      <c r="G174" s="154"/>
      <c r="H174" s="154"/>
      <c r="I174" s="154"/>
      <c r="J174" s="154"/>
      <c r="K174" s="154"/>
      <c r="L174" s="155"/>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05"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ht="55.5" customHeight="1" x14ac:dyDescent="0.2">
      <c r="A2" s="169" t="s">
        <v>1593</v>
      </c>
      <c r="B2" s="170"/>
      <c r="C2" s="170"/>
      <c r="D2" s="170"/>
      <c r="E2" s="170"/>
      <c r="F2" s="170"/>
      <c r="G2" s="170"/>
      <c r="H2" s="170"/>
      <c r="I2" s="170"/>
      <c r="J2" s="170"/>
      <c r="K2" s="170"/>
      <c r="L2" s="171"/>
    </row>
    <row r="3" spans="1:12" s="21" customFormat="1" x14ac:dyDescent="0.2">
      <c r="A3" s="148" t="s">
        <v>1745</v>
      </c>
      <c r="B3" s="167"/>
      <c r="C3" s="167"/>
      <c r="D3" s="167"/>
      <c r="E3" s="167"/>
      <c r="F3" s="167"/>
      <c r="G3" s="167"/>
      <c r="H3" s="167"/>
      <c r="I3" s="167"/>
      <c r="J3" s="167"/>
      <c r="K3" s="167"/>
      <c r="L3" s="168"/>
    </row>
    <row r="4" spans="1:12" x14ac:dyDescent="0.2">
      <c r="A4" s="172" t="s">
        <v>648</v>
      </c>
      <c r="B4" s="173"/>
      <c r="C4" s="173"/>
      <c r="D4" s="173"/>
      <c r="E4" s="173"/>
      <c r="F4" s="173"/>
      <c r="G4" s="173"/>
      <c r="H4" s="173"/>
      <c r="I4" s="173"/>
      <c r="J4" s="173"/>
      <c r="K4" s="173"/>
      <c r="L4" s="174"/>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18" t="s">
        <v>0</v>
      </c>
      <c r="B6" s="1" t="s">
        <v>213</v>
      </c>
      <c r="C6" s="1">
        <v>371710</v>
      </c>
      <c r="D6" s="11" t="str">
        <f t="shared" ref="D6:D11" si="0">IF($B6="N/A","N/A",IF(C6&gt;10,"No",IF(C6&lt;-10,"No","Yes")))</f>
        <v>N/A</v>
      </c>
      <c r="E6" s="1">
        <v>379241</v>
      </c>
      <c r="F6" s="11" t="str">
        <f t="shared" ref="F6:F11" si="1">IF($B6="N/A","N/A",IF(E6&gt;10,"No",IF(E6&lt;-10,"No","Yes")))</f>
        <v>N/A</v>
      </c>
      <c r="G6" s="1">
        <v>378706</v>
      </c>
      <c r="H6" s="11" t="str">
        <f t="shared" ref="H6:H11" si="2">IF($B6="N/A","N/A",IF(G6&gt;10,"No",IF(G6&lt;-10,"No","Yes")))</f>
        <v>N/A</v>
      </c>
      <c r="I6" s="12">
        <v>2.0259999999999998</v>
      </c>
      <c r="J6" s="12">
        <v>-0.14099999999999999</v>
      </c>
      <c r="K6" s="1" t="s">
        <v>736</v>
      </c>
      <c r="L6" s="9" t="str">
        <f t="shared" ref="L6:L14" si="3">IF(J6="Div by 0", "N/A", IF(K6="N/A","N/A", IF(J6&gt;VALUE(MID(K6,1,2)), "No", IF(J6&lt;-1*VALUE(MID(K6,1,2)), "No", "Yes"))))</f>
        <v>Yes</v>
      </c>
    </row>
    <row r="7" spans="1:12" x14ac:dyDescent="0.2">
      <c r="A7" s="18" t="s">
        <v>100</v>
      </c>
      <c r="B7" s="48" t="s">
        <v>213</v>
      </c>
      <c r="C7" s="1">
        <v>15241</v>
      </c>
      <c r="D7" s="11" t="str">
        <f t="shared" si="0"/>
        <v>N/A</v>
      </c>
      <c r="E7" s="1">
        <v>15920</v>
      </c>
      <c r="F7" s="11" t="str">
        <f t="shared" si="1"/>
        <v>N/A</v>
      </c>
      <c r="G7" s="1">
        <v>15849</v>
      </c>
      <c r="H7" s="11" t="str">
        <f t="shared" si="2"/>
        <v>N/A</v>
      </c>
      <c r="I7" s="12">
        <v>4.4550000000000001</v>
      </c>
      <c r="J7" s="12">
        <v>-0.44600000000000001</v>
      </c>
      <c r="K7" s="48" t="s">
        <v>736</v>
      </c>
      <c r="L7" s="9" t="str">
        <f t="shared" si="3"/>
        <v>Yes</v>
      </c>
    </row>
    <row r="8" spans="1:12" x14ac:dyDescent="0.2">
      <c r="A8" s="18" t="s">
        <v>101</v>
      </c>
      <c r="B8" s="48" t="s">
        <v>213</v>
      </c>
      <c r="C8" s="1">
        <v>45375</v>
      </c>
      <c r="D8" s="11" t="str">
        <f t="shared" si="0"/>
        <v>N/A</v>
      </c>
      <c r="E8" s="1">
        <v>47091</v>
      </c>
      <c r="F8" s="11" t="str">
        <f t="shared" si="1"/>
        <v>N/A</v>
      </c>
      <c r="G8" s="1">
        <v>48629</v>
      </c>
      <c r="H8" s="11" t="str">
        <f t="shared" si="2"/>
        <v>N/A</v>
      </c>
      <c r="I8" s="12">
        <v>3.782</v>
      </c>
      <c r="J8" s="12">
        <v>3.266</v>
      </c>
      <c r="K8" s="48" t="s">
        <v>736</v>
      </c>
      <c r="L8" s="9" t="str">
        <f t="shared" si="3"/>
        <v>Yes</v>
      </c>
    </row>
    <row r="9" spans="1:12" x14ac:dyDescent="0.2">
      <c r="A9" s="18" t="s">
        <v>104</v>
      </c>
      <c r="B9" s="48" t="s">
        <v>213</v>
      </c>
      <c r="C9" s="1">
        <v>221376</v>
      </c>
      <c r="D9" s="11" t="str">
        <f t="shared" si="0"/>
        <v>N/A</v>
      </c>
      <c r="E9" s="1">
        <v>225221</v>
      </c>
      <c r="F9" s="11" t="str">
        <f t="shared" si="1"/>
        <v>N/A</v>
      </c>
      <c r="G9" s="1">
        <v>225016</v>
      </c>
      <c r="H9" s="11" t="str">
        <f t="shared" si="2"/>
        <v>N/A</v>
      </c>
      <c r="I9" s="12">
        <v>1.7370000000000001</v>
      </c>
      <c r="J9" s="12">
        <v>-9.0999999999999998E-2</v>
      </c>
      <c r="K9" s="48" t="s">
        <v>736</v>
      </c>
      <c r="L9" s="9" t="str">
        <f t="shared" si="3"/>
        <v>Yes</v>
      </c>
    </row>
    <row r="10" spans="1:12" x14ac:dyDescent="0.2">
      <c r="A10" s="18" t="s">
        <v>105</v>
      </c>
      <c r="B10" s="48" t="s">
        <v>213</v>
      </c>
      <c r="C10" s="1">
        <v>89718</v>
      </c>
      <c r="D10" s="11" t="str">
        <f t="shared" si="0"/>
        <v>N/A</v>
      </c>
      <c r="E10" s="1">
        <v>91009</v>
      </c>
      <c r="F10" s="11" t="str">
        <f t="shared" si="1"/>
        <v>N/A</v>
      </c>
      <c r="G10" s="1">
        <v>89212</v>
      </c>
      <c r="H10" s="11" t="str">
        <f t="shared" si="2"/>
        <v>N/A</v>
      </c>
      <c r="I10" s="12">
        <v>1.4390000000000001</v>
      </c>
      <c r="J10" s="12">
        <v>-1.97</v>
      </c>
      <c r="K10" s="48" t="s">
        <v>736</v>
      </c>
      <c r="L10" s="9" t="str">
        <f t="shared" si="3"/>
        <v>Yes</v>
      </c>
    </row>
    <row r="11" spans="1:12" x14ac:dyDescent="0.2">
      <c r="A11" s="18" t="s">
        <v>77</v>
      </c>
      <c r="B11" s="1" t="s">
        <v>213</v>
      </c>
      <c r="C11" s="1">
        <v>270668.40000000002</v>
      </c>
      <c r="D11" s="44" t="str">
        <f t="shared" si="0"/>
        <v>N/A</v>
      </c>
      <c r="E11" s="1">
        <v>278868.40000000002</v>
      </c>
      <c r="F11" s="11" t="str">
        <f t="shared" si="1"/>
        <v>N/A</v>
      </c>
      <c r="G11" s="1">
        <v>282301.46999999997</v>
      </c>
      <c r="H11" s="11" t="str">
        <f t="shared" si="2"/>
        <v>N/A</v>
      </c>
      <c r="I11" s="12">
        <v>3.03</v>
      </c>
      <c r="J11" s="12">
        <v>1.2310000000000001</v>
      </c>
      <c r="K11" s="1" t="s">
        <v>737</v>
      </c>
      <c r="L11" s="9" t="str">
        <f t="shared" si="3"/>
        <v>Yes</v>
      </c>
    </row>
    <row r="12" spans="1:12" x14ac:dyDescent="0.2">
      <c r="A12" s="18" t="s">
        <v>115</v>
      </c>
      <c r="B12" s="1" t="s">
        <v>213</v>
      </c>
      <c r="C12" s="1">
        <v>35211</v>
      </c>
      <c r="D12" s="1" t="s">
        <v>213</v>
      </c>
      <c r="E12" s="1">
        <v>36818</v>
      </c>
      <c r="F12" s="1" t="s">
        <v>213</v>
      </c>
      <c r="G12" s="1">
        <v>37456</v>
      </c>
      <c r="H12" s="1" t="s">
        <v>213</v>
      </c>
      <c r="I12" s="12">
        <v>4.5640000000000001</v>
      </c>
      <c r="J12" s="12">
        <v>1.7330000000000001</v>
      </c>
      <c r="K12" s="1" t="s">
        <v>737</v>
      </c>
      <c r="L12" s="9" t="str">
        <f t="shared" si="3"/>
        <v>Yes</v>
      </c>
    </row>
    <row r="13" spans="1:12" x14ac:dyDescent="0.2">
      <c r="A13" s="18" t="s">
        <v>447</v>
      </c>
      <c r="B13" s="1" t="s">
        <v>213</v>
      </c>
      <c r="C13" s="1">
        <v>14879</v>
      </c>
      <c r="D13" s="1" t="s">
        <v>213</v>
      </c>
      <c r="E13" s="1">
        <v>15501</v>
      </c>
      <c r="F13" s="1" t="s">
        <v>213</v>
      </c>
      <c r="G13" s="1">
        <v>15380</v>
      </c>
      <c r="H13" s="1" t="s">
        <v>213</v>
      </c>
      <c r="I13" s="12">
        <v>4.18</v>
      </c>
      <c r="J13" s="12">
        <v>-0.78100000000000003</v>
      </c>
      <c r="K13" s="1" t="s">
        <v>737</v>
      </c>
      <c r="L13" s="9" t="str">
        <f t="shared" si="3"/>
        <v>Yes</v>
      </c>
    </row>
    <row r="14" spans="1:12" x14ac:dyDescent="0.2">
      <c r="A14" s="18" t="s">
        <v>448</v>
      </c>
      <c r="B14" s="1" t="s">
        <v>213</v>
      </c>
      <c r="C14" s="1">
        <v>19913</v>
      </c>
      <c r="D14" s="1" t="s">
        <v>213</v>
      </c>
      <c r="E14" s="1">
        <v>20914</v>
      </c>
      <c r="F14" s="1" t="s">
        <v>213</v>
      </c>
      <c r="G14" s="1">
        <v>21654</v>
      </c>
      <c r="H14" s="1" t="s">
        <v>213</v>
      </c>
      <c r="I14" s="12">
        <v>5.0270000000000001</v>
      </c>
      <c r="J14" s="12">
        <v>3.5379999999999998</v>
      </c>
      <c r="K14" s="1" t="s">
        <v>737</v>
      </c>
      <c r="L14" s="9" t="str">
        <f t="shared" si="3"/>
        <v>Yes</v>
      </c>
    </row>
    <row r="15" spans="1:12" x14ac:dyDescent="0.2">
      <c r="A15" s="4" t="s">
        <v>58</v>
      </c>
      <c r="B15" s="48" t="s">
        <v>213</v>
      </c>
      <c r="C15" s="14">
        <v>1497486795</v>
      </c>
      <c r="D15" s="11" t="str">
        <f t="shared" ref="D15:D20" si="4">IF($B15="N/A","N/A",IF(C15&gt;10,"No",IF(C15&lt;-10,"No","Yes")))</f>
        <v>N/A</v>
      </c>
      <c r="E15" s="14">
        <v>1560116465</v>
      </c>
      <c r="F15" s="11" t="str">
        <f t="shared" ref="F15:F20" si="5">IF($B15="N/A","N/A",IF(E15&gt;10,"No",IF(E15&lt;-10,"No","Yes")))</f>
        <v>N/A</v>
      </c>
      <c r="G15" s="14">
        <v>1480166663</v>
      </c>
      <c r="H15" s="11" t="str">
        <f t="shared" ref="H15:H20" si="6">IF($B15="N/A","N/A",IF(G15&gt;10,"No",IF(G15&lt;-10,"No","Yes")))</f>
        <v>N/A</v>
      </c>
      <c r="I15" s="12">
        <v>4.1820000000000004</v>
      </c>
      <c r="J15" s="12">
        <v>-5.12</v>
      </c>
      <c r="K15" s="48" t="s">
        <v>736</v>
      </c>
      <c r="L15" s="9" t="str">
        <f t="shared" ref="L15:L20" si="7">IF(J15="Div by 0", "N/A", IF(K15="N/A","N/A", IF(J15&gt;VALUE(MID(K15,1,2)), "No", IF(J15&lt;-1*VALUE(MID(K15,1,2)), "No", "Yes"))))</f>
        <v>Yes</v>
      </c>
    </row>
    <row r="16" spans="1:12" x14ac:dyDescent="0.2">
      <c r="A16" s="4" t="s">
        <v>1119</v>
      </c>
      <c r="B16" s="48" t="s">
        <v>213</v>
      </c>
      <c r="C16" s="14">
        <v>4028.6427457</v>
      </c>
      <c r="D16" s="11" t="str">
        <f t="shared" si="4"/>
        <v>N/A</v>
      </c>
      <c r="E16" s="14">
        <v>4113.7863918000003</v>
      </c>
      <c r="F16" s="11" t="str">
        <f t="shared" si="5"/>
        <v>N/A</v>
      </c>
      <c r="G16" s="14">
        <v>3908.4848483999999</v>
      </c>
      <c r="H16" s="11" t="str">
        <f t="shared" si="6"/>
        <v>N/A</v>
      </c>
      <c r="I16" s="12">
        <v>2.113</v>
      </c>
      <c r="J16" s="12">
        <v>-4.99</v>
      </c>
      <c r="K16" s="48" t="s">
        <v>736</v>
      </c>
      <c r="L16" s="9" t="str">
        <f t="shared" si="7"/>
        <v>Yes</v>
      </c>
    </row>
    <row r="17" spans="1:12" x14ac:dyDescent="0.2">
      <c r="A17" s="4" t="s">
        <v>1219</v>
      </c>
      <c r="B17" s="48" t="s">
        <v>213</v>
      </c>
      <c r="C17" s="14">
        <v>11089.260415999999</v>
      </c>
      <c r="D17" s="11" t="str">
        <f t="shared" si="4"/>
        <v>N/A</v>
      </c>
      <c r="E17" s="14">
        <v>11549.827638000001</v>
      </c>
      <c r="F17" s="11" t="str">
        <f t="shared" si="5"/>
        <v>N/A</v>
      </c>
      <c r="G17" s="14">
        <v>11522.593476</v>
      </c>
      <c r="H17" s="11" t="str">
        <f t="shared" si="6"/>
        <v>N/A</v>
      </c>
      <c r="I17" s="12">
        <v>4.1529999999999996</v>
      </c>
      <c r="J17" s="12">
        <v>-0.23599999999999999</v>
      </c>
      <c r="K17" s="48" t="s">
        <v>736</v>
      </c>
      <c r="L17" s="9" t="str">
        <f t="shared" si="7"/>
        <v>Yes</v>
      </c>
    </row>
    <row r="18" spans="1:12" x14ac:dyDescent="0.2">
      <c r="A18" s="4" t="s">
        <v>1220</v>
      </c>
      <c r="B18" s="48" t="s">
        <v>213</v>
      </c>
      <c r="C18" s="14">
        <v>15075.016044</v>
      </c>
      <c r="D18" s="11" t="str">
        <f t="shared" si="4"/>
        <v>N/A</v>
      </c>
      <c r="E18" s="14">
        <v>15409.999277999999</v>
      </c>
      <c r="F18" s="11" t="str">
        <f t="shared" si="5"/>
        <v>N/A</v>
      </c>
      <c r="G18" s="14">
        <v>14491.821814000001</v>
      </c>
      <c r="H18" s="11" t="str">
        <f t="shared" si="6"/>
        <v>N/A</v>
      </c>
      <c r="I18" s="12">
        <v>2.222</v>
      </c>
      <c r="J18" s="12">
        <v>-5.96</v>
      </c>
      <c r="K18" s="48" t="s">
        <v>736</v>
      </c>
      <c r="L18" s="9" t="str">
        <f t="shared" si="7"/>
        <v>Yes</v>
      </c>
    </row>
    <row r="19" spans="1:12" x14ac:dyDescent="0.2">
      <c r="A19" s="4" t="s">
        <v>1221</v>
      </c>
      <c r="B19" s="48" t="s">
        <v>213</v>
      </c>
      <c r="C19" s="14">
        <v>1843.0362144000001</v>
      </c>
      <c r="D19" s="11" t="str">
        <f t="shared" si="4"/>
        <v>N/A</v>
      </c>
      <c r="E19" s="14">
        <v>1818.1270663</v>
      </c>
      <c r="F19" s="11" t="str">
        <f t="shared" si="5"/>
        <v>N/A</v>
      </c>
      <c r="G19" s="14">
        <v>1705.9069976999999</v>
      </c>
      <c r="H19" s="11" t="str">
        <f t="shared" si="6"/>
        <v>N/A</v>
      </c>
      <c r="I19" s="12">
        <v>-1.35</v>
      </c>
      <c r="J19" s="12">
        <v>-6.17</v>
      </c>
      <c r="K19" s="48" t="s">
        <v>736</v>
      </c>
      <c r="L19" s="9" t="str">
        <f t="shared" si="7"/>
        <v>Yes</v>
      </c>
    </row>
    <row r="20" spans="1:12" x14ac:dyDescent="0.2">
      <c r="A20" s="4" t="s">
        <v>1222</v>
      </c>
      <c r="B20" s="48" t="s">
        <v>213</v>
      </c>
      <c r="C20" s="14">
        <v>2635.3968992</v>
      </c>
      <c r="D20" s="11" t="str">
        <f t="shared" si="4"/>
        <v>N/A</v>
      </c>
      <c r="E20" s="14">
        <v>2649.0845631000002</v>
      </c>
      <c r="F20" s="11" t="str">
        <f t="shared" si="5"/>
        <v>N/A</v>
      </c>
      <c r="G20" s="14">
        <v>2342.3520042</v>
      </c>
      <c r="H20" s="11" t="str">
        <f t="shared" si="6"/>
        <v>N/A</v>
      </c>
      <c r="I20" s="12">
        <v>0.51939999999999997</v>
      </c>
      <c r="J20" s="12">
        <v>-11.6</v>
      </c>
      <c r="K20" s="48" t="s">
        <v>736</v>
      </c>
      <c r="L20" s="9" t="str">
        <f t="shared" si="7"/>
        <v>Yes</v>
      </c>
    </row>
    <row r="21" spans="1:12" x14ac:dyDescent="0.2">
      <c r="A21" s="2" t="s">
        <v>1123</v>
      </c>
      <c r="B21" s="48" t="s">
        <v>213</v>
      </c>
      <c r="C21" s="14">
        <v>4018.3672634</v>
      </c>
      <c r="D21" s="11" t="str">
        <f t="shared" ref="D21:D22" si="8">IF($B21="N/A","N/A",IF(C21&gt;10,"No",IF(C21&lt;-10,"No","Yes")))</f>
        <v>N/A</v>
      </c>
      <c r="E21" s="14">
        <v>4075.3937267000001</v>
      </c>
      <c r="F21" s="11" t="str">
        <f t="shared" ref="F21:F22" si="9">IF($B21="N/A","N/A",IF(E21&gt;10,"No",IF(E21&lt;-10,"No","Yes")))</f>
        <v>N/A</v>
      </c>
      <c r="G21" s="14">
        <v>3753.3928513999999</v>
      </c>
      <c r="H21" s="11" t="str">
        <f t="shared" ref="H21:H22" si="10">IF($B21="N/A","N/A",IF(G21&gt;10,"No",IF(G21&lt;-10,"No","Yes")))</f>
        <v>N/A</v>
      </c>
      <c r="I21" s="12">
        <v>1.419</v>
      </c>
      <c r="J21" s="12">
        <v>-7.9</v>
      </c>
      <c r="K21" s="48" t="s">
        <v>736</v>
      </c>
      <c r="L21" s="9" t="str">
        <f>IF(J21="Div by 0", "N/A", IF(OR(J21="N/A",K21="N/A"),"N/A", IF(J21&gt;VALUE(MID(K21,1,2)), "No", IF(J21&lt;-1*VALUE(MID(K21,1,2)), "No", "Yes"))))</f>
        <v>Yes</v>
      </c>
    </row>
    <row r="22" spans="1:12" x14ac:dyDescent="0.2">
      <c r="A22" s="2" t="s">
        <v>1124</v>
      </c>
      <c r="B22" s="48" t="s">
        <v>213</v>
      </c>
      <c r="C22" s="14">
        <v>4041.6459650000002</v>
      </c>
      <c r="D22" s="11" t="str">
        <f t="shared" si="8"/>
        <v>N/A</v>
      </c>
      <c r="E22" s="14">
        <v>4162.5925694999996</v>
      </c>
      <c r="F22" s="11" t="str">
        <f t="shared" si="9"/>
        <v>N/A</v>
      </c>
      <c r="G22" s="14">
        <v>4104.9084255999996</v>
      </c>
      <c r="H22" s="11" t="str">
        <f t="shared" si="10"/>
        <v>N/A</v>
      </c>
      <c r="I22" s="12">
        <v>2.9929999999999999</v>
      </c>
      <c r="J22" s="12">
        <v>-1.39</v>
      </c>
      <c r="K22" s="48" t="s">
        <v>736</v>
      </c>
      <c r="L22" s="9" t="str">
        <f>IF(J22="Div by 0", "N/A", IF(OR(J22="N/A",K22="N/A"),"N/A", IF(J22&gt;VALUE(MID(K22,1,2)), "No", IF(J22&lt;-1*VALUE(MID(K22,1,2)), "No", "Yes"))))</f>
        <v>Yes</v>
      </c>
    </row>
    <row r="23" spans="1:12" x14ac:dyDescent="0.2">
      <c r="A23" s="4" t="s">
        <v>1223</v>
      </c>
      <c r="B23" s="48" t="s">
        <v>213</v>
      </c>
      <c r="C23" s="14">
        <v>11364.483996000001</v>
      </c>
      <c r="D23" s="11" t="str">
        <f>IF($B23="N/A","N/A",IF(C23&gt;10,"No",IF(C23&lt;-10,"No","Yes")))</f>
        <v>N/A</v>
      </c>
      <c r="E23" s="14">
        <v>11711.704546999999</v>
      </c>
      <c r="F23" s="11" t="str">
        <f>IF($B23="N/A","N/A",IF(E23&gt;10,"No",IF(E23&lt;-10,"No","Yes")))</f>
        <v>N/A</v>
      </c>
      <c r="G23" s="14">
        <v>11826.738039</v>
      </c>
      <c r="H23" s="11" t="str">
        <f>IF($B23="N/A","N/A",IF(G23&gt;10,"No",IF(G23&lt;-10,"No","Yes")))</f>
        <v>N/A</v>
      </c>
      <c r="I23" s="12">
        <v>3.0550000000000002</v>
      </c>
      <c r="J23" s="12">
        <v>0.98219999999999996</v>
      </c>
      <c r="K23" s="48" t="s">
        <v>736</v>
      </c>
      <c r="L23" s="9" t="str">
        <f>IF(J23="Div by 0", "N/A", IF(K23="N/A","N/A", IF(J23&gt;VALUE(MID(K23,1,2)), "No", IF(J23&lt;-1*VALUE(MID(K23,1,2)), "No", "Yes"))))</f>
        <v>Yes</v>
      </c>
    </row>
    <row r="24" spans="1:12" x14ac:dyDescent="0.2">
      <c r="A24" s="4" t="s">
        <v>1224</v>
      </c>
      <c r="B24" s="48" t="s">
        <v>213</v>
      </c>
      <c r="C24" s="14">
        <v>11206.92029</v>
      </c>
      <c r="D24" s="11" t="str">
        <f>IF($B24="N/A","N/A",IF(C24&gt;10,"No",IF(C24&lt;-10,"No","Yes")))</f>
        <v>N/A</v>
      </c>
      <c r="E24" s="14">
        <v>11720.722792</v>
      </c>
      <c r="F24" s="11" t="str">
        <f>IF($B24="N/A","N/A",IF(E24&gt;10,"No",IF(E24&lt;-10,"No","Yes")))</f>
        <v>N/A</v>
      </c>
      <c r="G24" s="14">
        <v>11661.544343</v>
      </c>
      <c r="H24" s="11" t="str">
        <f>IF($B24="N/A","N/A",IF(G24&gt;10,"No",IF(G24&lt;-10,"No","Yes")))</f>
        <v>N/A</v>
      </c>
      <c r="I24" s="12">
        <v>4.585</v>
      </c>
      <c r="J24" s="12">
        <v>-0.505</v>
      </c>
      <c r="K24" s="48" t="s">
        <v>736</v>
      </c>
      <c r="L24" s="9" t="str">
        <f>IF(J24="Div by 0", "N/A", IF(K24="N/A","N/A", IF(J24&gt;VALUE(MID(K24,1,2)), "No", IF(J24&lt;-1*VALUE(MID(K24,1,2)), "No", "Yes"))))</f>
        <v>Yes</v>
      </c>
    </row>
    <row r="25" spans="1:12" x14ac:dyDescent="0.2">
      <c r="A25" s="4" t="s">
        <v>1225</v>
      </c>
      <c r="B25" s="48" t="s">
        <v>213</v>
      </c>
      <c r="C25" s="14">
        <v>11621.189876</v>
      </c>
      <c r="D25" s="11" t="str">
        <f>IF($B25="N/A","N/A",IF(C25&gt;10,"No",IF(C25&lt;-10,"No","Yes")))</f>
        <v>N/A</v>
      </c>
      <c r="E25" s="14">
        <v>11864.478722</v>
      </c>
      <c r="F25" s="11" t="str">
        <f>IF($B25="N/A","N/A",IF(E25&gt;10,"No",IF(E25&lt;-10,"No","Yes")))</f>
        <v>N/A</v>
      </c>
      <c r="G25" s="14">
        <v>12115.784519999999</v>
      </c>
      <c r="H25" s="11" t="str">
        <f>IF($B25="N/A","N/A",IF(G25&gt;10,"No",IF(G25&lt;-10,"No","Yes")))</f>
        <v>N/A</v>
      </c>
      <c r="I25" s="12">
        <v>2.093</v>
      </c>
      <c r="J25" s="12">
        <v>2.1179999999999999</v>
      </c>
      <c r="K25" s="48" t="s">
        <v>736</v>
      </c>
      <c r="L25" s="9" t="str">
        <f>IF(J25="Div by 0", "N/A", IF(K25="N/A","N/A", IF(J25&gt;VALUE(MID(K25,1,2)), "No", IF(J25&lt;-1*VALUE(MID(K25,1,2)), "No", "Yes"))))</f>
        <v>Yes</v>
      </c>
    </row>
    <row r="26" spans="1:12" x14ac:dyDescent="0.2">
      <c r="A26" s="4" t="s">
        <v>1226</v>
      </c>
      <c r="B26" s="48" t="s">
        <v>213</v>
      </c>
      <c r="C26" s="14">
        <v>10846.660279</v>
      </c>
      <c r="D26" s="11" t="str">
        <f t="shared" ref="D26:D27" si="11">IF($B26="N/A","N/A",IF(C26&gt;10,"No",IF(C26&lt;-10,"No","Yes")))</f>
        <v>N/A</v>
      </c>
      <c r="E26" s="14">
        <v>11139.348877</v>
      </c>
      <c r="F26" s="11" t="str">
        <f t="shared" ref="F26:F30" si="12">IF($B26="N/A","N/A",IF(E26&gt;10,"No",IF(E26&lt;-10,"No","Yes")))</f>
        <v>N/A</v>
      </c>
      <c r="G26" s="14">
        <v>11127.213154999999</v>
      </c>
      <c r="H26" s="11" t="str">
        <f t="shared" ref="H26:H27" si="13">IF($B26="N/A","N/A",IF(G26&gt;10,"No",IF(G26&lt;-10,"No","Yes")))</f>
        <v>N/A</v>
      </c>
      <c r="I26" s="12">
        <v>2.698</v>
      </c>
      <c r="J26" s="12">
        <v>-0.109</v>
      </c>
      <c r="K26" s="48" t="s">
        <v>736</v>
      </c>
      <c r="L26" s="9" t="str">
        <f>IF(J26="Div by 0", "N/A", IF(OR(J26="N/A",K26="N/A"),"N/A", IF(J26&gt;VALUE(MID(K26,1,2)), "No", IF(J26&lt;-1*VALUE(MID(K26,1,2)), "No", "Yes"))))</f>
        <v>Yes</v>
      </c>
    </row>
    <row r="27" spans="1:12" x14ac:dyDescent="0.2">
      <c r="A27" s="4" t="s">
        <v>1227</v>
      </c>
      <c r="B27" s="48" t="s">
        <v>213</v>
      </c>
      <c r="C27" s="14">
        <v>12127.793704</v>
      </c>
      <c r="D27" s="11" t="str">
        <f t="shared" si="11"/>
        <v>N/A</v>
      </c>
      <c r="E27" s="14">
        <v>12547.500635</v>
      </c>
      <c r="F27" s="11" t="str">
        <f t="shared" si="12"/>
        <v>N/A</v>
      </c>
      <c r="G27" s="14">
        <v>12847.8202</v>
      </c>
      <c r="H27" s="11" t="str">
        <f t="shared" si="13"/>
        <v>N/A</v>
      </c>
      <c r="I27" s="12">
        <v>3.4609999999999999</v>
      </c>
      <c r="J27" s="12">
        <v>2.3929999999999998</v>
      </c>
      <c r="K27" s="48" t="s">
        <v>736</v>
      </c>
      <c r="L27" s="9" t="str">
        <f>IF(J27="Div by 0", "N/A", IF(OR(J27="N/A",K27="N/A"),"N/A", IF(J27&gt;VALUE(MID(K27,1,2)), "No", IF(J27&lt;-1*VALUE(MID(K27,1,2)), "No", "Yes"))))</f>
        <v>Yes</v>
      </c>
    </row>
    <row r="28" spans="1:12" x14ac:dyDescent="0.2">
      <c r="A28" s="58" t="s">
        <v>1228</v>
      </c>
      <c r="B28" s="14" t="s">
        <v>213</v>
      </c>
      <c r="C28" s="14" t="s">
        <v>1746</v>
      </c>
      <c r="D28" s="11" t="str">
        <f t="shared" ref="D28:D30" si="14">IF($B28="N/A","N/A",IF(C28&gt;10,"No",IF(C28&lt;-10,"No","Yes")))</f>
        <v>N/A</v>
      </c>
      <c r="E28" s="14" t="s">
        <v>1746</v>
      </c>
      <c r="F28" s="11" t="str">
        <f t="shared" si="12"/>
        <v>N/A</v>
      </c>
      <c r="G28" s="14" t="s">
        <v>1746</v>
      </c>
      <c r="H28" s="11" t="str">
        <f t="shared" ref="H28:H30" si="15">IF($B28="N/A","N/A",IF(G28&gt;10,"No",IF(G28&lt;-10,"No","Yes")))</f>
        <v>N/A</v>
      </c>
      <c r="I28" s="12" t="s">
        <v>1746</v>
      </c>
      <c r="J28" s="12" t="s">
        <v>1746</v>
      </c>
      <c r="K28" s="45" t="s">
        <v>736</v>
      </c>
      <c r="L28" s="9" t="str">
        <f>IF(J28="Div by 0", "N/A", IF(OR(J28="N/A",K28="N/A"),"N/A", IF(J28&gt;VALUE(MID(K28,1,2)), "No", IF(J28&lt;-1*VALUE(MID(K28,1,2)), "No", "Yes"))))</f>
        <v>N/A</v>
      </c>
    </row>
    <row r="29" spans="1:12" x14ac:dyDescent="0.2">
      <c r="A29" s="58" t="s">
        <v>1229</v>
      </c>
      <c r="B29" s="14" t="s">
        <v>213</v>
      </c>
      <c r="C29" s="14" t="s">
        <v>1746</v>
      </c>
      <c r="D29" s="11" t="str">
        <f t="shared" si="14"/>
        <v>N/A</v>
      </c>
      <c r="E29" s="14" t="s">
        <v>1746</v>
      </c>
      <c r="F29" s="11" t="str">
        <f t="shared" si="12"/>
        <v>N/A</v>
      </c>
      <c r="G29" s="14" t="s">
        <v>1746</v>
      </c>
      <c r="H29" s="11" t="str">
        <f t="shared" si="15"/>
        <v>N/A</v>
      </c>
      <c r="I29" s="12" t="s">
        <v>1746</v>
      </c>
      <c r="J29" s="12" t="s">
        <v>1746</v>
      </c>
      <c r="K29" s="45" t="s">
        <v>736</v>
      </c>
      <c r="L29" s="9" t="str">
        <f t="shared" ref="L29:L30" si="16">IF(J29="Div by 0", "N/A", IF(OR(J29="N/A",K29="N/A"),"N/A", IF(J29&gt;VALUE(MID(K29,1,2)), "No", IF(J29&lt;-1*VALUE(MID(K29,1,2)), "No", "Yes"))))</f>
        <v>N/A</v>
      </c>
    </row>
    <row r="30" spans="1:12" x14ac:dyDescent="0.2">
      <c r="A30" s="58" t="s">
        <v>1230</v>
      </c>
      <c r="B30" s="14" t="s">
        <v>213</v>
      </c>
      <c r="C30" s="14" t="s">
        <v>1746</v>
      </c>
      <c r="D30" s="11" t="str">
        <f t="shared" si="14"/>
        <v>N/A</v>
      </c>
      <c r="E30" s="14" t="s">
        <v>1746</v>
      </c>
      <c r="F30" s="11" t="str">
        <f t="shared" si="12"/>
        <v>N/A</v>
      </c>
      <c r="G30" s="14" t="s">
        <v>1746</v>
      </c>
      <c r="H30" s="11" t="str">
        <f t="shared" si="15"/>
        <v>N/A</v>
      </c>
      <c r="I30" s="12" t="s">
        <v>1746</v>
      </c>
      <c r="J30" s="12" t="s">
        <v>1746</v>
      </c>
      <c r="K30" s="45" t="s">
        <v>736</v>
      </c>
      <c r="L30" s="9" t="str">
        <f t="shared" si="16"/>
        <v>N/A</v>
      </c>
    </row>
    <row r="31" spans="1:12" x14ac:dyDescent="0.2">
      <c r="A31" s="46" t="s">
        <v>2</v>
      </c>
      <c r="B31" s="35" t="s">
        <v>213</v>
      </c>
      <c r="C31" s="13">
        <v>92.074735681000007</v>
      </c>
      <c r="D31" s="44" t="str">
        <f t="shared" ref="D31:D69" si="17">IF($B31="N/A","N/A",IF(C31&gt;10,"No",IF(C31&lt;-10,"No","Yes")))</f>
        <v>N/A</v>
      </c>
      <c r="E31" s="13">
        <v>92.628434162000005</v>
      </c>
      <c r="F31" s="44" t="str">
        <f t="shared" ref="F31:F69" si="18">IF($B31="N/A","N/A",IF(E31&gt;10,"No",IF(E31&lt;-10,"No","Yes")))</f>
        <v>N/A</v>
      </c>
      <c r="G31" s="13">
        <v>92.521111363000003</v>
      </c>
      <c r="H31" s="44" t="str">
        <f t="shared" ref="H31:H69" si="19">IF($B31="N/A","N/A",IF(G31&gt;10,"No",IF(G31&lt;-10,"No","Yes")))</f>
        <v>N/A</v>
      </c>
      <c r="I31" s="12">
        <v>0.60140000000000005</v>
      </c>
      <c r="J31" s="12">
        <v>-0.11600000000000001</v>
      </c>
      <c r="K31" s="45" t="s">
        <v>736</v>
      </c>
      <c r="L31" s="9" t="str">
        <f t="shared" ref="L31:L99" si="20">IF(J31="Div by 0", "N/A", IF(K31="N/A","N/A", IF(J31&gt;VALUE(MID(K31,1,2)), "No", IF(J31&lt;-1*VALUE(MID(K31,1,2)), "No", "Yes"))))</f>
        <v>Yes</v>
      </c>
    </row>
    <row r="32" spans="1:12" x14ac:dyDescent="0.2">
      <c r="A32" s="46" t="s">
        <v>22</v>
      </c>
      <c r="B32" s="35" t="s">
        <v>213</v>
      </c>
      <c r="C32" s="1">
        <v>342251</v>
      </c>
      <c r="D32" s="44" t="str">
        <f t="shared" si="17"/>
        <v>N/A</v>
      </c>
      <c r="E32" s="1">
        <v>351285</v>
      </c>
      <c r="F32" s="44" t="str">
        <f t="shared" si="18"/>
        <v>N/A</v>
      </c>
      <c r="G32" s="1">
        <v>350383</v>
      </c>
      <c r="H32" s="44" t="str">
        <f t="shared" si="19"/>
        <v>N/A</v>
      </c>
      <c r="I32" s="12">
        <v>2.64</v>
      </c>
      <c r="J32" s="12">
        <v>-0.25700000000000001</v>
      </c>
      <c r="K32" s="45" t="s">
        <v>736</v>
      </c>
      <c r="L32" s="9" t="str">
        <f t="shared" si="20"/>
        <v>Yes</v>
      </c>
    </row>
    <row r="33" spans="1:12" x14ac:dyDescent="0.2">
      <c r="A33" s="46" t="s">
        <v>449</v>
      </c>
      <c r="B33" s="48" t="s">
        <v>213</v>
      </c>
      <c r="C33" s="1">
        <v>14540</v>
      </c>
      <c r="D33" s="1" t="str">
        <f t="shared" si="17"/>
        <v>N/A</v>
      </c>
      <c r="E33" s="1">
        <v>15123</v>
      </c>
      <c r="F33" s="1" t="str">
        <f t="shared" si="18"/>
        <v>N/A</v>
      </c>
      <c r="G33" s="1">
        <v>15156</v>
      </c>
      <c r="H33" s="11" t="str">
        <f t="shared" si="19"/>
        <v>N/A</v>
      </c>
      <c r="I33" s="12">
        <v>4.01</v>
      </c>
      <c r="J33" s="12">
        <v>0.21820000000000001</v>
      </c>
      <c r="K33" s="48" t="s">
        <v>736</v>
      </c>
      <c r="L33" s="9" t="str">
        <f t="shared" si="20"/>
        <v>Yes</v>
      </c>
    </row>
    <row r="34" spans="1:12" x14ac:dyDescent="0.2">
      <c r="A34" s="46" t="s">
        <v>1231</v>
      </c>
      <c r="B34" s="5" t="s">
        <v>213</v>
      </c>
      <c r="C34" s="1">
        <v>4489</v>
      </c>
      <c r="D34" s="9" t="str">
        <f t="shared" ref="D34:D38" si="21">IF($B34="N/A","N/A",IF(C34&lt;0,"No","Yes"))</f>
        <v>N/A</v>
      </c>
      <c r="E34" s="1">
        <v>4654</v>
      </c>
      <c r="F34" s="9" t="str">
        <f t="shared" ref="F34:F38" si="22">IF($B34="N/A","N/A",IF(E34&lt;0,"No","Yes"))</f>
        <v>N/A</v>
      </c>
      <c r="G34" s="1">
        <v>4634</v>
      </c>
      <c r="H34" s="9" t="str">
        <f t="shared" ref="H34:H38" si="23">IF($B34="N/A","N/A",IF(G34&lt;0,"No","Yes"))</f>
        <v>N/A</v>
      </c>
      <c r="I34" s="12">
        <v>3.6760000000000002</v>
      </c>
      <c r="J34" s="12">
        <v>-0.43</v>
      </c>
      <c r="K34" s="1" t="s">
        <v>736</v>
      </c>
      <c r="L34" s="9" t="str">
        <f t="shared" si="20"/>
        <v>Yes</v>
      </c>
    </row>
    <row r="35" spans="1:12" x14ac:dyDescent="0.2">
      <c r="A35" s="46" t="s">
        <v>1232</v>
      </c>
      <c r="B35" s="5" t="s">
        <v>213</v>
      </c>
      <c r="C35" s="1">
        <v>3217</v>
      </c>
      <c r="D35" s="9" t="str">
        <f t="shared" si="21"/>
        <v>N/A</v>
      </c>
      <c r="E35" s="1">
        <v>3455</v>
      </c>
      <c r="F35" s="9" t="str">
        <f t="shared" si="22"/>
        <v>N/A</v>
      </c>
      <c r="G35" s="1">
        <v>3402</v>
      </c>
      <c r="H35" s="9" t="str">
        <f t="shared" si="23"/>
        <v>N/A</v>
      </c>
      <c r="I35" s="12">
        <v>7.3979999999999997</v>
      </c>
      <c r="J35" s="12">
        <v>-1.53</v>
      </c>
      <c r="K35" s="1" t="s">
        <v>736</v>
      </c>
      <c r="L35" s="9" t="str">
        <f t="shared" si="20"/>
        <v>Yes</v>
      </c>
    </row>
    <row r="36" spans="1:12" x14ac:dyDescent="0.2">
      <c r="A36" s="46" t="s">
        <v>1233</v>
      </c>
      <c r="B36" s="5" t="s">
        <v>213</v>
      </c>
      <c r="C36" s="1">
        <v>2800</v>
      </c>
      <c r="D36" s="9" t="str">
        <f t="shared" si="21"/>
        <v>N/A</v>
      </c>
      <c r="E36" s="1">
        <v>2947</v>
      </c>
      <c r="F36" s="9" t="str">
        <f t="shared" si="22"/>
        <v>N/A</v>
      </c>
      <c r="G36" s="1">
        <v>3008</v>
      </c>
      <c r="H36" s="9" t="str">
        <f t="shared" si="23"/>
        <v>N/A</v>
      </c>
      <c r="I36" s="12">
        <v>5.25</v>
      </c>
      <c r="J36" s="12">
        <v>2.0699999999999998</v>
      </c>
      <c r="K36" s="1" t="s">
        <v>736</v>
      </c>
      <c r="L36" s="9" t="str">
        <f t="shared" si="20"/>
        <v>Yes</v>
      </c>
    </row>
    <row r="37" spans="1:12" x14ac:dyDescent="0.2">
      <c r="A37" s="46" t="s">
        <v>1234</v>
      </c>
      <c r="B37" s="5" t="s">
        <v>213</v>
      </c>
      <c r="C37" s="1">
        <v>4034</v>
      </c>
      <c r="D37" s="9" t="str">
        <f t="shared" si="21"/>
        <v>N/A</v>
      </c>
      <c r="E37" s="1">
        <v>4067</v>
      </c>
      <c r="F37" s="9" t="str">
        <f t="shared" si="22"/>
        <v>N/A</v>
      </c>
      <c r="G37" s="1">
        <v>4112</v>
      </c>
      <c r="H37" s="9" t="str">
        <f t="shared" si="23"/>
        <v>N/A</v>
      </c>
      <c r="I37" s="12">
        <v>0.81799999999999995</v>
      </c>
      <c r="J37" s="12">
        <v>1.1060000000000001</v>
      </c>
      <c r="K37" s="1" t="s">
        <v>736</v>
      </c>
      <c r="L37" s="9" t="str">
        <f t="shared" si="20"/>
        <v>Yes</v>
      </c>
    </row>
    <row r="38" spans="1:12" x14ac:dyDescent="0.2">
      <c r="A38" s="46" t="s">
        <v>1235</v>
      </c>
      <c r="B38" s="5" t="s">
        <v>213</v>
      </c>
      <c r="C38" s="1">
        <v>0</v>
      </c>
      <c r="D38" s="9" t="str">
        <f t="shared" si="21"/>
        <v>N/A</v>
      </c>
      <c r="E38" s="1">
        <v>0</v>
      </c>
      <c r="F38" s="9" t="str">
        <f t="shared" si="22"/>
        <v>N/A</v>
      </c>
      <c r="G38" s="1">
        <v>0</v>
      </c>
      <c r="H38" s="9" t="str">
        <f t="shared" si="23"/>
        <v>N/A</v>
      </c>
      <c r="I38" s="12" t="s">
        <v>1746</v>
      </c>
      <c r="J38" s="12" t="s">
        <v>1746</v>
      </c>
      <c r="K38" s="1" t="s">
        <v>736</v>
      </c>
      <c r="L38" s="9" t="str">
        <f t="shared" si="20"/>
        <v>N/A</v>
      </c>
    </row>
    <row r="39" spans="1:12" x14ac:dyDescent="0.2">
      <c r="A39" s="46" t="s">
        <v>450</v>
      </c>
      <c r="B39" s="48" t="s">
        <v>213</v>
      </c>
      <c r="C39" s="1">
        <v>43302</v>
      </c>
      <c r="D39" s="1" t="str">
        <f t="shared" si="17"/>
        <v>N/A</v>
      </c>
      <c r="E39" s="1">
        <v>44617</v>
      </c>
      <c r="F39" s="1" t="str">
        <f t="shared" si="18"/>
        <v>N/A</v>
      </c>
      <c r="G39" s="1">
        <v>46135</v>
      </c>
      <c r="H39" s="11" t="str">
        <f t="shared" si="19"/>
        <v>N/A</v>
      </c>
      <c r="I39" s="12">
        <v>3.0369999999999999</v>
      </c>
      <c r="J39" s="12">
        <v>3.4020000000000001</v>
      </c>
      <c r="K39" s="48" t="s">
        <v>736</v>
      </c>
      <c r="L39" s="9" t="str">
        <f t="shared" si="20"/>
        <v>Yes</v>
      </c>
    </row>
    <row r="40" spans="1:12" x14ac:dyDescent="0.2">
      <c r="A40" s="46" t="s">
        <v>1236</v>
      </c>
      <c r="B40" s="5" t="s">
        <v>213</v>
      </c>
      <c r="C40" s="1">
        <v>21713</v>
      </c>
      <c r="D40" s="9" t="str">
        <f t="shared" ref="D40:D45" si="24">IF($B40="N/A","N/A",IF(C40&lt;0,"No","Yes"))</f>
        <v>N/A</v>
      </c>
      <c r="E40" s="1">
        <v>22396</v>
      </c>
      <c r="F40" s="9" t="str">
        <f t="shared" ref="F40:F45" si="25">IF($B40="N/A","N/A",IF(E40&lt;0,"No","Yes"))</f>
        <v>N/A</v>
      </c>
      <c r="G40" s="1">
        <v>22580</v>
      </c>
      <c r="H40" s="9" t="str">
        <f t="shared" ref="H40:H45" si="26">IF($B40="N/A","N/A",IF(G40&lt;0,"No","Yes"))</f>
        <v>N/A</v>
      </c>
      <c r="I40" s="12">
        <v>3.1459999999999999</v>
      </c>
      <c r="J40" s="12">
        <v>0.8216</v>
      </c>
      <c r="K40" s="1" t="s">
        <v>736</v>
      </c>
      <c r="L40" s="9" t="str">
        <f t="shared" si="20"/>
        <v>Yes</v>
      </c>
    </row>
    <row r="41" spans="1:12" x14ac:dyDescent="0.2">
      <c r="A41" s="46" t="s">
        <v>1237</v>
      </c>
      <c r="B41" s="5" t="s">
        <v>213</v>
      </c>
      <c r="C41" s="1">
        <v>7829</v>
      </c>
      <c r="D41" s="9" t="str">
        <f t="shared" si="24"/>
        <v>N/A</v>
      </c>
      <c r="E41" s="1">
        <v>8075</v>
      </c>
      <c r="F41" s="9" t="str">
        <f t="shared" si="25"/>
        <v>N/A</v>
      </c>
      <c r="G41" s="1">
        <v>8133</v>
      </c>
      <c r="H41" s="9" t="str">
        <f t="shared" si="26"/>
        <v>N/A</v>
      </c>
      <c r="I41" s="12">
        <v>3.1419999999999999</v>
      </c>
      <c r="J41" s="12">
        <v>0.71830000000000005</v>
      </c>
      <c r="K41" s="1" t="s">
        <v>736</v>
      </c>
      <c r="L41" s="9" t="str">
        <f t="shared" si="20"/>
        <v>Yes</v>
      </c>
    </row>
    <row r="42" spans="1:12" x14ac:dyDescent="0.2">
      <c r="A42" s="46" t="s">
        <v>1238</v>
      </c>
      <c r="B42" s="5" t="s">
        <v>213</v>
      </c>
      <c r="C42" s="1">
        <v>6713</v>
      </c>
      <c r="D42" s="9" t="str">
        <f t="shared" si="24"/>
        <v>N/A</v>
      </c>
      <c r="E42" s="1">
        <v>6973</v>
      </c>
      <c r="F42" s="9" t="str">
        <f t="shared" si="25"/>
        <v>N/A</v>
      </c>
      <c r="G42" s="1">
        <v>7564</v>
      </c>
      <c r="H42" s="9" t="str">
        <f t="shared" si="26"/>
        <v>N/A</v>
      </c>
      <c r="I42" s="12">
        <v>3.8730000000000002</v>
      </c>
      <c r="J42" s="12">
        <v>8.4760000000000009</v>
      </c>
      <c r="K42" s="1" t="s">
        <v>736</v>
      </c>
      <c r="L42" s="9" t="str">
        <f t="shared" si="20"/>
        <v>Yes</v>
      </c>
    </row>
    <row r="43" spans="1:12" x14ac:dyDescent="0.2">
      <c r="A43" s="46" t="s">
        <v>1239</v>
      </c>
      <c r="B43" s="5" t="s">
        <v>213</v>
      </c>
      <c r="C43" s="1">
        <v>366</v>
      </c>
      <c r="D43" s="9" t="str">
        <f t="shared" si="24"/>
        <v>N/A</v>
      </c>
      <c r="E43" s="1">
        <v>389</v>
      </c>
      <c r="F43" s="9" t="str">
        <f t="shared" si="25"/>
        <v>N/A</v>
      </c>
      <c r="G43" s="1">
        <v>389</v>
      </c>
      <c r="H43" s="9" t="str">
        <f t="shared" si="26"/>
        <v>N/A</v>
      </c>
      <c r="I43" s="12">
        <v>6.2839999999999998</v>
      </c>
      <c r="J43" s="12">
        <v>0</v>
      </c>
      <c r="K43" s="1" t="s">
        <v>736</v>
      </c>
      <c r="L43" s="9" t="str">
        <f t="shared" si="20"/>
        <v>Yes</v>
      </c>
    </row>
    <row r="44" spans="1:12" x14ac:dyDescent="0.2">
      <c r="A44" s="46" t="s">
        <v>1240</v>
      </c>
      <c r="B44" s="5" t="s">
        <v>213</v>
      </c>
      <c r="C44" s="1">
        <v>6681</v>
      </c>
      <c r="D44" s="9" t="str">
        <f t="shared" si="24"/>
        <v>N/A</v>
      </c>
      <c r="E44" s="1">
        <v>6784</v>
      </c>
      <c r="F44" s="9" t="str">
        <f t="shared" si="25"/>
        <v>N/A</v>
      </c>
      <c r="G44" s="1">
        <v>7469</v>
      </c>
      <c r="H44" s="9" t="str">
        <f t="shared" si="26"/>
        <v>N/A</v>
      </c>
      <c r="I44" s="12">
        <v>1.542</v>
      </c>
      <c r="J44" s="12">
        <v>10.1</v>
      </c>
      <c r="K44" s="1" t="s">
        <v>736</v>
      </c>
      <c r="L44" s="9" t="str">
        <f t="shared" si="20"/>
        <v>Yes</v>
      </c>
    </row>
    <row r="45" spans="1:12" x14ac:dyDescent="0.2">
      <c r="A45" s="46" t="s">
        <v>1241</v>
      </c>
      <c r="B45" s="5" t="s">
        <v>213</v>
      </c>
      <c r="C45" s="1">
        <v>0</v>
      </c>
      <c r="D45" s="9" t="str">
        <f t="shared" si="24"/>
        <v>N/A</v>
      </c>
      <c r="E45" s="1">
        <v>0</v>
      </c>
      <c r="F45" s="9" t="str">
        <f t="shared" si="25"/>
        <v>N/A</v>
      </c>
      <c r="G45" s="1">
        <v>0</v>
      </c>
      <c r="H45" s="9" t="str">
        <f t="shared" si="26"/>
        <v>N/A</v>
      </c>
      <c r="I45" s="12" t="s">
        <v>1746</v>
      </c>
      <c r="J45" s="12" t="s">
        <v>1746</v>
      </c>
      <c r="K45" s="1" t="s">
        <v>736</v>
      </c>
      <c r="L45" s="9" t="str">
        <f t="shared" si="20"/>
        <v>N/A</v>
      </c>
    </row>
    <row r="46" spans="1:12" x14ac:dyDescent="0.2">
      <c r="A46" s="46" t="s">
        <v>451</v>
      </c>
      <c r="B46" s="48" t="s">
        <v>213</v>
      </c>
      <c r="C46" s="1">
        <v>219531</v>
      </c>
      <c r="D46" s="1" t="str">
        <f t="shared" si="17"/>
        <v>N/A</v>
      </c>
      <c r="E46" s="1">
        <v>222766</v>
      </c>
      <c r="F46" s="1" t="str">
        <f t="shared" si="18"/>
        <v>N/A</v>
      </c>
      <c r="G46" s="1">
        <v>222140</v>
      </c>
      <c r="H46" s="11" t="str">
        <f t="shared" si="19"/>
        <v>N/A</v>
      </c>
      <c r="I46" s="12">
        <v>1.474</v>
      </c>
      <c r="J46" s="12">
        <v>-0.28100000000000003</v>
      </c>
      <c r="K46" s="48" t="s">
        <v>736</v>
      </c>
      <c r="L46" s="9" t="str">
        <f t="shared" si="20"/>
        <v>Yes</v>
      </c>
    </row>
    <row r="47" spans="1:12" x14ac:dyDescent="0.2">
      <c r="A47" s="46" t="s">
        <v>1242</v>
      </c>
      <c r="B47" s="5" t="s">
        <v>213</v>
      </c>
      <c r="C47" s="1">
        <v>83815</v>
      </c>
      <c r="D47" s="9" t="str">
        <f t="shared" ref="D47:D53" si="27">IF($B47="N/A","N/A",IF(C47&lt;0,"No","Yes"))</f>
        <v>N/A</v>
      </c>
      <c r="E47" s="1">
        <v>87405</v>
      </c>
      <c r="F47" s="9" t="str">
        <f t="shared" ref="F47:F53" si="28">IF($B47="N/A","N/A",IF(E47&lt;0,"No","Yes"))</f>
        <v>N/A</v>
      </c>
      <c r="G47" s="1">
        <v>61524</v>
      </c>
      <c r="H47" s="9" t="str">
        <f t="shared" ref="H47:H53" si="29">IF($B47="N/A","N/A",IF(G47&lt;0,"No","Yes"))</f>
        <v>N/A</v>
      </c>
      <c r="I47" s="12">
        <v>4.2830000000000004</v>
      </c>
      <c r="J47" s="12">
        <v>-29.6</v>
      </c>
      <c r="K47" s="1" t="s">
        <v>736</v>
      </c>
      <c r="L47" s="9" t="str">
        <f t="shared" si="20"/>
        <v>Yes</v>
      </c>
    </row>
    <row r="48" spans="1:12" x14ac:dyDescent="0.2">
      <c r="A48" s="46" t="s">
        <v>1243</v>
      </c>
      <c r="B48" s="5" t="s">
        <v>213</v>
      </c>
      <c r="C48" s="1">
        <v>0</v>
      </c>
      <c r="D48" s="9" t="str">
        <f t="shared" si="27"/>
        <v>N/A</v>
      </c>
      <c r="E48" s="1">
        <v>0</v>
      </c>
      <c r="F48" s="9" t="str">
        <f t="shared" si="28"/>
        <v>N/A</v>
      </c>
      <c r="G48" s="1">
        <v>0</v>
      </c>
      <c r="H48" s="9" t="str">
        <f t="shared" si="29"/>
        <v>N/A</v>
      </c>
      <c r="I48" s="12" t="s">
        <v>1746</v>
      </c>
      <c r="J48" s="12" t="s">
        <v>1746</v>
      </c>
      <c r="K48" s="1" t="s">
        <v>736</v>
      </c>
      <c r="L48" s="9" t="str">
        <f t="shared" si="20"/>
        <v>N/A</v>
      </c>
    </row>
    <row r="49" spans="1:12" x14ac:dyDescent="0.2">
      <c r="A49" s="46" t="s">
        <v>1244</v>
      </c>
      <c r="B49" s="5" t="s">
        <v>213</v>
      </c>
      <c r="C49" s="1">
        <v>1609</v>
      </c>
      <c r="D49" s="9" t="str">
        <f t="shared" si="27"/>
        <v>N/A</v>
      </c>
      <c r="E49" s="1">
        <v>2421</v>
      </c>
      <c r="F49" s="9" t="str">
        <f t="shared" si="28"/>
        <v>N/A</v>
      </c>
      <c r="G49" s="1">
        <v>1981</v>
      </c>
      <c r="H49" s="9" t="str">
        <f t="shared" si="29"/>
        <v>N/A</v>
      </c>
      <c r="I49" s="12">
        <v>50.47</v>
      </c>
      <c r="J49" s="12">
        <v>-18.2</v>
      </c>
      <c r="K49" s="1" t="s">
        <v>736</v>
      </c>
      <c r="L49" s="9" t="str">
        <f t="shared" si="20"/>
        <v>Yes</v>
      </c>
    </row>
    <row r="50" spans="1:12" x14ac:dyDescent="0.2">
      <c r="A50" s="46" t="s">
        <v>1245</v>
      </c>
      <c r="B50" s="5" t="s">
        <v>213</v>
      </c>
      <c r="C50" s="1">
        <v>99330</v>
      </c>
      <c r="D50" s="9" t="str">
        <f t="shared" si="27"/>
        <v>N/A</v>
      </c>
      <c r="E50" s="1">
        <v>96823</v>
      </c>
      <c r="F50" s="9" t="str">
        <f t="shared" si="28"/>
        <v>N/A</v>
      </c>
      <c r="G50" s="1">
        <v>116014</v>
      </c>
      <c r="H50" s="9" t="str">
        <f t="shared" si="29"/>
        <v>N/A</v>
      </c>
      <c r="I50" s="12">
        <v>-2.52</v>
      </c>
      <c r="J50" s="12">
        <v>19.82</v>
      </c>
      <c r="K50" s="1" t="s">
        <v>736</v>
      </c>
      <c r="L50" s="9" t="str">
        <f t="shared" si="20"/>
        <v>Yes</v>
      </c>
    </row>
    <row r="51" spans="1:12" x14ac:dyDescent="0.2">
      <c r="A51" s="46" t="s">
        <v>1246</v>
      </c>
      <c r="B51" s="5" t="s">
        <v>213</v>
      </c>
      <c r="C51" s="1">
        <v>25204</v>
      </c>
      <c r="D51" s="9" t="str">
        <f t="shared" si="27"/>
        <v>N/A</v>
      </c>
      <c r="E51" s="1">
        <v>26269</v>
      </c>
      <c r="F51" s="9" t="str">
        <f t="shared" si="28"/>
        <v>N/A</v>
      </c>
      <c r="G51" s="1">
        <v>32542</v>
      </c>
      <c r="H51" s="9" t="str">
        <f t="shared" si="29"/>
        <v>N/A</v>
      </c>
      <c r="I51" s="12">
        <v>4.226</v>
      </c>
      <c r="J51" s="12">
        <v>23.88</v>
      </c>
      <c r="K51" s="1" t="s">
        <v>736</v>
      </c>
      <c r="L51" s="9" t="str">
        <f t="shared" si="20"/>
        <v>Yes</v>
      </c>
    </row>
    <row r="52" spans="1:12" x14ac:dyDescent="0.2">
      <c r="A52" s="46" t="s">
        <v>1247</v>
      </c>
      <c r="B52" s="5" t="s">
        <v>213</v>
      </c>
      <c r="C52" s="1">
        <v>9573</v>
      </c>
      <c r="D52" s="9" t="str">
        <f t="shared" si="27"/>
        <v>N/A</v>
      </c>
      <c r="E52" s="1">
        <v>9848</v>
      </c>
      <c r="F52" s="9" t="str">
        <f t="shared" si="28"/>
        <v>N/A</v>
      </c>
      <c r="G52" s="1">
        <v>10079</v>
      </c>
      <c r="H52" s="9" t="str">
        <f t="shared" si="29"/>
        <v>N/A</v>
      </c>
      <c r="I52" s="12">
        <v>2.8730000000000002</v>
      </c>
      <c r="J52" s="12">
        <v>2.3460000000000001</v>
      </c>
      <c r="K52" s="1" t="s">
        <v>736</v>
      </c>
      <c r="L52" s="9" t="str">
        <f t="shared" si="20"/>
        <v>Yes</v>
      </c>
    </row>
    <row r="53" spans="1:12" x14ac:dyDescent="0.2">
      <c r="A53" s="46" t="s">
        <v>1248</v>
      </c>
      <c r="B53" s="5" t="s">
        <v>213</v>
      </c>
      <c r="C53" s="1">
        <v>0</v>
      </c>
      <c r="D53" s="9" t="str">
        <f t="shared" si="27"/>
        <v>N/A</v>
      </c>
      <c r="E53" s="1">
        <v>0</v>
      </c>
      <c r="F53" s="9" t="str">
        <f t="shared" si="28"/>
        <v>N/A</v>
      </c>
      <c r="G53" s="1">
        <v>0</v>
      </c>
      <c r="H53" s="9" t="str">
        <f t="shared" si="29"/>
        <v>N/A</v>
      </c>
      <c r="I53" s="12" t="s">
        <v>1746</v>
      </c>
      <c r="J53" s="12" t="s">
        <v>1746</v>
      </c>
      <c r="K53" s="1" t="s">
        <v>736</v>
      </c>
      <c r="L53" s="9" t="str">
        <f t="shared" si="20"/>
        <v>N/A</v>
      </c>
    </row>
    <row r="54" spans="1:12" x14ac:dyDescent="0.2">
      <c r="A54" s="46" t="s">
        <v>452</v>
      </c>
      <c r="B54" s="48" t="s">
        <v>213</v>
      </c>
      <c r="C54" s="1">
        <v>64878</v>
      </c>
      <c r="D54" s="1" t="str">
        <f t="shared" si="17"/>
        <v>N/A</v>
      </c>
      <c r="E54" s="1">
        <v>68779</v>
      </c>
      <c r="F54" s="1" t="str">
        <f t="shared" si="18"/>
        <v>N/A</v>
      </c>
      <c r="G54" s="1">
        <v>66952</v>
      </c>
      <c r="H54" s="11" t="str">
        <f t="shared" si="19"/>
        <v>N/A</v>
      </c>
      <c r="I54" s="12">
        <v>6.0129999999999999</v>
      </c>
      <c r="J54" s="12">
        <v>-2.66</v>
      </c>
      <c r="K54" s="48" t="s">
        <v>736</v>
      </c>
      <c r="L54" s="9" t="str">
        <f t="shared" si="20"/>
        <v>Yes</v>
      </c>
    </row>
    <row r="55" spans="1:12" x14ac:dyDescent="0.2">
      <c r="A55" s="46" t="s">
        <v>1249</v>
      </c>
      <c r="B55" s="5" t="s">
        <v>213</v>
      </c>
      <c r="C55" s="1">
        <v>36000</v>
      </c>
      <c r="D55" s="9" t="str">
        <f t="shared" ref="D55:D60" si="30">IF($B55="N/A","N/A",IF(C55&lt;0,"No","Yes"))</f>
        <v>N/A</v>
      </c>
      <c r="E55" s="1">
        <v>37028</v>
      </c>
      <c r="F55" s="9" t="str">
        <f t="shared" ref="F55:F60" si="31">IF($B55="N/A","N/A",IF(E55&lt;0,"No","Yes"))</f>
        <v>N/A</v>
      </c>
      <c r="G55" s="1">
        <v>33369</v>
      </c>
      <c r="H55" s="9" t="str">
        <f t="shared" ref="H55:H60" si="32">IF($B55="N/A","N/A",IF(G55&lt;0,"No","Yes"))</f>
        <v>N/A</v>
      </c>
      <c r="I55" s="12">
        <v>2.8559999999999999</v>
      </c>
      <c r="J55" s="12">
        <v>-9.8800000000000008</v>
      </c>
      <c r="K55" s="1" t="s">
        <v>736</v>
      </c>
      <c r="L55" s="9" t="str">
        <f t="shared" si="20"/>
        <v>Yes</v>
      </c>
    </row>
    <row r="56" spans="1:12" x14ac:dyDescent="0.2">
      <c r="A56" s="46" t="s">
        <v>1250</v>
      </c>
      <c r="B56" s="5" t="s">
        <v>213</v>
      </c>
      <c r="C56" s="1">
        <v>0</v>
      </c>
      <c r="D56" s="9" t="str">
        <f t="shared" si="30"/>
        <v>N/A</v>
      </c>
      <c r="E56" s="1">
        <v>0</v>
      </c>
      <c r="F56" s="9" t="str">
        <f t="shared" si="31"/>
        <v>N/A</v>
      </c>
      <c r="G56" s="1">
        <v>0</v>
      </c>
      <c r="H56" s="9" t="str">
        <f t="shared" si="32"/>
        <v>N/A</v>
      </c>
      <c r="I56" s="12" t="s">
        <v>1746</v>
      </c>
      <c r="J56" s="12" t="s">
        <v>1746</v>
      </c>
      <c r="K56" s="1" t="s">
        <v>736</v>
      </c>
      <c r="L56" s="9" t="str">
        <f t="shared" si="20"/>
        <v>N/A</v>
      </c>
    </row>
    <row r="57" spans="1:12" x14ac:dyDescent="0.2">
      <c r="A57" s="46" t="s">
        <v>1251</v>
      </c>
      <c r="B57" s="5" t="s">
        <v>213</v>
      </c>
      <c r="C57" s="1">
        <v>2548</v>
      </c>
      <c r="D57" s="9" t="str">
        <f t="shared" si="30"/>
        <v>N/A</v>
      </c>
      <c r="E57" s="1">
        <v>4117</v>
      </c>
      <c r="F57" s="9" t="str">
        <f t="shared" si="31"/>
        <v>N/A</v>
      </c>
      <c r="G57" s="1">
        <v>4143</v>
      </c>
      <c r="H57" s="9" t="str">
        <f t="shared" si="32"/>
        <v>N/A</v>
      </c>
      <c r="I57" s="12">
        <v>61.58</v>
      </c>
      <c r="J57" s="12">
        <v>0.63149999999999995</v>
      </c>
      <c r="K57" s="1" t="s">
        <v>736</v>
      </c>
      <c r="L57" s="9" t="str">
        <f t="shared" si="20"/>
        <v>Yes</v>
      </c>
    </row>
    <row r="58" spans="1:12" x14ac:dyDescent="0.2">
      <c r="A58" s="46" t="s">
        <v>1252</v>
      </c>
      <c r="B58" s="5" t="s">
        <v>213</v>
      </c>
      <c r="C58" s="1">
        <v>17920</v>
      </c>
      <c r="D58" s="9" t="str">
        <f t="shared" si="30"/>
        <v>N/A</v>
      </c>
      <c r="E58" s="1">
        <v>17995</v>
      </c>
      <c r="F58" s="9" t="str">
        <f t="shared" si="31"/>
        <v>N/A</v>
      </c>
      <c r="G58" s="1">
        <v>17998</v>
      </c>
      <c r="H58" s="9" t="str">
        <f t="shared" si="32"/>
        <v>N/A</v>
      </c>
      <c r="I58" s="12">
        <v>0.41849999999999998</v>
      </c>
      <c r="J58" s="12">
        <v>1.67E-2</v>
      </c>
      <c r="K58" s="1" t="s">
        <v>736</v>
      </c>
      <c r="L58" s="9" t="str">
        <f t="shared" si="20"/>
        <v>Yes</v>
      </c>
    </row>
    <row r="59" spans="1:12" x14ac:dyDescent="0.2">
      <c r="A59" s="46" t="s">
        <v>1253</v>
      </c>
      <c r="B59" s="5" t="s">
        <v>213</v>
      </c>
      <c r="C59" s="1">
        <v>6644</v>
      </c>
      <c r="D59" s="9" t="str">
        <f t="shared" si="30"/>
        <v>N/A</v>
      </c>
      <c r="E59" s="1">
        <v>8363</v>
      </c>
      <c r="F59" s="9" t="str">
        <f t="shared" si="31"/>
        <v>N/A</v>
      </c>
      <c r="G59" s="1">
        <v>10076</v>
      </c>
      <c r="H59" s="9" t="str">
        <f t="shared" si="32"/>
        <v>N/A</v>
      </c>
      <c r="I59" s="12">
        <v>25.87</v>
      </c>
      <c r="J59" s="12">
        <v>20.48</v>
      </c>
      <c r="K59" s="1" t="s">
        <v>736</v>
      </c>
      <c r="L59" s="9" t="str">
        <f t="shared" si="20"/>
        <v>Yes</v>
      </c>
    </row>
    <row r="60" spans="1:12" x14ac:dyDescent="0.2">
      <c r="A60" s="46" t="s">
        <v>1254</v>
      </c>
      <c r="B60" s="5" t="s">
        <v>213</v>
      </c>
      <c r="C60" s="1">
        <v>1766</v>
      </c>
      <c r="D60" s="9" t="str">
        <f t="shared" si="30"/>
        <v>N/A</v>
      </c>
      <c r="E60" s="1">
        <v>1276</v>
      </c>
      <c r="F60" s="9" t="str">
        <f t="shared" si="31"/>
        <v>N/A</v>
      </c>
      <c r="G60" s="1">
        <v>1366</v>
      </c>
      <c r="H60" s="9" t="str">
        <f t="shared" si="32"/>
        <v>N/A</v>
      </c>
      <c r="I60" s="12">
        <v>-27.7</v>
      </c>
      <c r="J60" s="12">
        <v>7.0529999999999999</v>
      </c>
      <c r="K60" s="1" t="s">
        <v>736</v>
      </c>
      <c r="L60" s="9" t="str">
        <f t="shared" si="20"/>
        <v>Yes</v>
      </c>
    </row>
    <row r="61" spans="1:12" x14ac:dyDescent="0.2">
      <c r="A61" s="3" t="s">
        <v>186</v>
      </c>
      <c r="B61" s="35" t="s">
        <v>213</v>
      </c>
      <c r="C61" s="1">
        <v>84742</v>
      </c>
      <c r="D61" s="1" t="str">
        <f t="shared" si="17"/>
        <v>N/A</v>
      </c>
      <c r="E61" s="1">
        <v>90528</v>
      </c>
      <c r="F61" s="1" t="str">
        <f t="shared" si="18"/>
        <v>N/A</v>
      </c>
      <c r="G61" s="1">
        <v>199751</v>
      </c>
      <c r="H61" s="11" t="str">
        <f t="shared" si="19"/>
        <v>N/A</v>
      </c>
      <c r="I61" s="12">
        <v>6.8280000000000003</v>
      </c>
      <c r="J61" s="12">
        <v>120.7</v>
      </c>
      <c r="K61" s="45" t="s">
        <v>736</v>
      </c>
      <c r="L61" s="9" t="str">
        <f>IF(J61="Div by 0", "N/A", IF(OR(J61="N/A",K61="N/A"),"N/A", IF(J61&gt;VALUE(MID(K61,1,2)), "No", IF(J61&lt;-1*VALUE(MID(K61,1,2)), "No", "Yes"))))</f>
        <v>No</v>
      </c>
    </row>
    <row r="62" spans="1:12" x14ac:dyDescent="0.2">
      <c r="A62" s="3" t="s">
        <v>187</v>
      </c>
      <c r="B62" s="35" t="s">
        <v>213</v>
      </c>
      <c r="C62" s="1">
        <v>0</v>
      </c>
      <c r="D62" s="1" t="str">
        <f t="shared" si="17"/>
        <v>N/A</v>
      </c>
      <c r="E62" s="1">
        <v>0</v>
      </c>
      <c r="F62" s="1" t="str">
        <f t="shared" si="18"/>
        <v>N/A</v>
      </c>
      <c r="G62" s="1">
        <v>135152</v>
      </c>
      <c r="H62" s="11" t="str">
        <f t="shared" si="19"/>
        <v>N/A</v>
      </c>
      <c r="I62" s="12" t="s">
        <v>1746</v>
      </c>
      <c r="J62" s="12" t="s">
        <v>1746</v>
      </c>
      <c r="K62" s="45" t="s">
        <v>736</v>
      </c>
      <c r="L62" s="9" t="str">
        <f t="shared" ref="L62:L69" si="33">IF(J62="Div by 0", "N/A", IF(OR(J62="N/A",K62="N/A"),"N/A", IF(J62&gt;VALUE(MID(K62,1,2)), "No", IF(J62&lt;-1*VALUE(MID(K62,1,2)), "No", "Yes"))))</f>
        <v>N/A</v>
      </c>
    </row>
    <row r="63" spans="1:12" x14ac:dyDescent="0.2">
      <c r="A63" s="3" t="s">
        <v>188</v>
      </c>
      <c r="B63" s="35" t="s">
        <v>213</v>
      </c>
      <c r="C63" s="1">
        <v>335889</v>
      </c>
      <c r="D63" s="1" t="str">
        <f t="shared" si="17"/>
        <v>N/A</v>
      </c>
      <c r="E63" s="1">
        <v>344612</v>
      </c>
      <c r="F63" s="1" t="str">
        <f t="shared" si="18"/>
        <v>N/A</v>
      </c>
      <c r="G63" s="1">
        <v>347063</v>
      </c>
      <c r="H63" s="11" t="str">
        <f t="shared" si="19"/>
        <v>N/A</v>
      </c>
      <c r="I63" s="12">
        <v>2.597</v>
      </c>
      <c r="J63" s="12">
        <v>0.71120000000000005</v>
      </c>
      <c r="K63" s="45" t="s">
        <v>736</v>
      </c>
      <c r="L63" s="9" t="str">
        <f t="shared" si="33"/>
        <v>Yes</v>
      </c>
    </row>
    <row r="64" spans="1:12" x14ac:dyDescent="0.2">
      <c r="A64" s="3" t="s">
        <v>189</v>
      </c>
      <c r="B64" s="35" t="s">
        <v>213</v>
      </c>
      <c r="C64" s="1">
        <v>0</v>
      </c>
      <c r="D64" s="1" t="str">
        <f t="shared" si="17"/>
        <v>N/A</v>
      </c>
      <c r="E64" s="1">
        <v>0</v>
      </c>
      <c r="F64" s="1" t="str">
        <f t="shared" si="18"/>
        <v>N/A</v>
      </c>
      <c r="G64" s="1">
        <v>0</v>
      </c>
      <c r="H64" s="11" t="str">
        <f t="shared" si="19"/>
        <v>N/A</v>
      </c>
      <c r="I64" s="12" t="s">
        <v>1746</v>
      </c>
      <c r="J64" s="12" t="s">
        <v>1746</v>
      </c>
      <c r="K64" s="45" t="s">
        <v>736</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1746</v>
      </c>
      <c r="J65" s="12" t="s">
        <v>1746</v>
      </c>
      <c r="K65" s="45" t="s">
        <v>736</v>
      </c>
      <c r="L65" s="9" t="str">
        <f t="shared" si="33"/>
        <v>N/A</v>
      </c>
    </row>
    <row r="66" spans="1:12" x14ac:dyDescent="0.2">
      <c r="A66" s="3" t="s">
        <v>191</v>
      </c>
      <c r="B66" s="35" t="s">
        <v>213</v>
      </c>
      <c r="C66" s="1">
        <v>0</v>
      </c>
      <c r="D66" s="1" t="str">
        <f t="shared" si="17"/>
        <v>N/A</v>
      </c>
      <c r="E66" s="1">
        <v>0</v>
      </c>
      <c r="F66" s="1" t="str">
        <f t="shared" si="18"/>
        <v>N/A</v>
      </c>
      <c r="G66" s="1">
        <v>0</v>
      </c>
      <c r="H66" s="11" t="str">
        <f t="shared" si="19"/>
        <v>N/A</v>
      </c>
      <c r="I66" s="12" t="s">
        <v>1746</v>
      </c>
      <c r="J66" s="12" t="s">
        <v>1746</v>
      </c>
      <c r="K66" s="45" t="s">
        <v>736</v>
      </c>
      <c r="L66" s="9" t="str">
        <f t="shared" si="33"/>
        <v>N/A</v>
      </c>
    </row>
    <row r="67" spans="1:12" x14ac:dyDescent="0.2">
      <c r="A67" s="3" t="s">
        <v>192</v>
      </c>
      <c r="B67" s="35" t="s">
        <v>213</v>
      </c>
      <c r="C67" s="1">
        <v>105881</v>
      </c>
      <c r="D67" s="1" t="str">
        <f t="shared" si="17"/>
        <v>N/A</v>
      </c>
      <c r="E67" s="1">
        <v>109194</v>
      </c>
      <c r="F67" s="1" t="str">
        <f t="shared" si="18"/>
        <v>N/A</v>
      </c>
      <c r="G67" s="1">
        <v>0</v>
      </c>
      <c r="H67" s="11" t="str">
        <f t="shared" si="19"/>
        <v>N/A</v>
      </c>
      <c r="I67" s="12">
        <v>3.129</v>
      </c>
      <c r="J67" s="12">
        <v>-100</v>
      </c>
      <c r="K67" s="45" t="s">
        <v>736</v>
      </c>
      <c r="L67" s="9" t="str">
        <f t="shared" si="33"/>
        <v>No</v>
      </c>
    </row>
    <row r="68" spans="1:12" x14ac:dyDescent="0.2">
      <c r="A68" s="2" t="s">
        <v>193</v>
      </c>
      <c r="B68" s="48" t="s">
        <v>213</v>
      </c>
      <c r="C68" s="1">
        <v>296799</v>
      </c>
      <c r="D68" s="1" t="str">
        <f t="shared" si="17"/>
        <v>N/A</v>
      </c>
      <c r="E68" s="1">
        <v>301817</v>
      </c>
      <c r="F68" s="1" t="str">
        <f t="shared" si="18"/>
        <v>N/A</v>
      </c>
      <c r="G68" s="1">
        <v>296843</v>
      </c>
      <c r="H68" s="11" t="str">
        <f t="shared" si="19"/>
        <v>N/A</v>
      </c>
      <c r="I68" s="57">
        <v>1.6910000000000001</v>
      </c>
      <c r="J68" s="57">
        <v>-1.65</v>
      </c>
      <c r="K68" s="48" t="s">
        <v>736</v>
      </c>
      <c r="L68" s="9" t="str">
        <f t="shared" si="33"/>
        <v>Yes</v>
      </c>
    </row>
    <row r="69" spans="1:12" x14ac:dyDescent="0.2">
      <c r="A69" s="2" t="s">
        <v>194</v>
      </c>
      <c r="B69" s="48" t="s">
        <v>213</v>
      </c>
      <c r="C69" s="1">
        <v>342250</v>
      </c>
      <c r="D69" s="1" t="str">
        <f t="shared" si="17"/>
        <v>N/A</v>
      </c>
      <c r="E69" s="1">
        <v>351271</v>
      </c>
      <c r="F69" s="1" t="str">
        <f t="shared" si="18"/>
        <v>N/A</v>
      </c>
      <c r="G69" s="1">
        <v>350360</v>
      </c>
      <c r="H69" s="11" t="str">
        <f t="shared" si="19"/>
        <v>N/A</v>
      </c>
      <c r="I69" s="57">
        <v>2.6360000000000001</v>
      </c>
      <c r="J69" s="57">
        <v>-0.25900000000000001</v>
      </c>
      <c r="K69" s="48" t="s">
        <v>736</v>
      </c>
      <c r="L69" s="9" t="str">
        <f t="shared" si="33"/>
        <v>Yes</v>
      </c>
    </row>
    <row r="70" spans="1:12" x14ac:dyDescent="0.2">
      <c r="A70" s="46" t="s">
        <v>78</v>
      </c>
      <c r="B70" s="48" t="s">
        <v>294</v>
      </c>
      <c r="C70" s="13">
        <v>17.318451620000001</v>
      </c>
      <c r="D70" s="44" t="str">
        <f>IF($B70="N/A","N/A",IF(C70&gt;=20,"No",IF(C70&lt;0,"No","Yes")))</f>
        <v>Yes</v>
      </c>
      <c r="E70" s="13">
        <v>17.244282687999998</v>
      </c>
      <c r="F70" s="44" t="str">
        <f>IF($B70="N/A","N/A",IF(E70&gt;=20,"No",IF(E70&lt;0,"No","Yes")))</f>
        <v>Yes</v>
      </c>
      <c r="G70" s="13">
        <v>43.205360957000003</v>
      </c>
      <c r="H70" s="44" t="str">
        <f>IF($B70="N/A","N/A",IF(G70&gt;=20,"No",IF(G70&lt;0,"No","Yes")))</f>
        <v>No</v>
      </c>
      <c r="I70" s="12">
        <v>-0.42799999999999999</v>
      </c>
      <c r="J70" s="12">
        <v>150.5</v>
      </c>
      <c r="K70" s="45" t="s">
        <v>736</v>
      </c>
      <c r="L70" s="9" t="str">
        <f t="shared" si="20"/>
        <v>No</v>
      </c>
    </row>
    <row r="71" spans="1:12" x14ac:dyDescent="0.2">
      <c r="A71" s="46" t="s">
        <v>79</v>
      </c>
      <c r="B71" s="35" t="s">
        <v>213</v>
      </c>
      <c r="C71" s="13">
        <v>75.626934765000001</v>
      </c>
      <c r="D71" s="44" t="str">
        <f>IF($B71="N/A","N/A",IF(C71&gt;10,"No",IF(C71&lt;-10,"No","Yes")))</f>
        <v>N/A</v>
      </c>
      <c r="E71" s="13">
        <v>74.773208757000006</v>
      </c>
      <c r="F71" s="44" t="str">
        <f>IF($B71="N/A","N/A",IF(E71&gt;10,"No",IF(E71&lt;-10,"No","Yes")))</f>
        <v>N/A</v>
      </c>
      <c r="G71" s="13">
        <v>49.228428022000003</v>
      </c>
      <c r="H71" s="44" t="str">
        <f>IF($B71="N/A","N/A",IF(G71&gt;10,"No",IF(G71&lt;-10,"No","Yes")))</f>
        <v>N/A</v>
      </c>
      <c r="I71" s="12">
        <v>-1.1299999999999999</v>
      </c>
      <c r="J71" s="12">
        <v>-34.200000000000003</v>
      </c>
      <c r="K71" s="45" t="s">
        <v>736</v>
      </c>
      <c r="L71" s="9" t="str">
        <f t="shared" si="20"/>
        <v>No</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1746</v>
      </c>
      <c r="J72" s="12" t="s">
        <v>1746</v>
      </c>
      <c r="K72" s="45" t="s">
        <v>736</v>
      </c>
      <c r="L72" s="9" t="str">
        <f t="shared" si="20"/>
        <v>N/A</v>
      </c>
    </row>
    <row r="73" spans="1:12" x14ac:dyDescent="0.2">
      <c r="A73" s="46" t="s">
        <v>81</v>
      </c>
      <c r="B73" s="35" t="s">
        <v>213</v>
      </c>
      <c r="C73" s="13">
        <v>13.8995546</v>
      </c>
      <c r="D73" s="44" t="str">
        <f>IF($B73="N/A","N/A",IF(C73&gt;10,"No",IF(C73&lt;-10,"No","Yes")))</f>
        <v>N/A</v>
      </c>
      <c r="E73" s="13">
        <v>13.303167420999999</v>
      </c>
      <c r="F73" s="44" t="str">
        <f>IF($B73="N/A","N/A",IF(E73&gt;10,"No",IF(E73&lt;-10,"No","Yes")))</f>
        <v>N/A</v>
      </c>
      <c r="G73" s="13">
        <v>45.644018340999999</v>
      </c>
      <c r="H73" s="44" t="str">
        <f>IF($B73="N/A","N/A",IF(G73&gt;10,"No",IF(G73&lt;-10,"No","Yes")))</f>
        <v>N/A</v>
      </c>
      <c r="I73" s="12">
        <v>-4.29</v>
      </c>
      <c r="J73" s="12">
        <v>243.1</v>
      </c>
      <c r="K73" s="45" t="s">
        <v>736</v>
      </c>
      <c r="L73" s="9" t="str">
        <f t="shared" si="20"/>
        <v>No</v>
      </c>
    </row>
    <row r="74" spans="1:12" x14ac:dyDescent="0.2">
      <c r="A74" s="46" t="s">
        <v>121</v>
      </c>
      <c r="B74" s="35" t="s">
        <v>213</v>
      </c>
      <c r="C74" s="13">
        <v>86.023652280999997</v>
      </c>
      <c r="D74" s="44" t="str">
        <f>IF($B74="N/A","N/A",IF(C74&gt;10,"No",IF(C74&lt;-10,"No","Yes")))</f>
        <v>N/A</v>
      </c>
      <c r="E74" s="13">
        <v>86.53092006</v>
      </c>
      <c r="F74" s="44" t="str">
        <f>IF($B74="N/A","N/A",IF(E74&gt;10,"No",IF(E74&lt;-10,"No","Yes")))</f>
        <v>N/A</v>
      </c>
      <c r="G74" s="13">
        <v>54.105877448999998</v>
      </c>
      <c r="H74" s="44" t="str">
        <f>IF($B74="N/A","N/A",IF(G74&gt;10,"No",IF(G74&lt;-10,"No","Yes")))</f>
        <v>N/A</v>
      </c>
      <c r="I74" s="12">
        <v>0.5897</v>
      </c>
      <c r="J74" s="12">
        <v>-37.5</v>
      </c>
      <c r="K74" s="45" t="s">
        <v>736</v>
      </c>
      <c r="L74" s="9" t="str">
        <f t="shared" si="20"/>
        <v>No</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1746</v>
      </c>
      <c r="J75" s="12" t="s">
        <v>1746</v>
      </c>
      <c r="K75" s="45" t="s">
        <v>736</v>
      </c>
      <c r="L75" s="9" t="str">
        <f t="shared" si="20"/>
        <v>N/A</v>
      </c>
    </row>
    <row r="76" spans="1:12" x14ac:dyDescent="0.2">
      <c r="A76" s="46" t="s">
        <v>195</v>
      </c>
      <c r="B76" s="35" t="s">
        <v>213</v>
      </c>
      <c r="C76" s="13" t="s">
        <v>1746</v>
      </c>
      <c r="D76" s="44" t="str">
        <f t="shared" ref="D76:D98" si="34">IF($B76="N/A","N/A",IF(C76&gt;10,"No",IF(C76&lt;-10,"No","Yes")))</f>
        <v>N/A</v>
      </c>
      <c r="E76" s="13" t="s">
        <v>1746</v>
      </c>
      <c r="F76" s="44" t="str">
        <f t="shared" ref="F76:F98" si="35">IF($B76="N/A","N/A",IF(E76&gt;10,"No",IF(E76&lt;-10,"No","Yes")))</f>
        <v>N/A</v>
      </c>
      <c r="G76" s="13" t="s">
        <v>1746</v>
      </c>
      <c r="H76" s="44" t="str">
        <f t="shared" ref="H76:H98" si="36">IF($B76="N/A","N/A",IF(G76&gt;10,"No",IF(G76&lt;-10,"No","Yes")))</f>
        <v>N/A</v>
      </c>
      <c r="I76" s="12" t="s">
        <v>1746</v>
      </c>
      <c r="J76" s="12" t="s">
        <v>1746</v>
      </c>
      <c r="K76" s="45" t="s">
        <v>736</v>
      </c>
      <c r="L76" s="9" t="str">
        <f>IF(J76="Div by 0", "N/A", IF(OR(J76="N/A",K76="N/A"),"N/A", IF(J76&gt;VALUE(MID(K76,1,2)), "No", IF(J76&lt;-1*VALUE(MID(K76,1,2)), "No", "Yes"))))</f>
        <v>N/A</v>
      </c>
    </row>
    <row r="77" spans="1:12" x14ac:dyDescent="0.2">
      <c r="A77" s="46" t="s">
        <v>196</v>
      </c>
      <c r="B77" s="35" t="s">
        <v>213</v>
      </c>
      <c r="C77" s="13" t="s">
        <v>1746</v>
      </c>
      <c r="D77" s="44" t="str">
        <f t="shared" si="34"/>
        <v>N/A</v>
      </c>
      <c r="E77" s="13" t="s">
        <v>1746</v>
      </c>
      <c r="F77" s="44" t="str">
        <f t="shared" si="35"/>
        <v>N/A</v>
      </c>
      <c r="G77" s="13" t="s">
        <v>1746</v>
      </c>
      <c r="H77" s="44" t="str">
        <f t="shared" si="36"/>
        <v>N/A</v>
      </c>
      <c r="I77" s="12" t="s">
        <v>1746</v>
      </c>
      <c r="J77" s="12" t="s">
        <v>1746</v>
      </c>
      <c r="K77" s="45" t="s">
        <v>736</v>
      </c>
      <c r="L77" s="9" t="str">
        <f t="shared" ref="L77:L81" si="37">IF(J77="Div by 0", "N/A", IF(OR(J77="N/A",K77="N/A"),"N/A", IF(J77&gt;VALUE(MID(K77,1,2)), "No", IF(J77&lt;-1*VALUE(MID(K77,1,2)), "No", "Yes"))))</f>
        <v>N/A</v>
      </c>
    </row>
    <row r="78" spans="1:12" x14ac:dyDescent="0.2">
      <c r="A78" s="46" t="s">
        <v>197</v>
      </c>
      <c r="B78" s="35" t="s">
        <v>213</v>
      </c>
      <c r="C78" s="13" t="s">
        <v>1746</v>
      </c>
      <c r="D78" s="44" t="str">
        <f t="shared" si="34"/>
        <v>N/A</v>
      </c>
      <c r="E78" s="13" t="s">
        <v>1746</v>
      </c>
      <c r="F78" s="44" t="str">
        <f t="shared" si="35"/>
        <v>N/A</v>
      </c>
      <c r="G78" s="13" t="s">
        <v>1746</v>
      </c>
      <c r="H78" s="44" t="str">
        <f t="shared" si="36"/>
        <v>N/A</v>
      </c>
      <c r="I78" s="12" t="s">
        <v>1746</v>
      </c>
      <c r="J78" s="12" t="s">
        <v>1746</v>
      </c>
      <c r="K78" s="45" t="s">
        <v>736</v>
      </c>
      <c r="L78" s="9" t="str">
        <f t="shared" si="37"/>
        <v>N/A</v>
      </c>
    </row>
    <row r="79" spans="1:12" x14ac:dyDescent="0.2">
      <c r="A79" s="46" t="s">
        <v>198</v>
      </c>
      <c r="B79" s="35" t="s">
        <v>213</v>
      </c>
      <c r="C79" s="13" t="s">
        <v>1746</v>
      </c>
      <c r="D79" s="44" t="str">
        <f t="shared" si="34"/>
        <v>N/A</v>
      </c>
      <c r="E79" s="13" t="s">
        <v>1746</v>
      </c>
      <c r="F79" s="44" t="str">
        <f t="shared" si="35"/>
        <v>N/A</v>
      </c>
      <c r="G79" s="13" t="s">
        <v>1746</v>
      </c>
      <c r="H79" s="44" t="str">
        <f t="shared" si="36"/>
        <v>N/A</v>
      </c>
      <c r="I79" s="12" t="s">
        <v>1746</v>
      </c>
      <c r="J79" s="12" t="s">
        <v>1746</v>
      </c>
      <c r="K79" s="45" t="s">
        <v>736</v>
      </c>
      <c r="L79" s="9" t="str">
        <f t="shared" si="37"/>
        <v>N/A</v>
      </c>
    </row>
    <row r="80" spans="1:12" x14ac:dyDescent="0.2">
      <c r="A80" s="46" t="s">
        <v>199</v>
      </c>
      <c r="B80" s="35" t="s">
        <v>213</v>
      </c>
      <c r="C80" s="13" t="s">
        <v>1746</v>
      </c>
      <c r="D80" s="44" t="str">
        <f t="shared" si="34"/>
        <v>N/A</v>
      </c>
      <c r="E80" s="13" t="s">
        <v>1746</v>
      </c>
      <c r="F80" s="44" t="str">
        <f t="shared" si="35"/>
        <v>N/A</v>
      </c>
      <c r="G80" s="13" t="s">
        <v>1746</v>
      </c>
      <c r="H80" s="44" t="str">
        <f t="shared" si="36"/>
        <v>N/A</v>
      </c>
      <c r="I80" s="12" t="s">
        <v>1746</v>
      </c>
      <c r="J80" s="12" t="s">
        <v>1746</v>
      </c>
      <c r="K80" s="45" t="s">
        <v>736</v>
      </c>
      <c r="L80" s="9" t="str">
        <f t="shared" si="37"/>
        <v>N/A</v>
      </c>
    </row>
    <row r="81" spans="1:12" x14ac:dyDescent="0.2">
      <c r="A81" s="46" t="s">
        <v>200</v>
      </c>
      <c r="B81" s="48" t="s">
        <v>213</v>
      </c>
      <c r="C81" s="13" t="s">
        <v>1746</v>
      </c>
      <c r="D81" s="44" t="str">
        <f t="shared" si="34"/>
        <v>N/A</v>
      </c>
      <c r="E81" s="13" t="s">
        <v>1746</v>
      </c>
      <c r="F81" s="44" t="str">
        <f t="shared" si="35"/>
        <v>N/A</v>
      </c>
      <c r="G81" s="13" t="s">
        <v>1746</v>
      </c>
      <c r="H81" s="44" t="str">
        <f t="shared" si="36"/>
        <v>N/A</v>
      </c>
      <c r="I81" s="12" t="s">
        <v>1746</v>
      </c>
      <c r="J81" s="12" t="s">
        <v>1746</v>
      </c>
      <c r="K81" s="48" t="s">
        <v>736</v>
      </c>
      <c r="L81" s="9" t="str">
        <f t="shared" si="37"/>
        <v>N/A</v>
      </c>
    </row>
    <row r="82" spans="1:12" x14ac:dyDescent="0.2">
      <c r="A82" s="46" t="s">
        <v>73</v>
      </c>
      <c r="B82" s="35" t="s">
        <v>213</v>
      </c>
      <c r="C82" s="36">
        <v>270127</v>
      </c>
      <c r="D82" s="44" t="str">
        <f t="shared" si="34"/>
        <v>N/A</v>
      </c>
      <c r="E82" s="36">
        <v>278727</v>
      </c>
      <c r="F82" s="44" t="str">
        <f t="shared" si="35"/>
        <v>N/A</v>
      </c>
      <c r="G82" s="36">
        <v>284586</v>
      </c>
      <c r="H82" s="44" t="str">
        <f t="shared" si="36"/>
        <v>N/A</v>
      </c>
      <c r="I82" s="12">
        <v>3.1840000000000002</v>
      </c>
      <c r="J82" s="12">
        <v>2.1019999999999999</v>
      </c>
      <c r="K82" s="45" t="s">
        <v>736</v>
      </c>
      <c r="L82" s="9" t="str">
        <f t="shared" si="20"/>
        <v>Yes</v>
      </c>
    </row>
    <row r="83" spans="1:12" x14ac:dyDescent="0.2">
      <c r="A83" s="46" t="s">
        <v>1255</v>
      </c>
      <c r="B83" s="35" t="s">
        <v>213</v>
      </c>
      <c r="C83" s="8">
        <v>3.701962E-4</v>
      </c>
      <c r="D83" s="44" t="str">
        <f t="shared" si="34"/>
        <v>N/A</v>
      </c>
      <c r="E83" s="8">
        <v>2.152644E-3</v>
      </c>
      <c r="F83" s="44" t="str">
        <f t="shared" si="35"/>
        <v>N/A</v>
      </c>
      <c r="G83" s="8">
        <v>4.9194267999999996E-3</v>
      </c>
      <c r="H83" s="44" t="str">
        <f t="shared" si="36"/>
        <v>N/A</v>
      </c>
      <c r="I83" s="12">
        <v>481.5</v>
      </c>
      <c r="J83" s="12">
        <v>128.5</v>
      </c>
      <c r="K83" s="45" t="s">
        <v>736</v>
      </c>
      <c r="L83" s="9" t="str">
        <f t="shared" si="20"/>
        <v>No</v>
      </c>
    </row>
    <row r="84" spans="1:12" x14ac:dyDescent="0.2">
      <c r="A84" s="46" t="s">
        <v>1256</v>
      </c>
      <c r="B84" s="35" t="s">
        <v>213</v>
      </c>
      <c r="C84" s="8">
        <v>0</v>
      </c>
      <c r="D84" s="44" t="str">
        <f t="shared" si="34"/>
        <v>N/A</v>
      </c>
      <c r="E84" s="8">
        <v>0</v>
      </c>
      <c r="F84" s="44" t="str">
        <f t="shared" si="35"/>
        <v>N/A</v>
      </c>
      <c r="G84" s="8">
        <v>0</v>
      </c>
      <c r="H84" s="44" t="str">
        <f t="shared" si="36"/>
        <v>N/A</v>
      </c>
      <c r="I84" s="12" t="s">
        <v>1746</v>
      </c>
      <c r="J84" s="12" t="s">
        <v>1746</v>
      </c>
      <c r="K84" s="45" t="s">
        <v>736</v>
      </c>
      <c r="L84" s="9" t="str">
        <f t="shared" si="20"/>
        <v>N/A</v>
      </c>
    </row>
    <row r="85" spans="1:12" x14ac:dyDescent="0.2">
      <c r="A85" s="46" t="s">
        <v>1257</v>
      </c>
      <c r="B85" s="35" t="s">
        <v>213</v>
      </c>
      <c r="C85" s="8">
        <v>6.2167054756000004</v>
      </c>
      <c r="D85" s="44" t="str">
        <f t="shared" si="34"/>
        <v>N/A</v>
      </c>
      <c r="E85" s="8">
        <v>6.309040746</v>
      </c>
      <c r="F85" s="44" t="str">
        <f t="shared" si="35"/>
        <v>N/A</v>
      </c>
      <c r="G85" s="8">
        <v>5.9967812893000003</v>
      </c>
      <c r="H85" s="44" t="str">
        <f t="shared" si="36"/>
        <v>N/A</v>
      </c>
      <c r="I85" s="12">
        <v>1.4850000000000001</v>
      </c>
      <c r="J85" s="12">
        <v>-4.95</v>
      </c>
      <c r="K85" s="45" t="s">
        <v>736</v>
      </c>
      <c r="L85" s="9" t="str">
        <f t="shared" si="20"/>
        <v>Yes</v>
      </c>
    </row>
    <row r="86" spans="1:12" x14ac:dyDescent="0.2">
      <c r="A86" s="46" t="s">
        <v>1258</v>
      </c>
      <c r="B86" s="35" t="s">
        <v>213</v>
      </c>
      <c r="C86" s="8">
        <v>0</v>
      </c>
      <c r="D86" s="44" t="str">
        <f t="shared" si="34"/>
        <v>N/A</v>
      </c>
      <c r="E86" s="8">
        <v>0</v>
      </c>
      <c r="F86" s="44" t="str">
        <f t="shared" si="35"/>
        <v>N/A</v>
      </c>
      <c r="G86" s="8">
        <v>0</v>
      </c>
      <c r="H86" s="44" t="str">
        <f t="shared" si="36"/>
        <v>N/A</v>
      </c>
      <c r="I86" s="12" t="s">
        <v>1746</v>
      </c>
      <c r="J86" s="12" t="s">
        <v>1746</v>
      </c>
      <c r="K86" s="45" t="s">
        <v>736</v>
      </c>
      <c r="L86" s="9" t="str">
        <f t="shared" si="20"/>
        <v>N/A</v>
      </c>
    </row>
    <row r="87" spans="1:12" x14ac:dyDescent="0.2">
      <c r="A87" s="46" t="s">
        <v>1259</v>
      </c>
      <c r="B87" s="35" t="s">
        <v>213</v>
      </c>
      <c r="C87" s="8">
        <v>1.9479726203000001</v>
      </c>
      <c r="D87" s="44" t="str">
        <f t="shared" si="34"/>
        <v>N/A</v>
      </c>
      <c r="E87" s="8">
        <v>1.8954030287999999</v>
      </c>
      <c r="F87" s="44" t="str">
        <f t="shared" si="35"/>
        <v>N/A</v>
      </c>
      <c r="G87" s="8">
        <v>2.0008011637999998</v>
      </c>
      <c r="H87" s="44" t="str">
        <f t="shared" si="36"/>
        <v>N/A</v>
      </c>
      <c r="I87" s="12">
        <v>-2.7</v>
      </c>
      <c r="J87" s="12">
        <v>5.5609999999999999</v>
      </c>
      <c r="K87" s="45" t="s">
        <v>736</v>
      </c>
      <c r="L87" s="9" t="str">
        <f t="shared" si="20"/>
        <v>Yes</v>
      </c>
    </row>
    <row r="88" spans="1:12" x14ac:dyDescent="0.2">
      <c r="A88" s="46" t="s">
        <v>1260</v>
      </c>
      <c r="B88" s="35" t="s">
        <v>213</v>
      </c>
      <c r="C88" s="8">
        <v>0</v>
      </c>
      <c r="D88" s="44" t="str">
        <f t="shared" si="34"/>
        <v>N/A</v>
      </c>
      <c r="E88" s="8">
        <v>0</v>
      </c>
      <c r="F88" s="44" t="str">
        <f t="shared" si="35"/>
        <v>N/A</v>
      </c>
      <c r="G88" s="8">
        <v>0</v>
      </c>
      <c r="H88" s="44" t="str">
        <f t="shared" si="36"/>
        <v>N/A</v>
      </c>
      <c r="I88" s="12" t="s">
        <v>1746</v>
      </c>
      <c r="J88" s="12" t="s">
        <v>1746</v>
      </c>
      <c r="K88" s="45" t="s">
        <v>736</v>
      </c>
      <c r="L88" s="9" t="str">
        <f t="shared" si="20"/>
        <v>N/A</v>
      </c>
    </row>
    <row r="89" spans="1:12" x14ac:dyDescent="0.2">
      <c r="A89" s="46" t="s">
        <v>1261</v>
      </c>
      <c r="B89" s="35" t="s">
        <v>213</v>
      </c>
      <c r="C89" s="8">
        <v>2.5554646517999999</v>
      </c>
      <c r="D89" s="44" t="str">
        <f t="shared" si="34"/>
        <v>N/A</v>
      </c>
      <c r="E89" s="8">
        <v>2.9494810334000001</v>
      </c>
      <c r="F89" s="44" t="str">
        <f t="shared" si="35"/>
        <v>N/A</v>
      </c>
      <c r="G89" s="8">
        <v>6.1868819970000004</v>
      </c>
      <c r="H89" s="44" t="str">
        <f t="shared" si="36"/>
        <v>N/A</v>
      </c>
      <c r="I89" s="12">
        <v>15.42</v>
      </c>
      <c r="J89" s="12">
        <v>109.8</v>
      </c>
      <c r="K89" s="45" t="s">
        <v>736</v>
      </c>
      <c r="L89" s="9" t="str">
        <f t="shared" si="20"/>
        <v>No</v>
      </c>
    </row>
    <row r="90" spans="1:12" x14ac:dyDescent="0.2">
      <c r="A90" s="46" t="s">
        <v>1262</v>
      </c>
      <c r="B90" s="35" t="s">
        <v>213</v>
      </c>
      <c r="C90" s="8">
        <v>5.5529435999999996E-3</v>
      </c>
      <c r="D90" s="44" t="str">
        <f t="shared" si="34"/>
        <v>N/A</v>
      </c>
      <c r="E90" s="8">
        <v>1.6144829900000001E-2</v>
      </c>
      <c r="F90" s="44" t="str">
        <f t="shared" si="35"/>
        <v>N/A</v>
      </c>
      <c r="G90" s="8">
        <v>6.5358099099999997E-2</v>
      </c>
      <c r="H90" s="44" t="str">
        <f t="shared" si="36"/>
        <v>N/A</v>
      </c>
      <c r="I90" s="12">
        <v>190.7</v>
      </c>
      <c r="J90" s="12">
        <v>304.8</v>
      </c>
      <c r="K90" s="45" t="s">
        <v>736</v>
      </c>
      <c r="L90" s="9" t="str">
        <f t="shared" si="20"/>
        <v>No</v>
      </c>
    </row>
    <row r="91" spans="1:12" x14ac:dyDescent="0.2">
      <c r="A91" s="46" t="s">
        <v>1263</v>
      </c>
      <c r="B91" s="35" t="s">
        <v>213</v>
      </c>
      <c r="C91" s="8">
        <v>0</v>
      </c>
      <c r="D91" s="44" t="str">
        <f t="shared" si="34"/>
        <v>N/A</v>
      </c>
      <c r="E91" s="8">
        <v>0</v>
      </c>
      <c r="F91" s="44" t="str">
        <f t="shared" si="35"/>
        <v>N/A</v>
      </c>
      <c r="G91" s="8">
        <v>0</v>
      </c>
      <c r="H91" s="44" t="str">
        <f t="shared" si="36"/>
        <v>N/A</v>
      </c>
      <c r="I91" s="12" t="s">
        <v>1746</v>
      </c>
      <c r="J91" s="12" t="s">
        <v>1746</v>
      </c>
      <c r="K91" s="45" t="s">
        <v>736</v>
      </c>
      <c r="L91" s="9" t="str">
        <f t="shared" si="20"/>
        <v>N/A</v>
      </c>
    </row>
    <row r="92" spans="1:12" x14ac:dyDescent="0.2">
      <c r="A92" s="46" t="s">
        <v>1264</v>
      </c>
      <c r="B92" s="35" t="s">
        <v>213</v>
      </c>
      <c r="C92" s="8">
        <v>0</v>
      </c>
      <c r="D92" s="44" t="str">
        <f t="shared" si="34"/>
        <v>N/A</v>
      </c>
      <c r="E92" s="8">
        <v>0</v>
      </c>
      <c r="F92" s="44" t="str">
        <f t="shared" si="35"/>
        <v>N/A</v>
      </c>
      <c r="G92" s="8">
        <v>0</v>
      </c>
      <c r="H92" s="44" t="str">
        <f t="shared" si="36"/>
        <v>N/A</v>
      </c>
      <c r="I92" s="12" t="s">
        <v>1746</v>
      </c>
      <c r="J92" s="12" t="s">
        <v>1746</v>
      </c>
      <c r="K92" s="45" t="s">
        <v>736</v>
      </c>
      <c r="L92" s="9" t="str">
        <f t="shared" si="20"/>
        <v>N/A</v>
      </c>
    </row>
    <row r="93" spans="1:12" x14ac:dyDescent="0.2">
      <c r="A93" s="46" t="s">
        <v>1265</v>
      </c>
      <c r="B93" s="35" t="s">
        <v>213</v>
      </c>
      <c r="C93" s="8">
        <v>2.9982193560999999</v>
      </c>
      <c r="D93" s="44" t="str">
        <f t="shared" si="34"/>
        <v>N/A</v>
      </c>
      <c r="E93" s="8">
        <v>3.2928277490000002</v>
      </c>
      <c r="F93" s="44" t="str">
        <f t="shared" si="35"/>
        <v>N/A</v>
      </c>
      <c r="G93" s="8">
        <v>0</v>
      </c>
      <c r="H93" s="44" t="str">
        <f t="shared" si="36"/>
        <v>N/A</v>
      </c>
      <c r="I93" s="12">
        <v>9.8260000000000005</v>
      </c>
      <c r="J93" s="12">
        <v>-100</v>
      </c>
      <c r="K93" s="45" t="s">
        <v>736</v>
      </c>
      <c r="L93" s="9" t="str">
        <f t="shared" si="20"/>
        <v>No</v>
      </c>
    </row>
    <row r="94" spans="1:12" x14ac:dyDescent="0.2">
      <c r="A94" s="46" t="s">
        <v>1266</v>
      </c>
      <c r="B94" s="35" t="s">
        <v>213</v>
      </c>
      <c r="C94" s="8">
        <v>3.3317662E-3</v>
      </c>
      <c r="D94" s="44" t="str">
        <f t="shared" si="34"/>
        <v>N/A</v>
      </c>
      <c r="E94" s="8">
        <v>1.7938699999999999E-3</v>
      </c>
      <c r="F94" s="44" t="str">
        <f t="shared" si="35"/>
        <v>N/A</v>
      </c>
      <c r="G94" s="8">
        <v>0</v>
      </c>
      <c r="H94" s="44" t="str">
        <f t="shared" si="36"/>
        <v>N/A</v>
      </c>
      <c r="I94" s="12">
        <v>-46.2</v>
      </c>
      <c r="J94" s="12">
        <v>-100</v>
      </c>
      <c r="K94" s="45" t="s">
        <v>736</v>
      </c>
      <c r="L94" s="9" t="str">
        <f t="shared" si="20"/>
        <v>No</v>
      </c>
    </row>
    <row r="95" spans="1:12" x14ac:dyDescent="0.2">
      <c r="A95" s="46" t="s">
        <v>1267</v>
      </c>
      <c r="B95" s="48" t="s">
        <v>213</v>
      </c>
      <c r="C95" s="13">
        <v>0</v>
      </c>
      <c r="D95" s="11" t="str">
        <f t="shared" si="34"/>
        <v>N/A</v>
      </c>
      <c r="E95" s="13">
        <v>0</v>
      </c>
      <c r="F95" s="11" t="str">
        <f t="shared" si="35"/>
        <v>N/A</v>
      </c>
      <c r="G95" s="13">
        <v>0</v>
      </c>
      <c r="H95" s="11" t="str">
        <f t="shared" si="36"/>
        <v>N/A</v>
      </c>
      <c r="I95" s="57" t="s">
        <v>1746</v>
      </c>
      <c r="J95" s="57" t="s">
        <v>1746</v>
      </c>
      <c r="K95" s="48" t="s">
        <v>736</v>
      </c>
      <c r="L95" s="9" t="str">
        <f t="shared" si="20"/>
        <v>N/A</v>
      </c>
    </row>
    <row r="96" spans="1:12" x14ac:dyDescent="0.2">
      <c r="A96" s="46" t="s">
        <v>1268</v>
      </c>
      <c r="B96" s="48" t="s">
        <v>213</v>
      </c>
      <c r="C96" s="13">
        <v>0</v>
      </c>
      <c r="D96" s="11" t="str">
        <f t="shared" si="34"/>
        <v>N/A</v>
      </c>
      <c r="E96" s="13">
        <v>0</v>
      </c>
      <c r="F96" s="11" t="str">
        <f t="shared" si="35"/>
        <v>N/A</v>
      </c>
      <c r="G96" s="13">
        <v>0</v>
      </c>
      <c r="H96" s="11" t="str">
        <f t="shared" si="36"/>
        <v>N/A</v>
      </c>
      <c r="I96" s="57" t="s">
        <v>1746</v>
      </c>
      <c r="J96" s="57" t="s">
        <v>1746</v>
      </c>
      <c r="K96" s="48" t="s">
        <v>736</v>
      </c>
      <c r="L96" s="9" t="str">
        <f t="shared" si="20"/>
        <v>N/A</v>
      </c>
    </row>
    <row r="97" spans="1:12" x14ac:dyDescent="0.2">
      <c r="A97" s="46" t="s">
        <v>1269</v>
      </c>
      <c r="B97" s="35" t="s">
        <v>213</v>
      </c>
      <c r="C97" s="8">
        <v>77.969991893</v>
      </c>
      <c r="D97" s="44" t="str">
        <f t="shared" si="34"/>
        <v>N/A</v>
      </c>
      <c r="E97" s="8">
        <v>77.144302490000001</v>
      </c>
      <c r="F97" s="44" t="str">
        <f t="shared" si="35"/>
        <v>N/A</v>
      </c>
      <c r="G97" s="8">
        <v>77.817250322000007</v>
      </c>
      <c r="H97" s="44" t="str">
        <f t="shared" si="36"/>
        <v>N/A</v>
      </c>
      <c r="I97" s="12">
        <v>-1.06</v>
      </c>
      <c r="J97" s="12">
        <v>0.87229999999999996</v>
      </c>
      <c r="K97" s="45" t="s">
        <v>736</v>
      </c>
      <c r="L97" s="9" t="str">
        <f t="shared" si="20"/>
        <v>Yes</v>
      </c>
    </row>
    <row r="98" spans="1:12" x14ac:dyDescent="0.2">
      <c r="A98" s="46" t="s">
        <v>1270</v>
      </c>
      <c r="B98" s="35" t="s">
        <v>213</v>
      </c>
      <c r="C98" s="8">
        <v>8.3023910974999993</v>
      </c>
      <c r="D98" s="44" t="str">
        <f t="shared" si="34"/>
        <v>N/A</v>
      </c>
      <c r="E98" s="8">
        <v>8.3888536093999999</v>
      </c>
      <c r="F98" s="44" t="str">
        <f t="shared" si="35"/>
        <v>N/A</v>
      </c>
      <c r="G98" s="8">
        <v>7.9280077024000004</v>
      </c>
      <c r="H98" s="44" t="str">
        <f t="shared" si="36"/>
        <v>N/A</v>
      </c>
      <c r="I98" s="12">
        <v>1.0409999999999999</v>
      </c>
      <c r="J98" s="12">
        <v>-5.49</v>
      </c>
      <c r="K98" s="45" t="s">
        <v>736</v>
      </c>
      <c r="L98" s="9" t="str">
        <f t="shared" si="20"/>
        <v>Yes</v>
      </c>
    </row>
    <row r="99" spans="1:12" x14ac:dyDescent="0.2">
      <c r="A99" s="46" t="s">
        <v>1271</v>
      </c>
      <c r="B99" s="60" t="s">
        <v>278</v>
      </c>
      <c r="C99" s="8">
        <v>0</v>
      </c>
      <c r="D99" s="44" t="str">
        <f>IF($B99="N/A","N/A",IF(C99&gt;=5,"No",IF(C99&lt;0,"No","Yes")))</f>
        <v>Yes</v>
      </c>
      <c r="E99" s="8">
        <v>0</v>
      </c>
      <c r="F99" s="44" t="str">
        <f>IF($B99="N/A","N/A",IF(E99&gt;=5,"No",IF(E99&lt;0,"No","Yes")))</f>
        <v>Yes</v>
      </c>
      <c r="G99" s="8">
        <v>0</v>
      </c>
      <c r="H99" s="44" t="str">
        <f>IF($B99="N/A","N/A",IF(G99&gt;=5,"No",IF(G99&lt;0,"No","Yes")))</f>
        <v>Yes</v>
      </c>
      <c r="I99" s="12" t="s">
        <v>1746</v>
      </c>
      <c r="J99" s="12" t="s">
        <v>1746</v>
      </c>
      <c r="K99" s="45" t="s">
        <v>736</v>
      </c>
      <c r="L99" s="9" t="str">
        <f t="shared" si="20"/>
        <v>N/A</v>
      </c>
    </row>
    <row r="100" spans="1:12" x14ac:dyDescent="0.2">
      <c r="A100" s="46" t="s">
        <v>107</v>
      </c>
      <c r="B100" s="35" t="s">
        <v>213</v>
      </c>
      <c r="C100" s="47">
        <v>272389852</v>
      </c>
      <c r="D100" s="44" t="str">
        <f>IF($B100="N/A","N/A",IF(C100&gt;10,"No",IF(C100&lt;-10,"No","Yes")))</f>
        <v>N/A</v>
      </c>
      <c r="E100" s="47">
        <v>287821490</v>
      </c>
      <c r="F100" s="44" t="str">
        <f>IF($B100="N/A","N/A",IF(E100&gt;10,"No",IF(E100&lt;-10,"No","Yes")))</f>
        <v>N/A</v>
      </c>
      <c r="G100" s="47">
        <v>419818987</v>
      </c>
      <c r="H100" s="44" t="str">
        <f>IF($B100="N/A","N/A",IF(G100&gt;10,"No",IF(G100&lt;-10,"No","Yes")))</f>
        <v>N/A</v>
      </c>
      <c r="I100" s="12">
        <v>5.665</v>
      </c>
      <c r="J100" s="12">
        <v>45.86</v>
      </c>
      <c r="K100" s="45" t="s">
        <v>736</v>
      </c>
      <c r="L100" s="9" t="str">
        <f t="shared" ref="L100:L111" si="38">IF(J100="Div by 0", "N/A", IF(K100="N/A","N/A", IF(J100&gt;VALUE(MID(K100,1,2)), "No", IF(J100&lt;-1*VALUE(MID(K100,1,2)), "No", "Yes"))))</f>
        <v>No</v>
      </c>
    </row>
    <row r="101" spans="1:12" x14ac:dyDescent="0.2">
      <c r="A101" s="46" t="s">
        <v>453</v>
      </c>
      <c r="B101" s="35" t="s">
        <v>213</v>
      </c>
      <c r="C101" s="47">
        <v>152863929</v>
      </c>
      <c r="D101" s="44" t="str">
        <f>IF($B101="N/A","N/A",IF(C101&gt;10,"No",IF(C101&lt;-10,"No","Yes")))</f>
        <v>N/A</v>
      </c>
      <c r="E101" s="47">
        <v>164426111</v>
      </c>
      <c r="F101" s="44" t="str">
        <f>IF($B101="N/A","N/A",IF(E101&gt;10,"No",IF(E101&lt;-10,"No","Yes")))</f>
        <v>N/A</v>
      </c>
      <c r="G101" s="47">
        <v>272772687</v>
      </c>
      <c r="H101" s="44" t="str">
        <f>IF($B101="N/A","N/A",IF(G101&gt;10,"No",IF(G101&lt;-10,"No","Yes")))</f>
        <v>N/A</v>
      </c>
      <c r="I101" s="12">
        <v>7.5640000000000001</v>
      </c>
      <c r="J101" s="12">
        <v>65.89</v>
      </c>
      <c r="K101" s="45" t="s">
        <v>736</v>
      </c>
      <c r="L101" s="9" t="str">
        <f t="shared" si="38"/>
        <v>No</v>
      </c>
    </row>
    <row r="102" spans="1:12" x14ac:dyDescent="0.2">
      <c r="A102" s="46" t="s">
        <v>454</v>
      </c>
      <c r="B102" s="35" t="s">
        <v>213</v>
      </c>
      <c r="C102" s="47">
        <v>119525923</v>
      </c>
      <c r="D102" s="44" t="str">
        <f>IF($B102="N/A","N/A",IF(C102&gt;10,"No",IF(C102&lt;-10,"No","Yes")))</f>
        <v>N/A</v>
      </c>
      <c r="E102" s="47">
        <v>123395379</v>
      </c>
      <c r="F102" s="44" t="str">
        <f>IF($B102="N/A","N/A",IF(E102&gt;10,"No",IF(E102&lt;-10,"No","Yes")))</f>
        <v>N/A</v>
      </c>
      <c r="G102" s="47">
        <v>147046300</v>
      </c>
      <c r="H102" s="44" t="str">
        <f>IF($B102="N/A","N/A",IF(G102&gt;10,"No",IF(G102&lt;-10,"No","Yes")))</f>
        <v>N/A</v>
      </c>
      <c r="I102" s="12">
        <v>3.2370000000000001</v>
      </c>
      <c r="J102" s="12">
        <v>19.170000000000002</v>
      </c>
      <c r="K102" s="45" t="s">
        <v>736</v>
      </c>
      <c r="L102" s="9" t="str">
        <f t="shared" si="38"/>
        <v>Yes</v>
      </c>
    </row>
    <row r="103" spans="1:12" x14ac:dyDescent="0.2">
      <c r="A103" s="46" t="s">
        <v>455</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1746</v>
      </c>
      <c r="J103" s="12" t="s">
        <v>1746</v>
      </c>
      <c r="K103" s="45" t="s">
        <v>736</v>
      </c>
      <c r="L103" s="9" t="str">
        <f t="shared" si="38"/>
        <v>N/A</v>
      </c>
    </row>
    <row r="104" spans="1:12" x14ac:dyDescent="0.2">
      <c r="A104" s="46" t="s">
        <v>108</v>
      </c>
      <c r="B104" s="61" t="s">
        <v>295</v>
      </c>
      <c r="C104" s="8">
        <v>1.9224574592000001</v>
      </c>
      <c r="D104" s="44" t="str">
        <f>IF($B104="N/A","N/A",IF(C104&gt;2,"No",IF(C104&lt;0.9,"No","Yes")))</f>
        <v>Yes</v>
      </c>
      <c r="E104" s="8">
        <v>2.4079572833</v>
      </c>
      <c r="F104" s="44" t="str">
        <f>IF($B104="N/A","N/A",IF(E104&gt;2,"No",IF(E104&lt;0.9,"No","Yes")))</f>
        <v>No</v>
      </c>
      <c r="G104" s="8">
        <v>3.0184651797000002</v>
      </c>
      <c r="H104" s="44" t="str">
        <f>IF($B104="N/A","N/A",IF(G104&gt;2,"No",IF(G104&lt;0.9,"No","Yes")))</f>
        <v>No</v>
      </c>
      <c r="I104" s="12">
        <v>25.25</v>
      </c>
      <c r="J104" s="12">
        <v>25.35</v>
      </c>
      <c r="K104" s="45" t="s">
        <v>736</v>
      </c>
      <c r="L104" s="9" t="str">
        <f t="shared" si="38"/>
        <v>Yes</v>
      </c>
    </row>
    <row r="105" spans="1:12" x14ac:dyDescent="0.2">
      <c r="A105" s="46" t="s">
        <v>456</v>
      </c>
      <c r="B105" s="61" t="s">
        <v>295</v>
      </c>
      <c r="C105" s="8">
        <v>0.94633299999999998</v>
      </c>
      <c r="D105" s="44" t="str">
        <f>IF($B105="N/A","N/A",IF(C105&gt;2,"No",IF(C105&lt;0.9,"No","Yes")))</f>
        <v>Yes</v>
      </c>
      <c r="E105" s="8">
        <v>0.94316776960000004</v>
      </c>
      <c r="F105" s="44" t="str">
        <f>IF($B105="N/A","N/A",IF(E105&gt;2,"No",IF(E105&lt;0.9,"No","Yes")))</f>
        <v>Yes</v>
      </c>
      <c r="G105" s="8">
        <v>0.52468201270000003</v>
      </c>
      <c r="H105" s="44" t="str">
        <f>IF($B105="N/A","N/A",IF(G105&gt;2,"No",IF(G105&lt;0.9,"No","Yes")))</f>
        <v>No</v>
      </c>
      <c r="I105" s="12">
        <v>-0.33400000000000002</v>
      </c>
      <c r="J105" s="12">
        <v>-44.4</v>
      </c>
      <c r="K105" s="45" t="s">
        <v>736</v>
      </c>
      <c r="L105" s="9" t="str">
        <f t="shared" si="38"/>
        <v>No</v>
      </c>
    </row>
    <row r="106" spans="1:12" x14ac:dyDescent="0.2">
      <c r="A106" s="46" t="s">
        <v>457</v>
      </c>
      <c r="B106" s="61" t="s">
        <v>295</v>
      </c>
      <c r="C106" s="8">
        <v>1.7037603160999999</v>
      </c>
      <c r="D106" s="44" t="str">
        <f>IF($B106="N/A","N/A",IF(C106&gt;2,"No",IF(C106&lt;0.9,"No","Yes")))</f>
        <v>Yes</v>
      </c>
      <c r="E106" s="8">
        <v>2.1816086962000001</v>
      </c>
      <c r="F106" s="44" t="str">
        <f>IF($B106="N/A","N/A",IF(E106&gt;2,"No",IF(E106&lt;0.9,"No","Yes")))</f>
        <v>No</v>
      </c>
      <c r="G106" s="8">
        <v>2.7326825718999999</v>
      </c>
      <c r="H106" s="44" t="str">
        <f>IF($B106="N/A","N/A",IF(G106&gt;2,"No",IF(G106&lt;0.9,"No","Yes")))</f>
        <v>No</v>
      </c>
      <c r="I106" s="12">
        <v>28.05</v>
      </c>
      <c r="J106" s="12">
        <v>25.26</v>
      </c>
      <c r="K106" s="45" t="s">
        <v>736</v>
      </c>
      <c r="L106" s="9" t="str">
        <f t="shared" si="38"/>
        <v>Yes</v>
      </c>
    </row>
    <row r="107" spans="1:12" x14ac:dyDescent="0.2">
      <c r="A107" s="46" t="s">
        <v>458</v>
      </c>
      <c r="B107" s="61" t="s">
        <v>295</v>
      </c>
      <c r="C107" s="8">
        <v>0</v>
      </c>
      <c r="D107" s="44" t="str">
        <f>IF($B107="N/A","N/A",IF(C107&gt;2,"No",IF(C107&lt;0.9,"No","Yes")))</f>
        <v>No</v>
      </c>
      <c r="E107" s="8">
        <v>0</v>
      </c>
      <c r="F107" s="44" t="str">
        <f>IF($B107="N/A","N/A",IF(E107&gt;2,"No",IF(E107&lt;0.9,"No","Yes")))</f>
        <v>No</v>
      </c>
      <c r="G107" s="8" t="s">
        <v>1746</v>
      </c>
      <c r="H107" s="44" t="str">
        <f>IF($B107="N/A","N/A",IF(G107&gt;2,"No",IF(G107&lt;0.9,"No","Yes")))</f>
        <v>No</v>
      </c>
      <c r="I107" s="12" t="s">
        <v>1746</v>
      </c>
      <c r="J107" s="12" t="s">
        <v>1746</v>
      </c>
      <c r="K107" s="45" t="s">
        <v>736</v>
      </c>
      <c r="L107" s="9" t="str">
        <f t="shared" si="38"/>
        <v>N/A</v>
      </c>
    </row>
    <row r="108" spans="1:12" x14ac:dyDescent="0.2">
      <c r="A108" s="46" t="s">
        <v>1272</v>
      </c>
      <c r="B108" s="35" t="s">
        <v>213</v>
      </c>
      <c r="C108" s="47">
        <v>91.627557105999998</v>
      </c>
      <c r="D108" s="44" t="str">
        <f>IF($B108="N/A","N/A",IF(C108&gt;10,"No",IF(C108&lt;-10,"No","Yes")))</f>
        <v>N/A</v>
      </c>
      <c r="E108" s="47">
        <v>93.556307720999996</v>
      </c>
      <c r="F108" s="44" t="str">
        <f>IF($B108="N/A","N/A",IF(E108&gt;10,"No",IF(E108&lt;-10,"No","Yes")))</f>
        <v>N/A</v>
      </c>
      <c r="G108" s="47">
        <v>133.73183075</v>
      </c>
      <c r="H108" s="44" t="str">
        <f>IF($B108="N/A","N/A",IF(G108&gt;10,"No",IF(G108&lt;-10,"No","Yes")))</f>
        <v>N/A</v>
      </c>
      <c r="I108" s="12">
        <v>2.105</v>
      </c>
      <c r="J108" s="12">
        <v>42.94</v>
      </c>
      <c r="K108" s="45" t="s">
        <v>736</v>
      </c>
      <c r="L108" s="9" t="str">
        <f t="shared" si="38"/>
        <v>No</v>
      </c>
    </row>
    <row r="109" spans="1:12" x14ac:dyDescent="0.2">
      <c r="A109" s="46" t="s">
        <v>1273</v>
      </c>
      <c r="B109" s="35" t="s">
        <v>213</v>
      </c>
      <c r="C109" s="47">
        <v>222.49867037000001</v>
      </c>
      <c r="D109" s="44" t="str">
        <f>IF($B109="N/A","N/A",IF(C109&gt;10,"No",IF(C109&lt;-10,"No","Yes")))</f>
        <v>N/A</v>
      </c>
      <c r="E109" s="47">
        <v>222.64665196000001</v>
      </c>
      <c r="F109" s="44" t="str">
        <f>IF($B109="N/A","N/A",IF(E109&gt;10,"No",IF(E109&lt;-10,"No","Yes")))</f>
        <v>N/A</v>
      </c>
      <c r="G109" s="47">
        <v>159.44532663999999</v>
      </c>
      <c r="H109" s="44" t="str">
        <f>IF($B109="N/A","N/A",IF(G109&gt;10,"No",IF(G109&lt;-10,"No","Yes")))</f>
        <v>N/A</v>
      </c>
      <c r="I109" s="12">
        <v>6.6500000000000004E-2</v>
      </c>
      <c r="J109" s="12">
        <v>-28.4</v>
      </c>
      <c r="K109" s="45" t="s">
        <v>736</v>
      </c>
      <c r="L109" s="9" t="str">
        <f t="shared" si="38"/>
        <v>Yes</v>
      </c>
    </row>
    <row r="110" spans="1:12" x14ac:dyDescent="0.2">
      <c r="A110" s="46" t="s">
        <v>1274</v>
      </c>
      <c r="B110" s="35" t="s">
        <v>213</v>
      </c>
      <c r="C110" s="47">
        <v>40.206756835999997</v>
      </c>
      <c r="D110" s="44" t="str">
        <f>IF($B110="N/A","N/A",IF(C110&gt;10,"No",IF(C110&lt;-10,"No","Yes")))</f>
        <v>N/A</v>
      </c>
      <c r="E110" s="47">
        <v>40.110747189999998</v>
      </c>
      <c r="F110" s="44" t="str">
        <f>IF($B110="N/A","N/A",IF(E110&gt;10,"No",IF(E110&lt;-10,"No","Yes")))</f>
        <v>N/A</v>
      </c>
      <c r="G110" s="47">
        <v>46.843577697000001</v>
      </c>
      <c r="H110" s="44" t="str">
        <f>IF($B110="N/A","N/A",IF(G110&gt;10,"No",IF(G110&lt;-10,"No","Yes")))</f>
        <v>N/A</v>
      </c>
      <c r="I110" s="12">
        <v>-0.23899999999999999</v>
      </c>
      <c r="J110" s="12">
        <v>16.79</v>
      </c>
      <c r="K110" s="45" t="s">
        <v>736</v>
      </c>
      <c r="L110" s="9" t="str">
        <f t="shared" si="38"/>
        <v>Yes</v>
      </c>
    </row>
    <row r="111" spans="1:12" x14ac:dyDescent="0.2">
      <c r="A111" s="46" t="s">
        <v>1275</v>
      </c>
      <c r="B111" s="35" t="s">
        <v>213</v>
      </c>
      <c r="C111" s="47">
        <v>0</v>
      </c>
      <c r="D111" s="44" t="str">
        <f>IF($B111="N/A","N/A",IF(C111&gt;10,"No",IF(C111&lt;-10,"No","Yes")))</f>
        <v>N/A</v>
      </c>
      <c r="E111" s="47">
        <v>0</v>
      </c>
      <c r="F111" s="44" t="str">
        <f>IF($B111="N/A","N/A",IF(E111&gt;10,"No",IF(E111&lt;-10,"No","Yes")))</f>
        <v>N/A</v>
      </c>
      <c r="G111" s="47" t="s">
        <v>1746</v>
      </c>
      <c r="H111" s="44" t="str">
        <f>IF($B111="N/A","N/A",IF(G111&gt;10,"No",IF(G111&lt;-10,"No","Yes")))</f>
        <v>N/A</v>
      </c>
      <c r="I111" s="12" t="s">
        <v>1746</v>
      </c>
      <c r="J111" s="12" t="s">
        <v>1746</v>
      </c>
      <c r="K111" s="45" t="s">
        <v>736</v>
      </c>
      <c r="L111" s="9" t="str">
        <f t="shared" si="38"/>
        <v>N/A</v>
      </c>
    </row>
    <row r="112" spans="1:12" x14ac:dyDescent="0.2">
      <c r="A112" s="46" t="s">
        <v>325</v>
      </c>
      <c r="B112" s="48" t="s">
        <v>296</v>
      </c>
      <c r="C112" s="8">
        <v>99.356028178000003</v>
      </c>
      <c r="D112" s="44" t="str">
        <f>IF(OR($B112="N/A",$C112="N/A"),"N/A",IF(C112&gt;98,"Yes","No"))</f>
        <v>Yes</v>
      </c>
      <c r="E112" s="8">
        <v>99.338713580000004</v>
      </c>
      <c r="F112" s="44" t="str">
        <f>IF(OR($B112="N/A",$E112="N/A"),"N/A",IF(E112&gt;98,"Yes","No"))</f>
        <v>Yes</v>
      </c>
      <c r="G112" s="8">
        <v>99.843885119999996</v>
      </c>
      <c r="H112" s="44" t="str">
        <f t="shared" ref="H112:H115" si="39">IF($B112="N/A","N/A",IF(G112&gt;98,"Yes","No"))</f>
        <v>Yes</v>
      </c>
      <c r="I112" s="12">
        <v>-1.7000000000000001E-2</v>
      </c>
      <c r="J112" s="12">
        <v>0.50849999999999995</v>
      </c>
      <c r="K112" s="45" t="s">
        <v>736</v>
      </c>
      <c r="L112" s="9" t="str">
        <f>IF(J112="Div by 0", "N/A", IF(OR(J112="N/A",K112="N/A"),"N/A", IF(J112&gt;VALUE(MID(K112,1,2)), "No", IF(J112&lt;-1*VALUE(MID(K112,1,2)), "No", "Yes"))))</f>
        <v>Yes</v>
      </c>
    </row>
    <row r="113" spans="1:12" x14ac:dyDescent="0.2">
      <c r="A113" s="46" t="s">
        <v>459</v>
      </c>
      <c r="B113" s="48" t="s">
        <v>296</v>
      </c>
      <c r="C113" s="8">
        <v>98.360907224000002</v>
      </c>
      <c r="D113" s="44" t="str">
        <f t="shared" ref="D113:D115" si="40">IF(OR($B113="N/A",$C113="N/A"),"N/A",IF(C113&gt;98,"Yes","No"))</f>
        <v>Yes</v>
      </c>
      <c r="E113" s="8">
        <v>98.254683634000003</v>
      </c>
      <c r="F113" s="44" t="str">
        <f t="shared" ref="F113:F115" si="41">IF(OR($B113="N/A",$E113="N/A"),"N/A",IF(E113&gt;98,"Yes","No"))</f>
        <v>Yes</v>
      </c>
      <c r="G113" s="8">
        <v>85.371287253000006</v>
      </c>
      <c r="H113" s="44" t="str">
        <f t="shared" si="39"/>
        <v>No</v>
      </c>
      <c r="I113" s="12">
        <v>-0.108</v>
      </c>
      <c r="J113" s="12">
        <v>-13.1</v>
      </c>
      <c r="K113" s="45" t="s">
        <v>736</v>
      </c>
      <c r="L113" s="9" t="str">
        <f t="shared" ref="L113:L115" si="42">IF(J113="Div by 0", "N/A", IF(OR(J113="N/A",K113="N/A"),"N/A", IF(J113&gt;VALUE(MID(K113,1,2)), "No", IF(J113&lt;-1*VALUE(MID(K113,1,2)), "No", "Yes"))))</f>
        <v>Yes</v>
      </c>
    </row>
    <row r="114" spans="1:12" x14ac:dyDescent="0.2">
      <c r="A114" s="46" t="s">
        <v>460</v>
      </c>
      <c r="B114" s="48" t="s">
        <v>296</v>
      </c>
      <c r="C114" s="8">
        <v>99.355441928000005</v>
      </c>
      <c r="D114" s="44" t="str">
        <f t="shared" si="40"/>
        <v>Yes</v>
      </c>
      <c r="E114" s="8">
        <v>99.337548502000004</v>
      </c>
      <c r="F114" s="44" t="str">
        <f t="shared" si="41"/>
        <v>Yes</v>
      </c>
      <c r="G114" s="8">
        <v>99.843874872000001</v>
      </c>
      <c r="H114" s="44" t="str">
        <f t="shared" si="39"/>
        <v>Yes</v>
      </c>
      <c r="I114" s="12">
        <v>-1.7999999999999999E-2</v>
      </c>
      <c r="J114" s="12">
        <v>0.50970000000000004</v>
      </c>
      <c r="K114" s="45" t="s">
        <v>736</v>
      </c>
      <c r="L114" s="9" t="str">
        <f t="shared" si="42"/>
        <v>Yes</v>
      </c>
    </row>
    <row r="115" spans="1:12" x14ac:dyDescent="0.2">
      <c r="A115" s="46" t="s">
        <v>461</v>
      </c>
      <c r="B115" s="48" t="s">
        <v>296</v>
      </c>
      <c r="C115" s="8">
        <v>0</v>
      </c>
      <c r="D115" s="44" t="str">
        <f t="shared" si="40"/>
        <v>No</v>
      </c>
      <c r="E115" s="8">
        <v>0</v>
      </c>
      <c r="F115" s="44" t="str">
        <f t="shared" si="41"/>
        <v>No</v>
      </c>
      <c r="G115" s="8" t="s">
        <v>1746</v>
      </c>
      <c r="H115" s="44" t="str">
        <f t="shared" si="39"/>
        <v>Yes</v>
      </c>
      <c r="I115" s="12" t="s">
        <v>1746</v>
      </c>
      <c r="J115" s="12" t="s">
        <v>1746</v>
      </c>
      <c r="K115" s="45" t="s">
        <v>736</v>
      </c>
      <c r="L115" s="9" t="str">
        <f t="shared" si="42"/>
        <v>N/A</v>
      </c>
    </row>
    <row r="116" spans="1:12" x14ac:dyDescent="0.2">
      <c r="A116" s="3" t="s">
        <v>462</v>
      </c>
      <c r="B116" s="48" t="s">
        <v>213</v>
      </c>
      <c r="C116" s="50">
        <v>342251</v>
      </c>
      <c r="D116" s="44" t="str">
        <f>IF($B116="N/A","N/A",IF(C116&gt;10,"No",IF(C116&lt;-10,"No","Yes")))</f>
        <v>N/A</v>
      </c>
      <c r="E116" s="50">
        <v>351285</v>
      </c>
      <c r="F116" s="44" t="str">
        <f>IF($B116="N/A","N/A",IF(E116&gt;10,"No",IF(E116&lt;-10,"No","Yes")))</f>
        <v>N/A</v>
      </c>
      <c r="G116" s="50">
        <v>350383</v>
      </c>
      <c r="H116" s="44" t="str">
        <f>IF($B116="N/A","N/A",IF(G116&gt;10,"No",IF(G116&lt;-10,"No","Yes")))</f>
        <v>N/A</v>
      </c>
      <c r="I116" s="12">
        <v>2.64</v>
      </c>
      <c r="J116" s="12">
        <v>-0.25700000000000001</v>
      </c>
      <c r="K116" s="48" t="s">
        <v>736</v>
      </c>
      <c r="L116" s="9" t="str">
        <f>IF(J116="Div by 0", "N/A", IF(OR(J116="N/A",K116="N/A"),"N/A", IF(J116&gt;VALUE(MID(K116,1,2)), "No", IF(J116&lt;-1*VALUE(MID(K116,1,2)), "No", "Yes"))))</f>
        <v>Yes</v>
      </c>
    </row>
    <row r="117" spans="1:12" x14ac:dyDescent="0.2">
      <c r="A117" s="3" t="s">
        <v>211</v>
      </c>
      <c r="B117" s="48" t="s">
        <v>213</v>
      </c>
      <c r="C117" s="8">
        <v>35.804132054999997</v>
      </c>
      <c r="D117" s="44" t="str">
        <f>IF($B117="N/A","N/A",IF(C117&gt;10,"No",IF(C117&lt;-10,"No","Yes")))</f>
        <v>N/A</v>
      </c>
      <c r="E117" s="8">
        <v>36.851843944000002</v>
      </c>
      <c r="F117" s="44" t="str">
        <f>IF($B117="N/A","N/A",IF(E117&gt;10,"No",IF(E117&lt;-10,"No","Yes")))</f>
        <v>N/A</v>
      </c>
      <c r="G117" s="8">
        <v>59.718936136000004</v>
      </c>
      <c r="H117" s="44" t="str">
        <f>IF($B117="N/A","N/A",IF(G117&gt;10,"No",IF(G117&lt;-10,"No","Yes")))</f>
        <v>N/A</v>
      </c>
      <c r="I117" s="12">
        <v>2.9260000000000002</v>
      </c>
      <c r="J117" s="12">
        <v>62.05</v>
      </c>
      <c r="K117" s="48" t="s">
        <v>736</v>
      </c>
      <c r="L117" s="9" t="str">
        <f>IF(J117="Div by 0", "N/A", IF(OR(J117="N/A",K117="N/A"),"N/A", IF(J117&gt;VALUE(MID(K117,1,2)), "No", IF(J117&lt;-1*VALUE(MID(K117,1,2)), "No", "Yes"))))</f>
        <v>No</v>
      </c>
    </row>
    <row r="118" spans="1:12" x14ac:dyDescent="0.2">
      <c r="A118" s="4" t="s">
        <v>1614</v>
      </c>
      <c r="B118" s="48" t="s">
        <v>213</v>
      </c>
      <c r="C118" s="14">
        <v>98632454</v>
      </c>
      <c r="D118" s="11" t="str">
        <f>IF($B118="N/A","N/A",IF(C118&gt;10,"No",IF(C118&lt;-10,"No","Yes")))</f>
        <v>N/A</v>
      </c>
      <c r="E118" s="14">
        <v>100539941</v>
      </c>
      <c r="F118" s="11" t="str">
        <f>IF($B118="N/A","N/A",IF(E118&gt;10,"No",IF(E118&lt;-10,"No","Yes")))</f>
        <v>N/A</v>
      </c>
      <c r="G118" s="14">
        <v>67816470</v>
      </c>
      <c r="H118" s="11" t="str">
        <f>IF($B118="N/A","N/A",IF(G118&gt;10,"No",IF(G118&lt;-10,"No","Yes")))</f>
        <v>N/A</v>
      </c>
      <c r="I118" s="57">
        <v>1.9339999999999999</v>
      </c>
      <c r="J118" s="57">
        <v>-32.5</v>
      </c>
      <c r="K118" s="48" t="s">
        <v>736</v>
      </c>
      <c r="L118" s="9" t="str">
        <f>IF(J118="Div by 0", "N/A", IF(K118="N/A","N/A", IF(J118&gt;VALUE(MID(K118,1,2)), "No", IF(J118&lt;-1*VALUE(MID(K118,1,2)), "No", "Yes"))))</f>
        <v>No</v>
      </c>
    </row>
    <row r="119" spans="1:12" x14ac:dyDescent="0.2">
      <c r="A119" s="4" t="s">
        <v>1615</v>
      </c>
      <c r="B119" s="48" t="s">
        <v>213</v>
      </c>
      <c r="C119" s="14">
        <v>1155317882</v>
      </c>
      <c r="D119" s="11" t="str">
        <f>IF($B119="N/A","N/A",IF(C119&gt;10,"No",IF(C119&lt;-10,"No","Yes")))</f>
        <v>N/A</v>
      </c>
      <c r="E119" s="14">
        <v>1198415880</v>
      </c>
      <c r="F119" s="11" t="str">
        <f>IF($B119="N/A","N/A",IF(E119&gt;10,"No",IF(E119&lt;-10,"No","Yes")))</f>
        <v>N/A</v>
      </c>
      <c r="G119" s="14">
        <v>777133448</v>
      </c>
      <c r="H119" s="11" t="str">
        <f>IF($B119="N/A","N/A",IF(G119&gt;10,"No",IF(G119&lt;-10,"No","Yes")))</f>
        <v>N/A</v>
      </c>
      <c r="I119" s="57">
        <v>3.73</v>
      </c>
      <c r="J119" s="57">
        <v>-35.200000000000003</v>
      </c>
      <c r="K119" s="48" t="s">
        <v>736</v>
      </c>
      <c r="L119" s="9" t="str">
        <f>IF(J119="Div by 0", "N/A", IF(K119="N/A","N/A", IF(J119&gt;VALUE(MID(K119,1,2)), "No", IF(J119&lt;-1*VALUE(MID(K119,1,2)), "No", "Yes"))))</f>
        <v>No</v>
      </c>
    </row>
    <row r="120" spans="1:12" x14ac:dyDescent="0.2">
      <c r="A120" s="4" t="s">
        <v>1616</v>
      </c>
      <c r="B120" s="48" t="s">
        <v>213</v>
      </c>
      <c r="C120" s="1">
        <v>257509</v>
      </c>
      <c r="D120" s="11" t="str">
        <f>IF($B120="N/A","N/A",IF(C120&gt;10,"No",IF(C120&lt;-10,"No","Yes")))</f>
        <v>N/A</v>
      </c>
      <c r="E120" s="1">
        <v>260757</v>
      </c>
      <c r="F120" s="11" t="str">
        <f>IF($B120="N/A","N/A",IF(E120&gt;10,"No",IF(E120&lt;-10,"No","Yes")))</f>
        <v>N/A</v>
      </c>
      <c r="G120" s="1">
        <v>150632</v>
      </c>
      <c r="H120" s="11" t="str">
        <f>IF($B120="N/A","N/A",IF(G120&gt;10,"No",IF(G120&lt;-10,"No","Yes")))</f>
        <v>N/A</v>
      </c>
      <c r="I120" s="57">
        <v>1.2609999999999999</v>
      </c>
      <c r="J120" s="57">
        <v>-42.2</v>
      </c>
      <c r="K120" s="48" t="s">
        <v>736</v>
      </c>
      <c r="L120" s="9" t="str">
        <f>IF(J120="Div by 0", "N/A", IF(K120="N/A","N/A", IF(J120&gt;VALUE(MID(K120,1,2)), "No", IF(J120&lt;-1*VALUE(MID(K120,1,2)), "No", "Yes"))))</f>
        <v>No</v>
      </c>
    </row>
    <row r="121" spans="1:12" x14ac:dyDescent="0.2">
      <c r="A121" s="4" t="s">
        <v>1617</v>
      </c>
      <c r="B121" s="5" t="s">
        <v>213</v>
      </c>
      <c r="C121" s="1">
        <v>11845</v>
      </c>
      <c r="D121" s="9" t="str">
        <f t="shared" ref="D121:H134" si="43">IF($B121="N/A","N/A",IF(C121&lt;0,"No","Yes"))</f>
        <v>N/A</v>
      </c>
      <c r="E121" s="1">
        <v>12327</v>
      </c>
      <c r="F121" s="9" t="str">
        <f t="shared" si="43"/>
        <v>N/A</v>
      </c>
      <c r="G121" s="1">
        <v>8818</v>
      </c>
      <c r="H121" s="9" t="str">
        <f t="shared" si="43"/>
        <v>N/A</v>
      </c>
      <c r="I121" s="57">
        <v>4.069</v>
      </c>
      <c r="J121" s="57">
        <v>-28.5</v>
      </c>
      <c r="K121" s="5" t="s">
        <v>736</v>
      </c>
      <c r="L121" s="9" t="str">
        <f t="shared" ref="L121:L142" si="44">IF(J121="Div by 0", "N/A", IF(OR(J121="N/A",K121="N/A"),"N/A", IF(J121&gt;VALUE(MID(K121,1,2)), "No", IF(J121&lt;-1*VALUE(MID(K121,1,2)), "No", "Yes"))))</f>
        <v>Yes</v>
      </c>
    </row>
    <row r="122" spans="1:12" x14ac:dyDescent="0.2">
      <c r="A122" s="4" t="s">
        <v>1618</v>
      </c>
      <c r="B122" s="5" t="s">
        <v>213</v>
      </c>
      <c r="C122" s="1">
        <v>35448</v>
      </c>
      <c r="D122" s="9" t="str">
        <f t="shared" si="43"/>
        <v>N/A</v>
      </c>
      <c r="E122" s="1">
        <v>36296</v>
      </c>
      <c r="F122" s="9" t="str">
        <f t="shared" si="43"/>
        <v>N/A</v>
      </c>
      <c r="G122" s="1">
        <v>22986</v>
      </c>
      <c r="H122" s="9" t="str">
        <f t="shared" si="43"/>
        <v>N/A</v>
      </c>
      <c r="I122" s="57">
        <v>2.3919999999999999</v>
      </c>
      <c r="J122" s="57">
        <v>-36.700000000000003</v>
      </c>
      <c r="K122" s="5" t="s">
        <v>736</v>
      </c>
      <c r="L122" s="9" t="str">
        <f t="shared" si="44"/>
        <v>No</v>
      </c>
    </row>
    <row r="123" spans="1:12" x14ac:dyDescent="0.2">
      <c r="A123" s="4" t="s">
        <v>1619</v>
      </c>
      <c r="B123" s="5" t="s">
        <v>213</v>
      </c>
      <c r="C123" s="1">
        <v>161470</v>
      </c>
      <c r="D123" s="9" t="str">
        <f t="shared" si="43"/>
        <v>N/A</v>
      </c>
      <c r="E123" s="1">
        <v>161530</v>
      </c>
      <c r="F123" s="9" t="str">
        <f t="shared" si="43"/>
        <v>N/A</v>
      </c>
      <c r="G123" s="1">
        <v>89467</v>
      </c>
      <c r="H123" s="9" t="str">
        <f t="shared" si="43"/>
        <v>N/A</v>
      </c>
      <c r="I123" s="57">
        <v>3.7199999999999997E-2</v>
      </c>
      <c r="J123" s="57">
        <v>-44.6</v>
      </c>
      <c r="K123" s="5" t="s">
        <v>736</v>
      </c>
      <c r="L123" s="9" t="str">
        <f t="shared" si="44"/>
        <v>No</v>
      </c>
    </row>
    <row r="124" spans="1:12" x14ac:dyDescent="0.2">
      <c r="A124" s="4" t="s">
        <v>1620</v>
      </c>
      <c r="B124" s="5" t="s">
        <v>213</v>
      </c>
      <c r="C124" s="1">
        <v>48746</v>
      </c>
      <c r="D124" s="9" t="str">
        <f t="shared" si="43"/>
        <v>N/A</v>
      </c>
      <c r="E124" s="1">
        <v>50604</v>
      </c>
      <c r="F124" s="9" t="str">
        <f t="shared" si="43"/>
        <v>N/A</v>
      </c>
      <c r="G124" s="1">
        <v>29361</v>
      </c>
      <c r="H124" s="9" t="str">
        <f t="shared" si="43"/>
        <v>N/A</v>
      </c>
      <c r="I124" s="57">
        <v>3.8119999999999998</v>
      </c>
      <c r="J124" s="57">
        <v>-42</v>
      </c>
      <c r="K124" s="5" t="s">
        <v>736</v>
      </c>
      <c r="L124" s="9" t="str">
        <f t="shared" si="44"/>
        <v>No</v>
      </c>
    </row>
    <row r="125" spans="1:12" x14ac:dyDescent="0.2">
      <c r="A125" s="2" t="s">
        <v>1621</v>
      </c>
      <c r="B125" s="5" t="s">
        <v>213</v>
      </c>
      <c r="C125" s="62">
        <v>69.276855612999995</v>
      </c>
      <c r="D125" s="9" t="str">
        <f t="shared" si="43"/>
        <v>N/A</v>
      </c>
      <c r="E125" s="62">
        <v>68.757597411999996</v>
      </c>
      <c r="F125" s="9" t="str">
        <f t="shared" si="43"/>
        <v>N/A</v>
      </c>
      <c r="G125" s="62">
        <v>39.775445859999998</v>
      </c>
      <c r="H125" s="9" t="str">
        <f t="shared" si="43"/>
        <v>N/A</v>
      </c>
      <c r="I125" s="12">
        <v>-0.75</v>
      </c>
      <c r="J125" s="12">
        <v>-42.2</v>
      </c>
      <c r="K125" s="48" t="s">
        <v>736</v>
      </c>
      <c r="L125" s="9" t="str">
        <f>IF(J125="Div by 0", "N/A", IF(OR(J125="N/A",K125="N/A"),"N/A", IF(J125&gt;VALUE(MID(K125,1,2)), "No", IF(J125&lt;-1*VALUE(MID(K125,1,2)), "No", "Yes"))))</f>
        <v>No</v>
      </c>
    </row>
    <row r="126" spans="1:12" ht="25.5" x14ac:dyDescent="0.2">
      <c r="A126" s="2" t="s">
        <v>1622</v>
      </c>
      <c r="B126" s="5" t="s">
        <v>213</v>
      </c>
      <c r="C126" s="62">
        <v>77.717997507000007</v>
      </c>
      <c r="D126" s="9" t="str">
        <f t="shared" si="43"/>
        <v>N/A</v>
      </c>
      <c r="E126" s="62">
        <v>77.430904522999995</v>
      </c>
      <c r="F126" s="9" t="str">
        <f t="shared" si="43"/>
        <v>N/A</v>
      </c>
      <c r="G126" s="62">
        <v>55.637579658</v>
      </c>
      <c r="H126" s="9" t="str">
        <f t="shared" si="43"/>
        <v>N/A</v>
      </c>
      <c r="I126" s="12">
        <v>-0.36899999999999999</v>
      </c>
      <c r="J126" s="12">
        <v>-28.1</v>
      </c>
      <c r="K126" s="5" t="s">
        <v>736</v>
      </c>
      <c r="L126" s="9" t="str">
        <f t="shared" ref="L126:L129" si="45">IF(J126="Div by 0", "N/A", IF(OR(J126="N/A",K126="N/A"),"N/A", IF(J126&gt;VALUE(MID(K126,1,2)), "No", IF(J126&lt;-1*VALUE(MID(K126,1,2)), "No", "Yes"))))</f>
        <v>Yes</v>
      </c>
    </row>
    <row r="127" spans="1:12" ht="25.5" x14ac:dyDescent="0.2">
      <c r="A127" s="2" t="s">
        <v>1623</v>
      </c>
      <c r="B127" s="5" t="s">
        <v>213</v>
      </c>
      <c r="C127" s="62">
        <v>78.12231405</v>
      </c>
      <c r="D127" s="9" t="str">
        <f t="shared" si="43"/>
        <v>N/A</v>
      </c>
      <c r="E127" s="62">
        <v>77.076299081000002</v>
      </c>
      <c r="F127" s="9" t="str">
        <f t="shared" si="43"/>
        <v>N/A</v>
      </c>
      <c r="G127" s="62">
        <v>47.268091056999999</v>
      </c>
      <c r="H127" s="9" t="str">
        <f t="shared" si="43"/>
        <v>N/A</v>
      </c>
      <c r="I127" s="12">
        <v>-1.34</v>
      </c>
      <c r="J127" s="12">
        <v>-38.700000000000003</v>
      </c>
      <c r="K127" s="5" t="s">
        <v>736</v>
      </c>
      <c r="L127" s="9" t="str">
        <f t="shared" si="45"/>
        <v>No</v>
      </c>
    </row>
    <row r="128" spans="1:12" ht="25.5" x14ac:dyDescent="0.2">
      <c r="A128" s="2" t="s">
        <v>1624</v>
      </c>
      <c r="B128" s="5" t="s">
        <v>213</v>
      </c>
      <c r="C128" s="62">
        <v>72.939252674000002</v>
      </c>
      <c r="D128" s="9" t="str">
        <f t="shared" si="43"/>
        <v>N/A</v>
      </c>
      <c r="E128" s="62">
        <v>71.720665479999994</v>
      </c>
      <c r="F128" s="9" t="str">
        <f t="shared" si="43"/>
        <v>N/A</v>
      </c>
      <c r="G128" s="62">
        <v>39.760283713</v>
      </c>
      <c r="H128" s="9" t="str">
        <f t="shared" si="43"/>
        <v>N/A</v>
      </c>
      <c r="I128" s="12">
        <v>-1.67</v>
      </c>
      <c r="J128" s="12">
        <v>-44.6</v>
      </c>
      <c r="K128" s="5" t="s">
        <v>736</v>
      </c>
      <c r="L128" s="9" t="str">
        <f t="shared" si="45"/>
        <v>No</v>
      </c>
    </row>
    <row r="129" spans="1:12" ht="25.5" x14ac:dyDescent="0.2">
      <c r="A129" s="2" t="s">
        <v>1625</v>
      </c>
      <c r="B129" s="5" t="s">
        <v>213</v>
      </c>
      <c r="C129" s="62">
        <v>54.332463943</v>
      </c>
      <c r="D129" s="9" t="str">
        <f t="shared" si="43"/>
        <v>N/A</v>
      </c>
      <c r="E129" s="62">
        <v>55.603291982000002</v>
      </c>
      <c r="F129" s="9" t="str">
        <f t="shared" si="43"/>
        <v>N/A</v>
      </c>
      <c r="G129" s="62">
        <v>32.911491728000001</v>
      </c>
      <c r="H129" s="9" t="str">
        <f t="shared" si="43"/>
        <v>N/A</v>
      </c>
      <c r="I129" s="12">
        <v>2.339</v>
      </c>
      <c r="J129" s="12">
        <v>-40.799999999999997</v>
      </c>
      <c r="K129" s="5" t="s">
        <v>736</v>
      </c>
      <c r="L129" s="9" t="str">
        <f t="shared" si="45"/>
        <v>No</v>
      </c>
    </row>
    <row r="130" spans="1:12" ht="25.5" x14ac:dyDescent="0.2">
      <c r="A130" s="2" t="s">
        <v>1626</v>
      </c>
      <c r="B130" s="5" t="s">
        <v>213</v>
      </c>
      <c r="C130" s="62">
        <v>22.218640902000001</v>
      </c>
      <c r="D130" s="9" t="str">
        <f t="shared" si="43"/>
        <v>N/A</v>
      </c>
      <c r="E130" s="62">
        <v>23.649221306000001</v>
      </c>
      <c r="F130" s="9" t="str">
        <f t="shared" si="43"/>
        <v>N/A</v>
      </c>
      <c r="G130" s="62">
        <v>33.910457272999999</v>
      </c>
      <c r="H130" s="9" t="str">
        <f t="shared" si="43"/>
        <v>N/A</v>
      </c>
      <c r="I130" s="12">
        <v>6.4390000000000001</v>
      </c>
      <c r="J130" s="12">
        <v>43.39</v>
      </c>
      <c r="K130" s="48" t="s">
        <v>736</v>
      </c>
      <c r="L130" s="9" t="str">
        <f>IF(J130="Div by 0", "N/A", IF(OR(J130="N/A",K130="N/A"),"N/A", IF(J130&gt;VALUE(MID(K130,1,2)), "No", IF(J130&lt;-1*VALUE(MID(K130,1,2)), "No", "Yes"))))</f>
        <v>No</v>
      </c>
    </row>
    <row r="131" spans="1:12" ht="25.5" x14ac:dyDescent="0.2">
      <c r="A131" s="2" t="s">
        <v>1627</v>
      </c>
      <c r="B131" s="5" t="s">
        <v>213</v>
      </c>
      <c r="C131" s="62">
        <v>19.577880961999998</v>
      </c>
      <c r="D131" s="9" t="str">
        <f t="shared" si="43"/>
        <v>N/A</v>
      </c>
      <c r="E131" s="62">
        <v>20.426705605999999</v>
      </c>
      <c r="F131" s="9" t="str">
        <f t="shared" si="43"/>
        <v>N/A</v>
      </c>
      <c r="G131" s="62">
        <v>27.239736902000001</v>
      </c>
      <c r="H131" s="9" t="str">
        <f t="shared" si="43"/>
        <v>N/A</v>
      </c>
      <c r="I131" s="12">
        <v>4.3360000000000003</v>
      </c>
      <c r="J131" s="12">
        <v>33.35</v>
      </c>
      <c r="K131" s="5" t="s">
        <v>736</v>
      </c>
      <c r="L131" s="9" t="str">
        <f t="shared" si="44"/>
        <v>No</v>
      </c>
    </row>
    <row r="132" spans="1:12" ht="25.5" x14ac:dyDescent="0.2">
      <c r="A132" s="2" t="s">
        <v>494</v>
      </c>
      <c r="B132" s="5" t="s">
        <v>213</v>
      </c>
      <c r="C132" s="62">
        <v>37.796208530999998</v>
      </c>
      <c r="D132" s="9" t="str">
        <f t="shared" si="43"/>
        <v>N/A</v>
      </c>
      <c r="E132" s="62">
        <v>38.428476967000002</v>
      </c>
      <c r="F132" s="9" t="str">
        <f t="shared" si="43"/>
        <v>N/A</v>
      </c>
      <c r="G132" s="62">
        <v>44.366135909</v>
      </c>
      <c r="H132" s="9" t="str">
        <f t="shared" si="43"/>
        <v>N/A</v>
      </c>
      <c r="I132" s="12">
        <v>1.673</v>
      </c>
      <c r="J132" s="12">
        <v>15.45</v>
      </c>
      <c r="K132" s="5" t="s">
        <v>736</v>
      </c>
      <c r="L132" s="9" t="str">
        <f t="shared" si="44"/>
        <v>Yes</v>
      </c>
    </row>
    <row r="133" spans="1:12" ht="25.5" x14ac:dyDescent="0.2">
      <c r="A133" s="2" t="s">
        <v>495</v>
      </c>
      <c r="B133" s="5" t="s">
        <v>213</v>
      </c>
      <c r="C133" s="62">
        <v>20.256394376999999</v>
      </c>
      <c r="D133" s="9" t="str">
        <f t="shared" si="43"/>
        <v>N/A</v>
      </c>
      <c r="E133" s="62">
        <v>21.787284096</v>
      </c>
      <c r="F133" s="9" t="str">
        <f t="shared" si="43"/>
        <v>N/A</v>
      </c>
      <c r="G133" s="62">
        <v>34.470810466000003</v>
      </c>
      <c r="H133" s="9" t="str">
        <f t="shared" si="43"/>
        <v>N/A</v>
      </c>
      <c r="I133" s="12">
        <v>7.5579999999999998</v>
      </c>
      <c r="J133" s="12">
        <v>58.22</v>
      </c>
      <c r="K133" s="5" t="s">
        <v>736</v>
      </c>
      <c r="L133" s="9" t="str">
        <f t="shared" si="44"/>
        <v>No</v>
      </c>
    </row>
    <row r="134" spans="1:12" ht="25.5" x14ac:dyDescent="0.2">
      <c r="A134" s="2" t="s">
        <v>496</v>
      </c>
      <c r="B134" s="5" t="s">
        <v>213</v>
      </c>
      <c r="C134" s="62">
        <v>18.032248800000001</v>
      </c>
      <c r="D134" s="9" t="str">
        <f t="shared" si="43"/>
        <v>N/A</v>
      </c>
      <c r="E134" s="62">
        <v>19.777092719999999</v>
      </c>
      <c r="F134" s="9" t="str">
        <f t="shared" si="43"/>
        <v>N/A</v>
      </c>
      <c r="G134" s="62">
        <v>26.020912094</v>
      </c>
      <c r="H134" s="9" t="str">
        <f t="shared" si="43"/>
        <v>N/A</v>
      </c>
      <c r="I134" s="12">
        <v>9.6760000000000002</v>
      </c>
      <c r="J134" s="12">
        <v>31.57</v>
      </c>
      <c r="K134" s="5" t="s">
        <v>736</v>
      </c>
      <c r="L134" s="9" t="str">
        <f t="shared" si="44"/>
        <v>No</v>
      </c>
    </row>
    <row r="135" spans="1:12" ht="25.5" x14ac:dyDescent="0.2">
      <c r="A135" s="2" t="s">
        <v>497</v>
      </c>
      <c r="B135" s="35" t="s">
        <v>213</v>
      </c>
      <c r="C135" s="62">
        <v>1.47567658E-2</v>
      </c>
      <c r="D135" s="44" t="str">
        <f t="shared" ref="D135:D141" si="46">IF($B135="N/A","N/A",IF(C135&gt;10,"No",IF(C135&lt;-10,"No","Yes")))</f>
        <v>N/A</v>
      </c>
      <c r="E135" s="62">
        <v>5.6757824300000002E-2</v>
      </c>
      <c r="F135" s="44" t="str">
        <f t="shared" ref="F135:F141" si="47">IF($B135="N/A","N/A",IF(E135&gt;10,"No",IF(E135&lt;-10,"No","Yes")))</f>
        <v>N/A</v>
      </c>
      <c r="G135" s="62">
        <v>1.4259918211</v>
      </c>
      <c r="H135" s="44" t="str">
        <f t="shared" ref="H135:H141" si="48">IF($B135="N/A","N/A",IF(G135&gt;10,"No",IF(G135&lt;-10,"No","Yes")))</f>
        <v>N/A</v>
      </c>
      <c r="I135" s="12">
        <v>284.60000000000002</v>
      </c>
      <c r="J135" s="12">
        <v>2412</v>
      </c>
      <c r="K135" s="5" t="s">
        <v>736</v>
      </c>
      <c r="L135" s="9" t="str">
        <f t="shared" si="44"/>
        <v>No</v>
      </c>
    </row>
    <row r="136" spans="1:12" ht="25.5" x14ac:dyDescent="0.2">
      <c r="A136" s="2" t="s">
        <v>498</v>
      </c>
      <c r="B136" s="35" t="s">
        <v>213</v>
      </c>
      <c r="C136" s="62">
        <v>9.4753969800000004E-2</v>
      </c>
      <c r="D136" s="44" t="str">
        <f t="shared" si="46"/>
        <v>N/A</v>
      </c>
      <c r="E136" s="62">
        <v>9.2423214000000004E-2</v>
      </c>
      <c r="F136" s="44" t="str">
        <f t="shared" si="47"/>
        <v>N/A</v>
      </c>
      <c r="G136" s="62">
        <v>0.20048860800000001</v>
      </c>
      <c r="H136" s="44" t="str">
        <f t="shared" si="48"/>
        <v>N/A</v>
      </c>
      <c r="I136" s="12">
        <v>-2.46</v>
      </c>
      <c r="J136" s="12">
        <v>116.9</v>
      </c>
      <c r="K136" s="5" t="s">
        <v>736</v>
      </c>
      <c r="L136" s="9" t="str">
        <f t="shared" si="44"/>
        <v>No</v>
      </c>
    </row>
    <row r="137" spans="1:12" ht="25.5" x14ac:dyDescent="0.2">
      <c r="A137" s="2" t="s">
        <v>499</v>
      </c>
      <c r="B137" s="35" t="s">
        <v>213</v>
      </c>
      <c r="C137" s="62">
        <v>0</v>
      </c>
      <c r="D137" s="44" t="str">
        <f t="shared" si="46"/>
        <v>N/A</v>
      </c>
      <c r="E137" s="62">
        <v>0</v>
      </c>
      <c r="F137" s="44" t="str">
        <f t="shared" si="47"/>
        <v>N/A</v>
      </c>
      <c r="G137" s="62">
        <v>13.927983429999999</v>
      </c>
      <c r="H137" s="44" t="str">
        <f t="shared" si="48"/>
        <v>N/A</v>
      </c>
      <c r="I137" s="12" t="s">
        <v>1746</v>
      </c>
      <c r="J137" s="12" t="s">
        <v>1746</v>
      </c>
      <c r="K137" s="5" t="s">
        <v>736</v>
      </c>
      <c r="L137" s="9" t="str">
        <f t="shared" si="44"/>
        <v>N/A</v>
      </c>
    </row>
    <row r="138" spans="1:12" ht="25.5" x14ac:dyDescent="0.2">
      <c r="A138" s="2" t="s">
        <v>500</v>
      </c>
      <c r="B138" s="35" t="s">
        <v>213</v>
      </c>
      <c r="C138" s="62">
        <v>6.2133750999999997E-3</v>
      </c>
      <c r="D138" s="44" t="str">
        <f t="shared" si="46"/>
        <v>N/A</v>
      </c>
      <c r="E138" s="62">
        <v>2.7995413399999999E-2</v>
      </c>
      <c r="F138" s="44" t="str">
        <f t="shared" si="47"/>
        <v>N/A</v>
      </c>
      <c r="G138" s="62">
        <v>4.6470868999999998E-3</v>
      </c>
      <c r="H138" s="44" t="str">
        <f t="shared" si="48"/>
        <v>N/A</v>
      </c>
      <c r="I138" s="12">
        <v>350.6</v>
      </c>
      <c r="J138" s="12">
        <v>-83.4</v>
      </c>
      <c r="K138" s="5" t="s">
        <v>736</v>
      </c>
      <c r="L138" s="9" t="str">
        <f t="shared" si="44"/>
        <v>No</v>
      </c>
    </row>
    <row r="139" spans="1:12" ht="25.5" x14ac:dyDescent="0.2">
      <c r="A139" s="2" t="s">
        <v>501</v>
      </c>
      <c r="B139" s="35" t="s">
        <v>213</v>
      </c>
      <c r="C139" s="62">
        <v>0.25008834639999999</v>
      </c>
      <c r="D139" s="44" t="str">
        <f t="shared" si="46"/>
        <v>N/A</v>
      </c>
      <c r="E139" s="62">
        <v>0.28455611930000002</v>
      </c>
      <c r="F139" s="44" t="str">
        <f t="shared" si="47"/>
        <v>N/A</v>
      </c>
      <c r="G139" s="62">
        <v>0.61607095440000004</v>
      </c>
      <c r="H139" s="44" t="str">
        <f t="shared" si="48"/>
        <v>N/A</v>
      </c>
      <c r="I139" s="12">
        <v>13.78</v>
      </c>
      <c r="J139" s="12">
        <v>116.5</v>
      </c>
      <c r="K139" s="5" t="s">
        <v>736</v>
      </c>
      <c r="L139" s="9" t="str">
        <f t="shared" si="44"/>
        <v>No</v>
      </c>
    </row>
    <row r="140" spans="1:12" ht="25.5" x14ac:dyDescent="0.2">
      <c r="A140" s="2" t="s">
        <v>502</v>
      </c>
      <c r="B140" s="35" t="s">
        <v>213</v>
      </c>
      <c r="C140" s="62">
        <v>8.1729182281000003</v>
      </c>
      <c r="D140" s="44" t="str">
        <f t="shared" si="46"/>
        <v>N/A</v>
      </c>
      <c r="E140" s="62">
        <v>8.5428195599999999</v>
      </c>
      <c r="F140" s="44" t="str">
        <f t="shared" si="47"/>
        <v>N/A</v>
      </c>
      <c r="G140" s="62">
        <v>7.6969037124000002</v>
      </c>
      <c r="H140" s="44" t="str">
        <f t="shared" si="48"/>
        <v>N/A</v>
      </c>
      <c r="I140" s="12">
        <v>4.5259999999999998</v>
      </c>
      <c r="J140" s="12">
        <v>-9.9</v>
      </c>
      <c r="K140" s="5" t="s">
        <v>736</v>
      </c>
      <c r="L140" s="9" t="str">
        <f t="shared" si="44"/>
        <v>Yes</v>
      </c>
    </row>
    <row r="141" spans="1:12" ht="25.5" x14ac:dyDescent="0.2">
      <c r="A141" s="2" t="s">
        <v>503</v>
      </c>
      <c r="B141" s="35" t="s">
        <v>213</v>
      </c>
      <c r="C141" s="62">
        <v>1.6927563697000001</v>
      </c>
      <c r="D141" s="44" t="str">
        <f t="shared" si="46"/>
        <v>N/A</v>
      </c>
      <c r="E141" s="62">
        <v>1.2038027741999999</v>
      </c>
      <c r="F141" s="44" t="str">
        <f t="shared" si="47"/>
        <v>N/A</v>
      </c>
      <c r="G141" s="62">
        <v>3.12018695E-2</v>
      </c>
      <c r="H141" s="44" t="str">
        <f t="shared" si="48"/>
        <v>N/A</v>
      </c>
      <c r="I141" s="12">
        <v>-28.9</v>
      </c>
      <c r="J141" s="12">
        <v>-97.4</v>
      </c>
      <c r="K141" s="5" t="s">
        <v>736</v>
      </c>
      <c r="L141" s="9" t="str">
        <f t="shared" si="44"/>
        <v>No</v>
      </c>
    </row>
    <row r="142" spans="1:12" ht="25.5" x14ac:dyDescent="0.2">
      <c r="A142" s="2" t="s">
        <v>504</v>
      </c>
      <c r="B142" s="35" t="s">
        <v>213</v>
      </c>
      <c r="C142" s="62">
        <v>37.271318672</v>
      </c>
      <c r="D142" s="9" t="str">
        <f t="shared" ref="D142" si="49">IF($B142="N/A","N/A",IF(C142&lt;0,"No","Yes"))</f>
        <v>N/A</v>
      </c>
      <c r="E142" s="62">
        <v>38.178457338000001</v>
      </c>
      <c r="F142" s="9" t="str">
        <f t="shared" ref="F142" si="50">IF($B142="N/A","N/A",IF(E142&lt;0,"No","Yes"))</f>
        <v>N/A</v>
      </c>
      <c r="G142" s="62">
        <v>64.624382600999994</v>
      </c>
      <c r="H142" s="9" t="str">
        <f t="shared" ref="H142" si="51">IF($B142="N/A","N/A",IF(G142&lt;0,"No","Yes"))</f>
        <v>N/A</v>
      </c>
      <c r="I142" s="12">
        <v>2.4340000000000002</v>
      </c>
      <c r="J142" s="12">
        <v>69.27</v>
      </c>
      <c r="K142" s="5" t="s">
        <v>736</v>
      </c>
      <c r="L142" s="9" t="str">
        <f t="shared" si="44"/>
        <v>No</v>
      </c>
    </row>
    <row r="143" spans="1:12" x14ac:dyDescent="0.2">
      <c r="A143" s="3" t="s">
        <v>733</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1746</v>
      </c>
      <c r="J143" s="12" t="s">
        <v>1746</v>
      </c>
      <c r="K143" s="45" t="s">
        <v>736</v>
      </c>
      <c r="L143" s="9" t="str">
        <f>IF(J143="Div by 0", "N/A", IF(K143="N/A","N/A", IF(J143&gt;VALUE(MID(K143,1,2)), "No", IF(J143&lt;-1*VALUE(MID(K143,1,2)), "No", "Yes"))))</f>
        <v>N/A</v>
      </c>
    </row>
    <row r="144" spans="1:12" x14ac:dyDescent="0.2">
      <c r="A144" s="3" t="s">
        <v>734</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1746</v>
      </c>
      <c r="J144" s="12" t="s">
        <v>1746</v>
      </c>
      <c r="K144" s="45" t="s">
        <v>736</v>
      </c>
      <c r="L144" s="9" t="str">
        <f>IF(J144="Div by 0", "N/A", IF(K144="N/A","N/A", IF(J144&gt;VALUE(MID(K144,1,2)), "No", IF(J144&lt;-1*VALUE(MID(K144,1,2)), "No", "Yes"))))</f>
        <v>N/A</v>
      </c>
    </row>
    <row r="145" spans="1:12" x14ac:dyDescent="0.2">
      <c r="A145" s="2" t="s">
        <v>505</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1746</v>
      </c>
      <c r="J145" s="12" t="s">
        <v>1746</v>
      </c>
      <c r="K145" s="48" t="s">
        <v>736</v>
      </c>
      <c r="L145" s="9" t="str">
        <f>IF(J145="Div by 0", "N/A", IF(OR(J145="N/A",K145="N/A"),"N/A", IF(J145&gt;VALUE(MID(K145,1,2)), "No", IF(J145&lt;-1*VALUE(MID(K145,1,2)), "No", "Yes"))))</f>
        <v>N/A</v>
      </c>
    </row>
    <row r="146" spans="1:12" x14ac:dyDescent="0.2">
      <c r="A146" s="2" t="s">
        <v>506</v>
      </c>
      <c r="B146" s="5" t="s">
        <v>213</v>
      </c>
      <c r="C146" s="62">
        <v>0</v>
      </c>
      <c r="D146" s="9" t="str">
        <f t="shared" si="52"/>
        <v>N/A</v>
      </c>
      <c r="E146" s="62">
        <v>0</v>
      </c>
      <c r="F146" s="9" t="str">
        <f t="shared" si="53"/>
        <v>N/A</v>
      </c>
      <c r="G146" s="62">
        <v>0</v>
      </c>
      <c r="H146" s="9" t="str">
        <f t="shared" si="54"/>
        <v>N/A</v>
      </c>
      <c r="I146" s="12" t="s">
        <v>1746</v>
      </c>
      <c r="J146" s="12" t="s">
        <v>1746</v>
      </c>
      <c r="K146" s="5" t="s">
        <v>736</v>
      </c>
      <c r="L146" s="9" t="str">
        <f t="shared" ref="L146:L149" si="55">IF(J146="Div by 0", "N/A", IF(OR(J146="N/A",K146="N/A"),"N/A", IF(J146&gt;VALUE(MID(K146,1,2)), "No", IF(J146&lt;-1*VALUE(MID(K146,1,2)), "No", "Yes"))))</f>
        <v>N/A</v>
      </c>
    </row>
    <row r="147" spans="1:12" x14ac:dyDescent="0.2">
      <c r="A147" s="2" t="s">
        <v>507</v>
      </c>
      <c r="B147" s="5" t="s">
        <v>213</v>
      </c>
      <c r="C147" s="62">
        <v>0</v>
      </c>
      <c r="D147" s="9" t="str">
        <f t="shared" si="52"/>
        <v>N/A</v>
      </c>
      <c r="E147" s="62">
        <v>0</v>
      </c>
      <c r="F147" s="9" t="str">
        <f t="shared" si="53"/>
        <v>N/A</v>
      </c>
      <c r="G147" s="62">
        <v>0</v>
      </c>
      <c r="H147" s="9" t="str">
        <f t="shared" si="54"/>
        <v>N/A</v>
      </c>
      <c r="I147" s="12" t="s">
        <v>1746</v>
      </c>
      <c r="J147" s="12" t="s">
        <v>1746</v>
      </c>
      <c r="K147" s="5" t="s">
        <v>736</v>
      </c>
      <c r="L147" s="9" t="str">
        <f t="shared" si="55"/>
        <v>N/A</v>
      </c>
    </row>
    <row r="148" spans="1:12" x14ac:dyDescent="0.2">
      <c r="A148" s="2" t="s">
        <v>508</v>
      </c>
      <c r="B148" s="5" t="s">
        <v>213</v>
      </c>
      <c r="C148" s="62">
        <v>0</v>
      </c>
      <c r="D148" s="9" t="str">
        <f t="shared" si="52"/>
        <v>N/A</v>
      </c>
      <c r="E148" s="62">
        <v>0</v>
      </c>
      <c r="F148" s="9" t="str">
        <f t="shared" si="53"/>
        <v>N/A</v>
      </c>
      <c r="G148" s="62">
        <v>0</v>
      </c>
      <c r="H148" s="9" t="str">
        <f t="shared" si="54"/>
        <v>N/A</v>
      </c>
      <c r="I148" s="12" t="s">
        <v>1746</v>
      </c>
      <c r="J148" s="12" t="s">
        <v>1746</v>
      </c>
      <c r="K148" s="5" t="s">
        <v>736</v>
      </c>
      <c r="L148" s="9" t="str">
        <f t="shared" si="55"/>
        <v>N/A</v>
      </c>
    </row>
    <row r="149" spans="1:12" x14ac:dyDescent="0.2">
      <c r="A149" s="2" t="s">
        <v>509</v>
      </c>
      <c r="B149" s="5" t="s">
        <v>213</v>
      </c>
      <c r="C149" s="62">
        <v>0</v>
      </c>
      <c r="D149" s="9" t="str">
        <f t="shared" si="52"/>
        <v>N/A</v>
      </c>
      <c r="E149" s="62">
        <v>0</v>
      </c>
      <c r="F149" s="9" t="str">
        <f t="shared" si="53"/>
        <v>N/A</v>
      </c>
      <c r="G149" s="62">
        <v>0</v>
      </c>
      <c r="H149" s="9" t="str">
        <f t="shared" si="54"/>
        <v>N/A</v>
      </c>
      <c r="I149" s="12" t="s">
        <v>1746</v>
      </c>
      <c r="J149" s="12" t="s">
        <v>1746</v>
      </c>
      <c r="K149" s="5" t="s">
        <v>736</v>
      </c>
      <c r="L149" s="9" t="str">
        <f t="shared" si="55"/>
        <v>N/A</v>
      </c>
    </row>
    <row r="150" spans="1:12" x14ac:dyDescent="0.2">
      <c r="A150" s="4" t="s">
        <v>735</v>
      </c>
      <c r="B150" s="48" t="s">
        <v>213</v>
      </c>
      <c r="C150" s="1">
        <v>84742</v>
      </c>
      <c r="D150" s="11" t="str">
        <f t="shared" ref="D150:D172" si="56">IF($B150="N/A","N/A",IF(C150&gt;10,"No",IF(C150&lt;-10,"No","Yes")))</f>
        <v>N/A</v>
      </c>
      <c r="E150" s="1">
        <v>90528</v>
      </c>
      <c r="F150" s="11" t="str">
        <f t="shared" ref="F150:F172" si="57">IF($B150="N/A","N/A",IF(E150&gt;10,"No",IF(E150&lt;-10,"No","Yes")))</f>
        <v>N/A</v>
      </c>
      <c r="G150" s="1">
        <v>199751</v>
      </c>
      <c r="H150" s="11" t="str">
        <f t="shared" ref="H150:H172" si="58">IF($B150="N/A","N/A",IF(G150&gt;10,"No",IF(G150&lt;-10,"No","Yes")))</f>
        <v>N/A</v>
      </c>
      <c r="I150" s="12">
        <v>6.8280000000000003</v>
      </c>
      <c r="J150" s="12">
        <v>120.7</v>
      </c>
      <c r="K150" s="48" t="s">
        <v>736</v>
      </c>
      <c r="L150" s="9" t="str">
        <f t="shared" ref="L150:L172" si="59">IF(J150="Div by 0", "N/A", IF(K150="N/A","N/A", IF(J150&gt;VALUE(MID(K150,1,2)), "No", IF(J150&lt;-1*VALUE(MID(K150,1,2)), "No", "Yes"))))</f>
        <v>No</v>
      </c>
    </row>
    <row r="151" spans="1:12" x14ac:dyDescent="0.2">
      <c r="A151" s="4" t="s">
        <v>532</v>
      </c>
      <c r="B151" s="48" t="s">
        <v>213</v>
      </c>
      <c r="C151" s="1">
        <v>2695</v>
      </c>
      <c r="D151" s="11" t="str">
        <f t="shared" si="56"/>
        <v>N/A</v>
      </c>
      <c r="E151" s="1">
        <v>2796</v>
      </c>
      <c r="F151" s="11" t="str">
        <f t="shared" si="57"/>
        <v>N/A</v>
      </c>
      <c r="G151" s="1">
        <v>6338</v>
      </c>
      <c r="H151" s="11" t="str">
        <f t="shared" si="58"/>
        <v>N/A</v>
      </c>
      <c r="I151" s="12">
        <v>3.7480000000000002</v>
      </c>
      <c r="J151" s="12">
        <v>126.7</v>
      </c>
      <c r="K151" s="48" t="s">
        <v>736</v>
      </c>
      <c r="L151" s="9" t="str">
        <f t="shared" si="59"/>
        <v>No</v>
      </c>
    </row>
    <row r="152" spans="1:12" x14ac:dyDescent="0.2">
      <c r="A152" s="4" t="s">
        <v>533</v>
      </c>
      <c r="B152" s="48" t="s">
        <v>213</v>
      </c>
      <c r="C152" s="1">
        <v>7854</v>
      </c>
      <c r="D152" s="11" t="str">
        <f t="shared" si="56"/>
        <v>N/A</v>
      </c>
      <c r="E152" s="1">
        <v>8321</v>
      </c>
      <c r="F152" s="11" t="str">
        <f t="shared" si="57"/>
        <v>N/A</v>
      </c>
      <c r="G152" s="1">
        <v>23149</v>
      </c>
      <c r="H152" s="11" t="str">
        <f t="shared" si="58"/>
        <v>N/A</v>
      </c>
      <c r="I152" s="12">
        <v>5.9459999999999997</v>
      </c>
      <c r="J152" s="12">
        <v>178.2</v>
      </c>
      <c r="K152" s="48" t="s">
        <v>736</v>
      </c>
      <c r="L152" s="9" t="str">
        <f t="shared" si="59"/>
        <v>No</v>
      </c>
    </row>
    <row r="153" spans="1:12" x14ac:dyDescent="0.2">
      <c r="A153" s="4" t="s">
        <v>534</v>
      </c>
      <c r="B153" s="48" t="s">
        <v>213</v>
      </c>
      <c r="C153" s="1">
        <v>58061</v>
      </c>
      <c r="D153" s="11" t="str">
        <f t="shared" si="56"/>
        <v>N/A</v>
      </c>
      <c r="E153" s="1">
        <v>61236</v>
      </c>
      <c r="F153" s="11" t="str">
        <f t="shared" si="57"/>
        <v>N/A</v>
      </c>
      <c r="G153" s="1">
        <v>132673</v>
      </c>
      <c r="H153" s="11" t="str">
        <f t="shared" si="58"/>
        <v>N/A</v>
      </c>
      <c r="I153" s="12">
        <v>5.468</v>
      </c>
      <c r="J153" s="12">
        <v>116.7</v>
      </c>
      <c r="K153" s="48" t="s">
        <v>736</v>
      </c>
      <c r="L153" s="9" t="str">
        <f t="shared" si="59"/>
        <v>No</v>
      </c>
    </row>
    <row r="154" spans="1:12" x14ac:dyDescent="0.2">
      <c r="A154" s="4" t="s">
        <v>535</v>
      </c>
      <c r="B154" s="48" t="s">
        <v>213</v>
      </c>
      <c r="C154" s="1">
        <v>16132</v>
      </c>
      <c r="D154" s="11" t="str">
        <f t="shared" si="56"/>
        <v>N/A</v>
      </c>
      <c r="E154" s="1">
        <v>18175</v>
      </c>
      <c r="F154" s="11" t="str">
        <f t="shared" si="57"/>
        <v>N/A</v>
      </c>
      <c r="G154" s="1">
        <v>37591</v>
      </c>
      <c r="H154" s="11" t="str">
        <f t="shared" si="58"/>
        <v>N/A</v>
      </c>
      <c r="I154" s="12">
        <v>12.66</v>
      </c>
      <c r="J154" s="12">
        <v>106.8</v>
      </c>
      <c r="K154" s="48" t="s">
        <v>736</v>
      </c>
      <c r="L154" s="9" t="str">
        <f t="shared" si="59"/>
        <v>No</v>
      </c>
    </row>
    <row r="155" spans="1:12" x14ac:dyDescent="0.2">
      <c r="A155" s="2" t="s">
        <v>536</v>
      </c>
      <c r="B155" s="5" t="s">
        <v>213</v>
      </c>
      <c r="C155" s="62">
        <v>22.797880068000001</v>
      </c>
      <c r="D155" s="9" t="str">
        <f t="shared" ref="D155:D159" si="60">IF($B155="N/A","N/A",IF(C155&lt;0,"No","Yes"))</f>
        <v>N/A</v>
      </c>
      <c r="E155" s="62">
        <v>23.870836749999999</v>
      </c>
      <c r="F155" s="9" t="str">
        <f t="shared" ref="F155:F159" si="61">IF($B155="N/A","N/A",IF(E155&lt;0,"No","Yes"))</f>
        <v>N/A</v>
      </c>
      <c r="G155" s="62">
        <v>52.745665502999998</v>
      </c>
      <c r="H155" s="9" t="str">
        <f t="shared" ref="H155:H159" si="62">IF($B155="N/A","N/A",IF(G155&lt;0,"No","Yes"))</f>
        <v>N/A</v>
      </c>
      <c r="I155" s="12">
        <v>4.7060000000000004</v>
      </c>
      <c r="J155" s="12">
        <v>121</v>
      </c>
      <c r="K155" s="48" t="s">
        <v>736</v>
      </c>
      <c r="L155" s="9" t="str">
        <f>IF(J155="Div by 0", "N/A", IF(OR(J155="N/A",K155="N/A"),"N/A", IF(J155&gt;VALUE(MID(K155,1,2)), "No", IF(J155&lt;-1*VALUE(MID(K155,1,2)), "No", "Yes"))))</f>
        <v>No</v>
      </c>
    </row>
    <row r="156" spans="1:12" ht="25.5" x14ac:dyDescent="0.2">
      <c r="A156" s="2" t="s">
        <v>537</v>
      </c>
      <c r="B156" s="5" t="s">
        <v>213</v>
      </c>
      <c r="C156" s="62">
        <v>17.682566761</v>
      </c>
      <c r="D156" s="9" t="str">
        <f t="shared" si="60"/>
        <v>N/A</v>
      </c>
      <c r="E156" s="62">
        <v>17.562814070000002</v>
      </c>
      <c r="F156" s="9" t="str">
        <f t="shared" si="61"/>
        <v>N/A</v>
      </c>
      <c r="G156" s="62">
        <v>39.989904725999999</v>
      </c>
      <c r="H156" s="9" t="str">
        <f t="shared" si="62"/>
        <v>N/A</v>
      </c>
      <c r="I156" s="12">
        <v>-0.67700000000000005</v>
      </c>
      <c r="J156" s="12">
        <v>127.7</v>
      </c>
      <c r="K156" s="5" t="s">
        <v>736</v>
      </c>
      <c r="L156" s="9" t="str">
        <f t="shared" ref="L156:L159" si="63">IF(J156="Div by 0", "N/A", IF(OR(J156="N/A",K156="N/A"),"N/A", IF(J156&gt;VALUE(MID(K156,1,2)), "No", IF(J156&lt;-1*VALUE(MID(K156,1,2)), "No", "Yes"))))</f>
        <v>No</v>
      </c>
    </row>
    <row r="157" spans="1:12" ht="25.5" x14ac:dyDescent="0.2">
      <c r="A157" s="2" t="s">
        <v>538</v>
      </c>
      <c r="B157" s="5" t="s">
        <v>213</v>
      </c>
      <c r="C157" s="62">
        <v>17.309090908999998</v>
      </c>
      <c r="D157" s="9" t="str">
        <f t="shared" si="60"/>
        <v>N/A</v>
      </c>
      <c r="E157" s="62">
        <v>17.670043108000002</v>
      </c>
      <c r="F157" s="9" t="str">
        <f t="shared" si="61"/>
        <v>N/A</v>
      </c>
      <c r="G157" s="62">
        <v>47.603281991999999</v>
      </c>
      <c r="H157" s="9" t="str">
        <f t="shared" si="62"/>
        <v>N/A</v>
      </c>
      <c r="I157" s="12">
        <v>2.085</v>
      </c>
      <c r="J157" s="12">
        <v>169.4</v>
      </c>
      <c r="K157" s="5" t="s">
        <v>736</v>
      </c>
      <c r="L157" s="9" t="str">
        <f t="shared" si="63"/>
        <v>No</v>
      </c>
    </row>
    <row r="158" spans="1:12" ht="25.5" x14ac:dyDescent="0.2">
      <c r="A158" s="2" t="s">
        <v>539</v>
      </c>
      <c r="B158" s="5" t="s">
        <v>213</v>
      </c>
      <c r="C158" s="62">
        <v>26.227323647999999</v>
      </c>
      <c r="D158" s="9" t="str">
        <f t="shared" si="60"/>
        <v>N/A</v>
      </c>
      <c r="E158" s="62">
        <v>27.189294070999999</v>
      </c>
      <c r="F158" s="9" t="str">
        <f t="shared" si="61"/>
        <v>N/A</v>
      </c>
      <c r="G158" s="62">
        <v>58.961584954000003</v>
      </c>
      <c r="H158" s="9" t="str">
        <f t="shared" si="62"/>
        <v>N/A</v>
      </c>
      <c r="I158" s="12">
        <v>3.6680000000000001</v>
      </c>
      <c r="J158" s="12">
        <v>116.9</v>
      </c>
      <c r="K158" s="5" t="s">
        <v>736</v>
      </c>
      <c r="L158" s="9" t="str">
        <f t="shared" si="63"/>
        <v>No</v>
      </c>
    </row>
    <row r="159" spans="1:12" ht="25.5" x14ac:dyDescent="0.2">
      <c r="A159" s="2" t="s">
        <v>540</v>
      </c>
      <c r="B159" s="5" t="s">
        <v>213</v>
      </c>
      <c r="C159" s="62">
        <v>17.980784235000002</v>
      </c>
      <c r="D159" s="9" t="str">
        <f t="shared" si="60"/>
        <v>N/A</v>
      </c>
      <c r="E159" s="62">
        <v>19.970552362999999</v>
      </c>
      <c r="F159" s="9" t="str">
        <f t="shared" si="61"/>
        <v>N/A</v>
      </c>
      <c r="G159" s="62">
        <v>42.136708065999997</v>
      </c>
      <c r="H159" s="9" t="str">
        <f t="shared" si="62"/>
        <v>N/A</v>
      </c>
      <c r="I159" s="12">
        <v>11.07</v>
      </c>
      <c r="J159" s="12">
        <v>111</v>
      </c>
      <c r="K159" s="5" t="s">
        <v>736</v>
      </c>
      <c r="L159" s="9" t="str">
        <f t="shared" si="63"/>
        <v>No</v>
      </c>
    </row>
    <row r="160" spans="1:12" ht="25.5" x14ac:dyDescent="0.2">
      <c r="A160" s="4" t="s">
        <v>541</v>
      </c>
      <c r="B160" s="48" t="s">
        <v>213</v>
      </c>
      <c r="C160" s="1">
        <v>57245.43</v>
      </c>
      <c r="D160" s="11" t="str">
        <f t="shared" si="56"/>
        <v>N/A</v>
      </c>
      <c r="E160" s="1">
        <v>61539.55</v>
      </c>
      <c r="F160" s="11" t="str">
        <f t="shared" si="57"/>
        <v>N/A</v>
      </c>
      <c r="G160" s="1">
        <v>142565.19</v>
      </c>
      <c r="H160" s="11" t="str">
        <f t="shared" si="58"/>
        <v>N/A</v>
      </c>
      <c r="I160" s="12">
        <v>7.5010000000000003</v>
      </c>
      <c r="J160" s="12">
        <v>131.69999999999999</v>
      </c>
      <c r="K160" s="48" t="s">
        <v>736</v>
      </c>
      <c r="L160" s="9" t="str">
        <f t="shared" si="59"/>
        <v>No</v>
      </c>
    </row>
    <row r="161" spans="1:12" x14ac:dyDescent="0.2">
      <c r="A161" s="4" t="s">
        <v>542</v>
      </c>
      <c r="B161" s="48" t="s">
        <v>213</v>
      </c>
      <c r="C161" s="14">
        <v>173757398</v>
      </c>
      <c r="D161" s="11" t="str">
        <f t="shared" si="56"/>
        <v>N/A</v>
      </c>
      <c r="E161" s="14">
        <v>187281549</v>
      </c>
      <c r="F161" s="11" t="str">
        <f t="shared" si="57"/>
        <v>N/A</v>
      </c>
      <c r="G161" s="14">
        <v>352002517</v>
      </c>
      <c r="H161" s="11" t="str">
        <f t="shared" si="58"/>
        <v>N/A</v>
      </c>
      <c r="I161" s="12">
        <v>7.7830000000000004</v>
      </c>
      <c r="J161" s="12">
        <v>87.95</v>
      </c>
      <c r="K161" s="48" t="s">
        <v>736</v>
      </c>
      <c r="L161" s="9" t="str">
        <f t="shared" si="59"/>
        <v>No</v>
      </c>
    </row>
    <row r="162" spans="1:12" x14ac:dyDescent="0.2">
      <c r="A162" s="4" t="s">
        <v>1276</v>
      </c>
      <c r="B162" s="48" t="s">
        <v>213</v>
      </c>
      <c r="C162" s="14">
        <v>2050.4283353999999</v>
      </c>
      <c r="D162" s="11" t="str">
        <f t="shared" si="56"/>
        <v>N/A</v>
      </c>
      <c r="E162" s="14">
        <v>2068.7693199999999</v>
      </c>
      <c r="F162" s="11" t="str">
        <f t="shared" si="57"/>
        <v>N/A</v>
      </c>
      <c r="G162" s="14">
        <v>1762.2065321</v>
      </c>
      <c r="H162" s="11" t="str">
        <f t="shared" si="58"/>
        <v>N/A</v>
      </c>
      <c r="I162" s="12">
        <v>0.89449999999999996</v>
      </c>
      <c r="J162" s="12">
        <v>-14.8</v>
      </c>
      <c r="K162" s="48" t="s">
        <v>736</v>
      </c>
      <c r="L162" s="9" t="str">
        <f t="shared" si="59"/>
        <v>Yes</v>
      </c>
    </row>
    <row r="163" spans="1:12" ht="25.5" x14ac:dyDescent="0.2">
      <c r="A163" s="4" t="s">
        <v>1277</v>
      </c>
      <c r="B163" s="48" t="s">
        <v>213</v>
      </c>
      <c r="C163" s="14">
        <v>1670.7788496999999</v>
      </c>
      <c r="D163" s="11" t="str">
        <f t="shared" si="56"/>
        <v>N/A</v>
      </c>
      <c r="E163" s="14">
        <v>1787.879113</v>
      </c>
      <c r="F163" s="11" t="str">
        <f t="shared" si="57"/>
        <v>N/A</v>
      </c>
      <c r="G163" s="14">
        <v>1436.7319344</v>
      </c>
      <c r="H163" s="11" t="str">
        <f t="shared" si="58"/>
        <v>N/A</v>
      </c>
      <c r="I163" s="12">
        <v>7.0090000000000003</v>
      </c>
      <c r="J163" s="12">
        <v>-19.600000000000001</v>
      </c>
      <c r="K163" s="48" t="s">
        <v>736</v>
      </c>
      <c r="L163" s="9" t="str">
        <f t="shared" si="59"/>
        <v>Yes</v>
      </c>
    </row>
    <row r="164" spans="1:12" ht="25.5" x14ac:dyDescent="0.2">
      <c r="A164" s="4" t="s">
        <v>1278</v>
      </c>
      <c r="B164" s="48" t="s">
        <v>213</v>
      </c>
      <c r="C164" s="14">
        <v>5627.3262032000002</v>
      </c>
      <c r="D164" s="11" t="str">
        <f t="shared" si="56"/>
        <v>N/A</v>
      </c>
      <c r="E164" s="14">
        <v>5640.0247565999998</v>
      </c>
      <c r="F164" s="11" t="str">
        <f t="shared" si="57"/>
        <v>N/A</v>
      </c>
      <c r="G164" s="14">
        <v>4996.3477472000004</v>
      </c>
      <c r="H164" s="11" t="str">
        <f t="shared" si="58"/>
        <v>N/A</v>
      </c>
      <c r="I164" s="12">
        <v>0.22570000000000001</v>
      </c>
      <c r="J164" s="12">
        <v>-11.4</v>
      </c>
      <c r="K164" s="48" t="s">
        <v>736</v>
      </c>
      <c r="L164" s="9" t="str">
        <f t="shared" si="59"/>
        <v>Yes</v>
      </c>
    </row>
    <row r="165" spans="1:12" ht="25.5" x14ac:dyDescent="0.2">
      <c r="A165" s="4" t="s">
        <v>1279</v>
      </c>
      <c r="B165" s="48" t="s">
        <v>213</v>
      </c>
      <c r="C165" s="14">
        <v>1257.453213</v>
      </c>
      <c r="D165" s="11" t="str">
        <f t="shared" si="56"/>
        <v>N/A</v>
      </c>
      <c r="E165" s="14">
        <v>1248.2543439000001</v>
      </c>
      <c r="F165" s="11" t="str">
        <f t="shared" si="57"/>
        <v>N/A</v>
      </c>
      <c r="G165" s="14">
        <v>1043.8903092999999</v>
      </c>
      <c r="H165" s="11" t="str">
        <f t="shared" si="58"/>
        <v>N/A</v>
      </c>
      <c r="I165" s="12">
        <v>-0.73199999999999998</v>
      </c>
      <c r="J165" s="12">
        <v>-16.399999999999999</v>
      </c>
      <c r="K165" s="48" t="s">
        <v>736</v>
      </c>
      <c r="L165" s="9" t="str">
        <f t="shared" si="59"/>
        <v>Yes</v>
      </c>
    </row>
    <row r="166" spans="1:12" ht="25.5" x14ac:dyDescent="0.2">
      <c r="A166" s="4" t="s">
        <v>1280</v>
      </c>
      <c r="B166" s="48" t="s">
        <v>213</v>
      </c>
      <c r="C166" s="14">
        <v>3226.4218943999999</v>
      </c>
      <c r="D166" s="11" t="str">
        <f t="shared" si="56"/>
        <v>N/A</v>
      </c>
      <c r="E166" s="14">
        <v>3241.4795048000001</v>
      </c>
      <c r="F166" s="11" t="str">
        <f t="shared" si="57"/>
        <v>N/A</v>
      </c>
      <c r="G166" s="14">
        <v>2360.6713574999999</v>
      </c>
      <c r="H166" s="11" t="str">
        <f t="shared" si="58"/>
        <v>N/A</v>
      </c>
      <c r="I166" s="12">
        <v>0.4667</v>
      </c>
      <c r="J166" s="12">
        <v>-27.2</v>
      </c>
      <c r="K166" s="48" t="s">
        <v>736</v>
      </c>
      <c r="L166" s="9" t="str">
        <f t="shared" si="59"/>
        <v>Yes</v>
      </c>
    </row>
    <row r="167" spans="1:12" x14ac:dyDescent="0.2">
      <c r="A167" s="46" t="s">
        <v>543</v>
      </c>
      <c r="B167" s="35" t="s">
        <v>213</v>
      </c>
      <c r="C167" s="47">
        <v>117751605</v>
      </c>
      <c r="D167" s="44" t="str">
        <f t="shared" si="56"/>
        <v>N/A</v>
      </c>
      <c r="E167" s="47">
        <v>125238203</v>
      </c>
      <c r="F167" s="44" t="str">
        <f t="shared" si="57"/>
        <v>N/A</v>
      </c>
      <c r="G167" s="47">
        <v>297698360</v>
      </c>
      <c r="H167" s="44" t="str">
        <f t="shared" si="58"/>
        <v>N/A</v>
      </c>
      <c r="I167" s="12">
        <v>6.3579999999999997</v>
      </c>
      <c r="J167" s="12">
        <v>137.69999999999999</v>
      </c>
      <c r="K167" s="45" t="s">
        <v>736</v>
      </c>
      <c r="L167" s="9" t="str">
        <f t="shared" si="59"/>
        <v>No</v>
      </c>
    </row>
    <row r="168" spans="1:12" x14ac:dyDescent="0.2">
      <c r="A168" s="46" t="s">
        <v>1281</v>
      </c>
      <c r="B168" s="35" t="s">
        <v>213</v>
      </c>
      <c r="C168" s="47">
        <v>1389.5306341999999</v>
      </c>
      <c r="D168" s="44" t="str">
        <f t="shared" si="56"/>
        <v>N/A</v>
      </c>
      <c r="E168" s="47">
        <v>1383.4195276999999</v>
      </c>
      <c r="F168" s="44" t="str">
        <f t="shared" si="57"/>
        <v>N/A</v>
      </c>
      <c r="G168" s="47">
        <v>1490.3472824</v>
      </c>
      <c r="H168" s="44" t="str">
        <f t="shared" si="58"/>
        <v>N/A</v>
      </c>
      <c r="I168" s="12">
        <v>-0.44</v>
      </c>
      <c r="J168" s="12">
        <v>7.7290000000000001</v>
      </c>
      <c r="K168" s="45" t="s">
        <v>736</v>
      </c>
      <c r="L168" s="9" t="str">
        <f t="shared" si="59"/>
        <v>Yes</v>
      </c>
    </row>
    <row r="169" spans="1:12" ht="25.5" x14ac:dyDescent="0.2">
      <c r="A169" s="46" t="s">
        <v>1282</v>
      </c>
      <c r="B169" s="48" t="s">
        <v>213</v>
      </c>
      <c r="C169" s="14">
        <v>3144.3257884999998</v>
      </c>
      <c r="D169" s="11" t="str">
        <f t="shared" si="56"/>
        <v>N/A</v>
      </c>
      <c r="E169" s="14">
        <v>3095.4538627000002</v>
      </c>
      <c r="F169" s="11" t="str">
        <f t="shared" si="57"/>
        <v>N/A</v>
      </c>
      <c r="G169" s="14">
        <v>3366.2970968999998</v>
      </c>
      <c r="H169" s="11" t="str">
        <f t="shared" si="58"/>
        <v>N/A</v>
      </c>
      <c r="I169" s="12">
        <v>-1.55</v>
      </c>
      <c r="J169" s="12">
        <v>8.75</v>
      </c>
      <c r="K169" s="48" t="s">
        <v>736</v>
      </c>
      <c r="L169" s="9" t="str">
        <f t="shared" si="59"/>
        <v>Yes</v>
      </c>
    </row>
    <row r="170" spans="1:12" ht="25.5" x14ac:dyDescent="0.2">
      <c r="A170" s="46" t="s">
        <v>1283</v>
      </c>
      <c r="B170" s="48" t="s">
        <v>213</v>
      </c>
      <c r="C170" s="14">
        <v>5908.6857651999999</v>
      </c>
      <c r="D170" s="11" t="str">
        <f t="shared" si="56"/>
        <v>N/A</v>
      </c>
      <c r="E170" s="14">
        <v>6081.9319793000004</v>
      </c>
      <c r="F170" s="11" t="str">
        <f t="shared" si="57"/>
        <v>N/A</v>
      </c>
      <c r="G170" s="14">
        <v>6451.4829149999996</v>
      </c>
      <c r="H170" s="11" t="str">
        <f t="shared" si="58"/>
        <v>N/A</v>
      </c>
      <c r="I170" s="12">
        <v>2.9319999999999999</v>
      </c>
      <c r="J170" s="12">
        <v>6.0759999999999996</v>
      </c>
      <c r="K170" s="48" t="s">
        <v>736</v>
      </c>
      <c r="L170" s="9" t="str">
        <f t="shared" si="59"/>
        <v>Yes</v>
      </c>
    </row>
    <row r="171" spans="1:12" ht="25.5" x14ac:dyDescent="0.2">
      <c r="A171" s="46" t="s">
        <v>1284</v>
      </c>
      <c r="B171" s="48" t="s">
        <v>213</v>
      </c>
      <c r="C171" s="14">
        <v>767.64756032000003</v>
      </c>
      <c r="D171" s="11" t="str">
        <f t="shared" si="56"/>
        <v>N/A</v>
      </c>
      <c r="E171" s="14">
        <v>791.06032399000003</v>
      </c>
      <c r="F171" s="11" t="str">
        <f t="shared" si="57"/>
        <v>N/A</v>
      </c>
      <c r="G171" s="14">
        <v>761.34735024999998</v>
      </c>
      <c r="H171" s="11" t="str">
        <f t="shared" si="58"/>
        <v>N/A</v>
      </c>
      <c r="I171" s="12">
        <v>3.05</v>
      </c>
      <c r="J171" s="12">
        <v>-3.76</v>
      </c>
      <c r="K171" s="48" t="s">
        <v>736</v>
      </c>
      <c r="L171" s="9" t="str">
        <f t="shared" si="59"/>
        <v>Yes</v>
      </c>
    </row>
    <row r="172" spans="1:12" ht="25.5" x14ac:dyDescent="0.2">
      <c r="A172" s="46" t="s">
        <v>1285</v>
      </c>
      <c r="B172" s="48" t="s">
        <v>213</v>
      </c>
      <c r="C172" s="14">
        <v>1134.4187949</v>
      </c>
      <c r="D172" s="11" t="str">
        <f t="shared" si="56"/>
        <v>N/A</v>
      </c>
      <c r="E172" s="14">
        <v>964.74211829000001</v>
      </c>
      <c r="F172" s="11" t="str">
        <f t="shared" si="57"/>
        <v>N/A</v>
      </c>
      <c r="G172" s="14">
        <v>691.84522890999995</v>
      </c>
      <c r="H172" s="11" t="str">
        <f t="shared" si="58"/>
        <v>N/A</v>
      </c>
      <c r="I172" s="12">
        <v>-15</v>
      </c>
      <c r="J172" s="12">
        <v>-28.3</v>
      </c>
      <c r="K172" s="48" t="s">
        <v>736</v>
      </c>
      <c r="L172" s="9" t="str">
        <f t="shared" si="59"/>
        <v>Yes</v>
      </c>
    </row>
    <row r="173" spans="1:12" ht="25.5" x14ac:dyDescent="0.2">
      <c r="A173" s="2" t="s">
        <v>544</v>
      </c>
      <c r="B173" s="133" t="s">
        <v>213</v>
      </c>
      <c r="C173" s="134">
        <v>14191158</v>
      </c>
      <c r="D173" s="135" t="str">
        <f>IF($B173="N/A","N/A",IF(C173&gt;10,"No",IF(C173&lt;-10,"No","Yes")))</f>
        <v>N/A</v>
      </c>
      <c r="E173" s="134">
        <v>18009929</v>
      </c>
      <c r="F173" s="135" t="str">
        <f>IF($B173="N/A","N/A",IF(E173&gt;10,"No",IF(E173&lt;-10,"No","Yes")))</f>
        <v>N/A</v>
      </c>
      <c r="G173" s="134">
        <v>40189032</v>
      </c>
      <c r="H173" s="135" t="str">
        <f>IF($B173="N/A","N/A",IF(G173&gt;10,"No",IF(G173&lt;-10,"No","Yes")))</f>
        <v>N/A</v>
      </c>
      <c r="I173" s="130">
        <v>26.91</v>
      </c>
      <c r="J173" s="130">
        <v>123.1</v>
      </c>
      <c r="K173" s="131" t="s">
        <v>736</v>
      </c>
      <c r="L173" s="132" t="str">
        <f>IF(J173="Div by 0", "N/A", IF(K173="N/A","N/A", IF(J173&gt;VALUE(MID(K173,1,2)), "No", IF(J173&lt;-1*VALUE(MID(K173,1,2)), "No", "Yes"))))</f>
        <v>No</v>
      </c>
    </row>
    <row r="174" spans="1:12" ht="25.5" x14ac:dyDescent="0.2">
      <c r="A174" s="2" t="s">
        <v>1286</v>
      </c>
      <c r="B174" s="48" t="s">
        <v>213</v>
      </c>
      <c r="C174" s="14">
        <v>6074178</v>
      </c>
      <c r="D174" s="11" t="str">
        <f t="shared" ref="D174:D181" si="64">IF($B174="N/A","N/A",IF(C174&gt;10,"No",IF(C174&lt;-10,"No","Yes")))</f>
        <v>N/A</v>
      </c>
      <c r="E174" s="14">
        <v>5831626</v>
      </c>
      <c r="F174" s="11" t="str">
        <f t="shared" ref="F174:F181" si="65">IF($B174="N/A","N/A",IF(E174&gt;10,"No",IF(E174&lt;-10,"No","Yes")))</f>
        <v>N/A</v>
      </c>
      <c r="G174" s="14">
        <v>16358854</v>
      </c>
      <c r="H174" s="11" t="str">
        <f t="shared" ref="H174:H181" si="66">IF($B174="N/A","N/A",IF(G174&gt;10,"No",IF(G174&lt;-10,"No","Yes")))</f>
        <v>N/A</v>
      </c>
      <c r="I174" s="12">
        <v>-3.99</v>
      </c>
      <c r="J174" s="12">
        <v>180.5</v>
      </c>
      <c r="K174" s="48" t="s">
        <v>736</v>
      </c>
      <c r="L174" s="9" t="str">
        <f t="shared" ref="L174:L181" si="67">IF(J174="Div by 0", "N/A", IF(K174="N/A","N/A", IF(J174&gt;VALUE(MID(K174,1,2)), "No", IF(J174&lt;-1*VALUE(MID(K174,1,2)), "No", "Yes"))))</f>
        <v>No</v>
      </c>
    </row>
    <row r="175" spans="1:12" ht="25.5" x14ac:dyDescent="0.2">
      <c r="A175" s="2" t="s">
        <v>545</v>
      </c>
      <c r="B175" s="48" t="s">
        <v>213</v>
      </c>
      <c r="C175" s="14">
        <v>34176311</v>
      </c>
      <c r="D175" s="11" t="str">
        <f t="shared" si="64"/>
        <v>N/A</v>
      </c>
      <c r="E175" s="14">
        <v>35129229</v>
      </c>
      <c r="F175" s="11" t="str">
        <f t="shared" si="65"/>
        <v>N/A</v>
      </c>
      <c r="G175" s="14">
        <v>61443211</v>
      </c>
      <c r="H175" s="11" t="str">
        <f t="shared" si="66"/>
        <v>N/A</v>
      </c>
      <c r="I175" s="12">
        <v>2.7879999999999998</v>
      </c>
      <c r="J175" s="12">
        <v>74.91</v>
      </c>
      <c r="K175" s="48" t="s">
        <v>736</v>
      </c>
      <c r="L175" s="9" t="str">
        <f t="shared" si="67"/>
        <v>No</v>
      </c>
    </row>
    <row r="176" spans="1:12" ht="25.5" x14ac:dyDescent="0.2">
      <c r="A176" s="2" t="s">
        <v>510</v>
      </c>
      <c r="B176" s="48" t="s">
        <v>213</v>
      </c>
      <c r="C176" s="14">
        <v>63309958</v>
      </c>
      <c r="D176" s="11" t="str">
        <f t="shared" si="64"/>
        <v>N/A</v>
      </c>
      <c r="E176" s="14">
        <v>66267419</v>
      </c>
      <c r="F176" s="11" t="str">
        <f t="shared" si="65"/>
        <v>N/A</v>
      </c>
      <c r="G176" s="14">
        <v>179707263</v>
      </c>
      <c r="H176" s="11" t="str">
        <f t="shared" si="66"/>
        <v>N/A</v>
      </c>
      <c r="I176" s="12">
        <v>4.6710000000000003</v>
      </c>
      <c r="J176" s="12">
        <v>171.2</v>
      </c>
      <c r="K176" s="48" t="s">
        <v>736</v>
      </c>
      <c r="L176" s="9" t="str">
        <f t="shared" si="67"/>
        <v>No</v>
      </c>
    </row>
    <row r="177" spans="1:12" ht="25.5" x14ac:dyDescent="0.2">
      <c r="A177" s="2" t="s">
        <v>511</v>
      </c>
      <c r="B177" s="48" t="s">
        <v>213</v>
      </c>
      <c r="C177" s="14">
        <v>167.46309976000001</v>
      </c>
      <c r="D177" s="11" t="str">
        <f t="shared" si="64"/>
        <v>N/A</v>
      </c>
      <c r="E177" s="14">
        <v>198.94318885000001</v>
      </c>
      <c r="F177" s="11" t="str">
        <f t="shared" si="65"/>
        <v>N/A</v>
      </c>
      <c r="G177" s="14">
        <v>201.19564858000001</v>
      </c>
      <c r="H177" s="11" t="str">
        <f t="shared" si="66"/>
        <v>N/A</v>
      </c>
      <c r="I177" s="12">
        <v>18.8</v>
      </c>
      <c r="J177" s="12">
        <v>1.1319999999999999</v>
      </c>
      <c r="K177" s="48" t="s">
        <v>736</v>
      </c>
      <c r="L177" s="9" t="str">
        <f t="shared" si="67"/>
        <v>Yes</v>
      </c>
    </row>
    <row r="178" spans="1:12" ht="25.5" x14ac:dyDescent="0.2">
      <c r="A178" s="2" t="s">
        <v>1287</v>
      </c>
      <c r="B178" s="35" t="s">
        <v>213</v>
      </c>
      <c r="C178" s="47">
        <v>71.678482924999997</v>
      </c>
      <c r="D178" s="44" t="str">
        <f t="shared" si="64"/>
        <v>N/A</v>
      </c>
      <c r="E178" s="47">
        <v>64.417925945999997</v>
      </c>
      <c r="F178" s="44" t="str">
        <f t="shared" si="65"/>
        <v>N/A</v>
      </c>
      <c r="G178" s="47">
        <v>81.896230806999995</v>
      </c>
      <c r="H178" s="44" t="str">
        <f t="shared" si="66"/>
        <v>N/A</v>
      </c>
      <c r="I178" s="12">
        <v>-10.1</v>
      </c>
      <c r="J178" s="12">
        <v>27.13</v>
      </c>
      <c r="K178" s="45" t="s">
        <v>736</v>
      </c>
      <c r="L178" s="9" t="str">
        <f t="shared" si="67"/>
        <v>Yes</v>
      </c>
    </row>
    <row r="179" spans="1:12" ht="25.5" x14ac:dyDescent="0.2">
      <c r="A179" s="2" t="s">
        <v>512</v>
      </c>
      <c r="B179" s="35" t="s">
        <v>213</v>
      </c>
      <c r="C179" s="47">
        <v>403.29837624999999</v>
      </c>
      <c r="D179" s="44" t="str">
        <f t="shared" si="64"/>
        <v>N/A</v>
      </c>
      <c r="E179" s="47">
        <v>388.04821713000001</v>
      </c>
      <c r="F179" s="44" t="str">
        <f t="shared" si="65"/>
        <v>N/A</v>
      </c>
      <c r="G179" s="47">
        <v>307.59901576999999</v>
      </c>
      <c r="H179" s="44" t="str">
        <f t="shared" si="66"/>
        <v>N/A</v>
      </c>
      <c r="I179" s="12">
        <v>-3.78</v>
      </c>
      <c r="J179" s="12">
        <v>-20.7</v>
      </c>
      <c r="K179" s="45" t="s">
        <v>736</v>
      </c>
      <c r="L179" s="9" t="str">
        <f t="shared" si="67"/>
        <v>Yes</v>
      </c>
    </row>
    <row r="180" spans="1:12" ht="25.5" x14ac:dyDescent="0.2">
      <c r="A180" s="2" t="s">
        <v>513</v>
      </c>
      <c r="B180" s="35" t="s">
        <v>213</v>
      </c>
      <c r="C180" s="47">
        <v>747.09067522999999</v>
      </c>
      <c r="D180" s="44" t="str">
        <f t="shared" si="64"/>
        <v>N/A</v>
      </c>
      <c r="E180" s="47">
        <v>732.01019573999997</v>
      </c>
      <c r="F180" s="44" t="str">
        <f t="shared" si="65"/>
        <v>N/A</v>
      </c>
      <c r="G180" s="47">
        <v>899.65638720000004</v>
      </c>
      <c r="H180" s="44" t="str">
        <f t="shared" si="66"/>
        <v>N/A</v>
      </c>
      <c r="I180" s="12">
        <v>-2.02</v>
      </c>
      <c r="J180" s="12">
        <v>22.9</v>
      </c>
      <c r="K180" s="45" t="s">
        <v>736</v>
      </c>
      <c r="L180" s="9" t="str">
        <f t="shared" si="67"/>
        <v>Yes</v>
      </c>
    </row>
    <row r="181" spans="1:12" ht="25.5" x14ac:dyDescent="0.2">
      <c r="A181" s="2" t="s">
        <v>1639</v>
      </c>
      <c r="B181" s="48" t="s">
        <v>213</v>
      </c>
      <c r="C181" s="13">
        <v>77.086922658999995</v>
      </c>
      <c r="D181" s="11" t="str">
        <f t="shared" si="64"/>
        <v>N/A</v>
      </c>
      <c r="E181" s="13">
        <v>74.880699894000003</v>
      </c>
      <c r="F181" s="11" t="str">
        <f t="shared" si="65"/>
        <v>N/A</v>
      </c>
      <c r="G181" s="13">
        <v>79.181080445000006</v>
      </c>
      <c r="H181" s="11" t="str">
        <f t="shared" si="66"/>
        <v>N/A</v>
      </c>
      <c r="I181" s="57">
        <v>-2.86</v>
      </c>
      <c r="J181" s="57">
        <v>5.7430000000000003</v>
      </c>
      <c r="K181" s="48" t="s">
        <v>736</v>
      </c>
      <c r="L181" s="9" t="str">
        <f t="shared" si="67"/>
        <v>Yes</v>
      </c>
    </row>
    <row r="182" spans="1:12" ht="25.5" x14ac:dyDescent="0.2">
      <c r="A182" s="2" t="s">
        <v>1640</v>
      </c>
      <c r="B182" s="136" t="s">
        <v>213</v>
      </c>
      <c r="C182" s="137">
        <v>79.554730982999999</v>
      </c>
      <c r="D182" s="132" t="str">
        <f t="shared" ref="D182" si="68">IF($B182="N/A","N/A",IF(C182&lt;0,"No","Yes"))</f>
        <v>N/A</v>
      </c>
      <c r="E182" s="137">
        <v>78.540772532000005</v>
      </c>
      <c r="F182" s="132" t="str">
        <f t="shared" ref="F182" si="69">IF($B182="N/A","N/A",IF(E182&lt;0,"No","Yes"))</f>
        <v>N/A</v>
      </c>
      <c r="G182" s="137">
        <v>80.956137583</v>
      </c>
      <c r="H182" s="132" t="str">
        <f t="shared" ref="H182" si="70">IF($B182="N/A","N/A",IF(G182&lt;0,"No","Yes"))</f>
        <v>N/A</v>
      </c>
      <c r="I182" s="138">
        <v>-1.27</v>
      </c>
      <c r="J182" s="138">
        <v>3.0750000000000002</v>
      </c>
      <c r="K182" s="136" t="s">
        <v>736</v>
      </c>
      <c r="L182" s="132" t="str">
        <f t="shared" ref="L182" si="71">IF(J182="Div by 0", "N/A", IF(OR(J182="N/A",K182="N/A"),"N/A", IF(J182&gt;VALUE(MID(K182,1,2)), "No", IF(J182&lt;-1*VALUE(MID(K182,1,2)), "No", "Yes"))))</f>
        <v>Yes</v>
      </c>
    </row>
    <row r="183" spans="1:12" ht="25.5" x14ac:dyDescent="0.2">
      <c r="A183" s="2" t="s">
        <v>1641</v>
      </c>
      <c r="B183" s="5" t="s">
        <v>213</v>
      </c>
      <c r="C183" s="13">
        <v>79.857397504000005</v>
      </c>
      <c r="D183" s="9" t="str">
        <f t="shared" ref="D183:D185" si="72">IF($B183="N/A","N/A",IF(C183&lt;0,"No","Yes"))</f>
        <v>N/A</v>
      </c>
      <c r="E183" s="13">
        <v>79.990385771000007</v>
      </c>
      <c r="F183" s="9" t="str">
        <f t="shared" ref="F183:F185" si="73">IF($B183="N/A","N/A",IF(E183&lt;0,"No","Yes"))</f>
        <v>N/A</v>
      </c>
      <c r="G183" s="13">
        <v>81.977623222999995</v>
      </c>
      <c r="H183" s="9" t="str">
        <f t="shared" ref="H183:H185" si="74">IF($B183="N/A","N/A",IF(G183&lt;0,"No","Yes"))</f>
        <v>N/A</v>
      </c>
      <c r="I183" s="57">
        <v>0.16650000000000001</v>
      </c>
      <c r="J183" s="57">
        <v>2.484</v>
      </c>
      <c r="K183" s="5" t="s">
        <v>736</v>
      </c>
      <c r="L183" s="9" t="str">
        <f t="shared" ref="L183:L213" si="75">IF(J183="Div by 0", "N/A", IF(OR(J183="N/A",K183="N/A"),"N/A", IF(J183&gt;VALUE(MID(K183,1,2)), "No", IF(J183&lt;-1*VALUE(MID(K183,1,2)), "No", "Yes"))))</f>
        <v>Yes</v>
      </c>
    </row>
    <row r="184" spans="1:12" ht="25.5" x14ac:dyDescent="0.2">
      <c r="A184" s="2" t="s">
        <v>1642</v>
      </c>
      <c r="B184" s="5" t="s">
        <v>213</v>
      </c>
      <c r="C184" s="13">
        <v>78.247016068999997</v>
      </c>
      <c r="D184" s="9" t="str">
        <f t="shared" si="72"/>
        <v>N/A</v>
      </c>
      <c r="E184" s="13">
        <v>75.594421581999995</v>
      </c>
      <c r="F184" s="9" t="str">
        <f t="shared" si="73"/>
        <v>N/A</v>
      </c>
      <c r="G184" s="13">
        <v>80.277072200000006</v>
      </c>
      <c r="H184" s="9" t="str">
        <f t="shared" si="74"/>
        <v>N/A</v>
      </c>
      <c r="I184" s="57">
        <v>-3.39</v>
      </c>
      <c r="J184" s="57">
        <v>6.194</v>
      </c>
      <c r="K184" s="5" t="s">
        <v>736</v>
      </c>
      <c r="L184" s="9" t="str">
        <f t="shared" si="75"/>
        <v>Yes</v>
      </c>
    </row>
    <row r="185" spans="1:12" ht="25.5" x14ac:dyDescent="0.2">
      <c r="A185" s="2" t="s">
        <v>1643</v>
      </c>
      <c r="B185" s="5" t="s">
        <v>213</v>
      </c>
      <c r="C185" s="13">
        <v>71.150508306000006</v>
      </c>
      <c r="D185" s="9" t="str">
        <f t="shared" si="72"/>
        <v>N/A</v>
      </c>
      <c r="E185" s="13">
        <v>69.573590096000004</v>
      </c>
      <c r="F185" s="9" t="str">
        <f t="shared" si="73"/>
        <v>N/A</v>
      </c>
      <c r="G185" s="13">
        <v>73.291479343000006</v>
      </c>
      <c r="H185" s="9" t="str">
        <f t="shared" si="74"/>
        <v>N/A</v>
      </c>
      <c r="I185" s="57">
        <v>-2.2200000000000002</v>
      </c>
      <c r="J185" s="57">
        <v>5.3440000000000003</v>
      </c>
      <c r="K185" s="5" t="s">
        <v>736</v>
      </c>
      <c r="L185" s="9" t="str">
        <f t="shared" si="75"/>
        <v>Yes</v>
      </c>
    </row>
    <row r="186" spans="1:12" ht="25.5" x14ac:dyDescent="0.2">
      <c r="A186" s="2" t="s">
        <v>1645</v>
      </c>
      <c r="B186" s="139" t="s">
        <v>213</v>
      </c>
      <c r="C186" s="137">
        <v>6.6944372330000004</v>
      </c>
      <c r="D186" s="129" t="str">
        <f>IF($B186="N/A","N/A",IF(C186&gt;10,"No",IF(C186&lt;-10,"No","Yes")))</f>
        <v>N/A</v>
      </c>
      <c r="E186" s="137">
        <v>6.2654648285999999</v>
      </c>
      <c r="F186" s="129" t="str">
        <f>IF($B186="N/A","N/A",IF(E186&gt;10,"No",IF(E186&lt;-10,"No","Yes")))</f>
        <v>N/A</v>
      </c>
      <c r="G186" s="137">
        <v>7.3776852180999999</v>
      </c>
      <c r="H186" s="129" t="str">
        <f>IF($B186="N/A","N/A",IF(G186&gt;10,"No",IF(G186&lt;-10,"No","Yes")))</f>
        <v>N/A</v>
      </c>
      <c r="I186" s="138">
        <v>-6.41</v>
      </c>
      <c r="J186" s="138">
        <v>17.75</v>
      </c>
      <c r="K186" s="139" t="s">
        <v>736</v>
      </c>
      <c r="L186" s="9" t="str">
        <f t="shared" si="75"/>
        <v>Yes</v>
      </c>
    </row>
    <row r="187" spans="1:12" ht="25.5" x14ac:dyDescent="0.2">
      <c r="A187" s="2" t="s">
        <v>1646</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1746</v>
      </c>
      <c r="J187" s="57" t="s">
        <v>1746</v>
      </c>
      <c r="K187" s="45" t="s">
        <v>736</v>
      </c>
      <c r="L187" s="9" t="str">
        <f t="shared" si="75"/>
        <v>N/A</v>
      </c>
    </row>
    <row r="188" spans="1:12" ht="25.5" x14ac:dyDescent="0.2">
      <c r="A188" s="2" t="s">
        <v>1647</v>
      </c>
      <c r="B188" s="35" t="s">
        <v>213</v>
      </c>
      <c r="C188" s="13">
        <v>0</v>
      </c>
      <c r="D188" s="44" t="str">
        <f t="shared" si="76"/>
        <v>N/A</v>
      </c>
      <c r="E188" s="13">
        <v>0</v>
      </c>
      <c r="F188" s="44" t="str">
        <f t="shared" si="77"/>
        <v>N/A</v>
      </c>
      <c r="G188" s="13">
        <v>0</v>
      </c>
      <c r="H188" s="44" t="str">
        <f t="shared" si="78"/>
        <v>N/A</v>
      </c>
      <c r="I188" s="57" t="s">
        <v>1746</v>
      </c>
      <c r="J188" s="57" t="s">
        <v>1746</v>
      </c>
      <c r="K188" s="45" t="s">
        <v>736</v>
      </c>
      <c r="L188" s="9" t="str">
        <f t="shared" si="75"/>
        <v>N/A</v>
      </c>
    </row>
    <row r="189" spans="1:12" ht="25.5" x14ac:dyDescent="0.2">
      <c r="A189" s="2" t="s">
        <v>1648</v>
      </c>
      <c r="B189" s="35" t="s">
        <v>213</v>
      </c>
      <c r="C189" s="13">
        <v>0</v>
      </c>
      <c r="D189" s="44" t="str">
        <f t="shared" si="76"/>
        <v>N/A</v>
      </c>
      <c r="E189" s="13">
        <v>0</v>
      </c>
      <c r="F189" s="44" t="str">
        <f t="shared" si="77"/>
        <v>N/A</v>
      </c>
      <c r="G189" s="13">
        <v>0</v>
      </c>
      <c r="H189" s="44" t="str">
        <f t="shared" si="78"/>
        <v>N/A</v>
      </c>
      <c r="I189" s="57" t="s">
        <v>1746</v>
      </c>
      <c r="J189" s="57" t="s">
        <v>1746</v>
      </c>
      <c r="K189" s="45" t="s">
        <v>736</v>
      </c>
      <c r="L189" s="9" t="str">
        <f t="shared" si="75"/>
        <v>N/A</v>
      </c>
    </row>
    <row r="190" spans="1:12" ht="25.5" x14ac:dyDescent="0.2">
      <c r="A190" s="2" t="s">
        <v>1649</v>
      </c>
      <c r="B190" s="35" t="s">
        <v>213</v>
      </c>
      <c r="C190" s="13">
        <v>8.8503929600000003E-2</v>
      </c>
      <c r="D190" s="44" t="str">
        <f t="shared" si="76"/>
        <v>N/A</v>
      </c>
      <c r="E190" s="13">
        <v>9.7207493800000003E-2</v>
      </c>
      <c r="F190" s="44" t="str">
        <f t="shared" si="77"/>
        <v>N/A</v>
      </c>
      <c r="G190" s="13">
        <v>0.18472998879999999</v>
      </c>
      <c r="H190" s="44" t="str">
        <f t="shared" si="78"/>
        <v>N/A</v>
      </c>
      <c r="I190" s="57">
        <v>9.8339999999999996</v>
      </c>
      <c r="J190" s="57">
        <v>90.04</v>
      </c>
      <c r="K190" s="45" t="s">
        <v>736</v>
      </c>
      <c r="L190" s="9" t="str">
        <f t="shared" si="75"/>
        <v>No</v>
      </c>
    </row>
    <row r="191" spans="1:12" ht="25.5" x14ac:dyDescent="0.2">
      <c r="A191" s="2" t="s">
        <v>1650</v>
      </c>
      <c r="B191" s="35" t="s">
        <v>213</v>
      </c>
      <c r="C191" s="13">
        <v>31.469637251999998</v>
      </c>
      <c r="D191" s="44" t="str">
        <f t="shared" si="76"/>
        <v>N/A</v>
      </c>
      <c r="E191" s="13">
        <v>16.611435136000001</v>
      </c>
      <c r="F191" s="44" t="str">
        <f t="shared" si="77"/>
        <v>N/A</v>
      </c>
      <c r="G191" s="13">
        <v>46.877862939000003</v>
      </c>
      <c r="H191" s="44" t="str">
        <f t="shared" si="78"/>
        <v>N/A</v>
      </c>
      <c r="I191" s="57">
        <v>-47.2</v>
      </c>
      <c r="J191" s="57">
        <v>182.2</v>
      </c>
      <c r="K191" s="45" t="s">
        <v>736</v>
      </c>
      <c r="L191" s="9" t="str">
        <f t="shared" si="75"/>
        <v>No</v>
      </c>
    </row>
    <row r="192" spans="1:12" ht="25.5" x14ac:dyDescent="0.2">
      <c r="A192" s="2" t="s">
        <v>1651</v>
      </c>
      <c r="B192" s="35" t="s">
        <v>213</v>
      </c>
      <c r="C192" s="13">
        <v>4.3661938599999998E-2</v>
      </c>
      <c r="D192" s="44" t="str">
        <f t="shared" si="76"/>
        <v>N/A</v>
      </c>
      <c r="E192" s="13">
        <v>8.2847295900000006E-2</v>
      </c>
      <c r="F192" s="44" t="str">
        <f t="shared" si="77"/>
        <v>N/A</v>
      </c>
      <c r="G192" s="13">
        <v>3.1559291317999998</v>
      </c>
      <c r="H192" s="44" t="str">
        <f t="shared" si="78"/>
        <v>N/A</v>
      </c>
      <c r="I192" s="57">
        <v>89.75</v>
      </c>
      <c r="J192" s="57">
        <v>3709</v>
      </c>
      <c r="K192" s="45" t="s">
        <v>736</v>
      </c>
      <c r="L192" s="9" t="str">
        <f t="shared" si="75"/>
        <v>No</v>
      </c>
    </row>
    <row r="193" spans="1:12" ht="25.5" x14ac:dyDescent="0.2">
      <c r="A193" s="2" t="s">
        <v>1652</v>
      </c>
      <c r="B193" s="35" t="s">
        <v>213</v>
      </c>
      <c r="C193" s="13">
        <v>4.2387482003999999</v>
      </c>
      <c r="D193" s="44" t="str">
        <f t="shared" si="76"/>
        <v>N/A</v>
      </c>
      <c r="E193" s="13">
        <v>3.4265641569</v>
      </c>
      <c r="F193" s="44" t="str">
        <f t="shared" si="77"/>
        <v>N/A</v>
      </c>
      <c r="G193" s="13">
        <v>5.1414010443000002</v>
      </c>
      <c r="H193" s="44" t="str">
        <f t="shared" si="78"/>
        <v>N/A</v>
      </c>
      <c r="I193" s="57">
        <v>-19.2</v>
      </c>
      <c r="J193" s="57">
        <v>50.05</v>
      </c>
      <c r="K193" s="45" t="s">
        <v>736</v>
      </c>
      <c r="L193" s="9" t="str">
        <f t="shared" si="75"/>
        <v>No</v>
      </c>
    </row>
    <row r="194" spans="1:12" ht="25.5" x14ac:dyDescent="0.2">
      <c r="A194" s="2" t="s">
        <v>1653</v>
      </c>
      <c r="B194" s="35" t="s">
        <v>213</v>
      </c>
      <c r="C194" s="13">
        <v>8.7323877199999997E-2</v>
      </c>
      <c r="D194" s="44" t="str">
        <f t="shared" si="76"/>
        <v>N/A</v>
      </c>
      <c r="E194" s="13">
        <v>3.8662071399999998E-2</v>
      </c>
      <c r="F194" s="44" t="str">
        <f t="shared" si="77"/>
        <v>N/A</v>
      </c>
      <c r="G194" s="13">
        <v>0.3334151018</v>
      </c>
      <c r="H194" s="44" t="str">
        <f t="shared" si="78"/>
        <v>N/A</v>
      </c>
      <c r="I194" s="57">
        <v>-55.7</v>
      </c>
      <c r="J194" s="57">
        <v>762.4</v>
      </c>
      <c r="K194" s="45" t="s">
        <v>736</v>
      </c>
      <c r="L194" s="9" t="str">
        <f t="shared" si="75"/>
        <v>No</v>
      </c>
    </row>
    <row r="195" spans="1:12" ht="25.5" x14ac:dyDescent="0.2">
      <c r="A195" s="2" t="s">
        <v>1654</v>
      </c>
      <c r="B195" s="35" t="s">
        <v>213</v>
      </c>
      <c r="C195" s="13">
        <v>67.608741828000007</v>
      </c>
      <c r="D195" s="44" t="str">
        <f t="shared" si="76"/>
        <v>N/A</v>
      </c>
      <c r="E195" s="13">
        <v>68.329135737000001</v>
      </c>
      <c r="F195" s="44" t="str">
        <f t="shared" si="77"/>
        <v>N/A</v>
      </c>
      <c r="G195" s="13">
        <v>46.725172839999999</v>
      </c>
      <c r="H195" s="44" t="str">
        <f t="shared" si="78"/>
        <v>N/A</v>
      </c>
      <c r="I195" s="57">
        <v>1.0660000000000001</v>
      </c>
      <c r="J195" s="57">
        <v>-31.6</v>
      </c>
      <c r="K195" s="45" t="s">
        <v>736</v>
      </c>
      <c r="L195" s="9" t="str">
        <f t="shared" si="75"/>
        <v>No</v>
      </c>
    </row>
    <row r="196" spans="1:12" ht="25.5" x14ac:dyDescent="0.2">
      <c r="A196" s="2" t="s">
        <v>1655</v>
      </c>
      <c r="B196" s="35" t="s">
        <v>213</v>
      </c>
      <c r="C196" s="13">
        <v>0.14632649689999999</v>
      </c>
      <c r="D196" s="44" t="str">
        <f t="shared" si="76"/>
        <v>N/A</v>
      </c>
      <c r="E196" s="13">
        <v>0.15243902440000001</v>
      </c>
      <c r="F196" s="44" t="str">
        <f t="shared" si="77"/>
        <v>N/A</v>
      </c>
      <c r="G196" s="13">
        <v>0.2062567897</v>
      </c>
      <c r="H196" s="44" t="str">
        <f t="shared" si="78"/>
        <v>N/A</v>
      </c>
      <c r="I196" s="57">
        <v>4.1769999999999996</v>
      </c>
      <c r="J196" s="57">
        <v>35.299999999999997</v>
      </c>
      <c r="K196" s="45" t="s">
        <v>736</v>
      </c>
      <c r="L196" s="9" t="str">
        <f t="shared" si="75"/>
        <v>No</v>
      </c>
    </row>
    <row r="197" spans="1:12" ht="25.5" x14ac:dyDescent="0.2">
      <c r="A197" s="2" t="s">
        <v>1656</v>
      </c>
      <c r="B197" s="35" t="s">
        <v>213</v>
      </c>
      <c r="C197" s="13">
        <v>44.524556889999999</v>
      </c>
      <c r="D197" s="44" t="str">
        <f t="shared" si="76"/>
        <v>N/A</v>
      </c>
      <c r="E197" s="13">
        <v>42.301829267999999</v>
      </c>
      <c r="F197" s="44" t="str">
        <f t="shared" si="77"/>
        <v>N/A</v>
      </c>
      <c r="G197" s="13">
        <v>45.041576763000002</v>
      </c>
      <c r="H197" s="44" t="str">
        <f t="shared" si="78"/>
        <v>N/A</v>
      </c>
      <c r="I197" s="57">
        <v>-4.99</v>
      </c>
      <c r="J197" s="57">
        <v>6.4770000000000003</v>
      </c>
      <c r="K197" s="45" t="s">
        <v>736</v>
      </c>
      <c r="L197" s="9" t="str">
        <f t="shared" si="75"/>
        <v>Yes</v>
      </c>
    </row>
    <row r="198" spans="1:12" ht="25.5" x14ac:dyDescent="0.2">
      <c r="A198" s="2" t="s">
        <v>1657</v>
      </c>
      <c r="B198" s="35" t="s">
        <v>213</v>
      </c>
      <c r="C198" s="13">
        <v>0</v>
      </c>
      <c r="D198" s="44" t="str">
        <f t="shared" si="76"/>
        <v>N/A</v>
      </c>
      <c r="E198" s="13">
        <v>0</v>
      </c>
      <c r="F198" s="44" t="str">
        <f t="shared" si="77"/>
        <v>N/A</v>
      </c>
      <c r="G198" s="13">
        <v>36.287678159000002</v>
      </c>
      <c r="H198" s="44" t="str">
        <f t="shared" si="78"/>
        <v>N/A</v>
      </c>
      <c r="I198" s="57" t="s">
        <v>1746</v>
      </c>
      <c r="J198" s="57" t="s">
        <v>1746</v>
      </c>
      <c r="K198" s="45" t="s">
        <v>736</v>
      </c>
      <c r="L198" s="9" t="str">
        <f t="shared" si="75"/>
        <v>N/A</v>
      </c>
    </row>
    <row r="199" spans="1:12" ht="25.5" x14ac:dyDescent="0.2">
      <c r="A199" s="2" t="s">
        <v>1658</v>
      </c>
      <c r="B199" s="35" t="s">
        <v>213</v>
      </c>
      <c r="C199" s="13">
        <v>2.1830969295</v>
      </c>
      <c r="D199" s="44" t="str">
        <f t="shared" si="76"/>
        <v>N/A</v>
      </c>
      <c r="E199" s="13">
        <v>2.3561770944</v>
      </c>
      <c r="F199" s="44" t="str">
        <f t="shared" si="77"/>
        <v>N/A</v>
      </c>
      <c r="G199" s="13">
        <v>3.2680687455999999</v>
      </c>
      <c r="H199" s="44" t="str">
        <f t="shared" si="78"/>
        <v>N/A</v>
      </c>
      <c r="I199" s="57">
        <v>7.9279999999999999</v>
      </c>
      <c r="J199" s="57">
        <v>38.700000000000003</v>
      </c>
      <c r="K199" s="45" t="s">
        <v>736</v>
      </c>
      <c r="L199" s="9" t="str">
        <f t="shared" si="75"/>
        <v>No</v>
      </c>
    </row>
    <row r="200" spans="1:12" ht="25.5" x14ac:dyDescent="0.2">
      <c r="A200" s="2" t="s">
        <v>1659</v>
      </c>
      <c r="B200" s="35" t="s">
        <v>213</v>
      </c>
      <c r="C200" s="13">
        <v>3.4221519399999997E-2</v>
      </c>
      <c r="D200" s="44" t="str">
        <f t="shared" si="76"/>
        <v>N/A</v>
      </c>
      <c r="E200" s="13">
        <v>1.43601979E-2</v>
      </c>
      <c r="F200" s="44" t="str">
        <f t="shared" si="77"/>
        <v>N/A</v>
      </c>
      <c r="G200" s="13">
        <v>1.9023684499999999E-2</v>
      </c>
      <c r="H200" s="44" t="str">
        <f t="shared" si="78"/>
        <v>N/A</v>
      </c>
      <c r="I200" s="57">
        <v>-58</v>
      </c>
      <c r="J200" s="57">
        <v>32.479999999999997</v>
      </c>
      <c r="K200" s="45" t="s">
        <v>736</v>
      </c>
      <c r="L200" s="9" t="str">
        <f t="shared" si="75"/>
        <v>No</v>
      </c>
    </row>
    <row r="201" spans="1:12" ht="25.5" x14ac:dyDescent="0.2">
      <c r="A201" s="2" t="s">
        <v>1660</v>
      </c>
      <c r="B201" s="35" t="s">
        <v>213</v>
      </c>
      <c r="C201" s="13">
        <v>0.52748342029999995</v>
      </c>
      <c r="D201" s="44" t="str">
        <f t="shared" si="76"/>
        <v>N/A</v>
      </c>
      <c r="E201" s="13">
        <v>0.66498762810000001</v>
      </c>
      <c r="F201" s="44" t="str">
        <f t="shared" si="77"/>
        <v>N/A</v>
      </c>
      <c r="G201" s="13">
        <v>1.0543126192000001</v>
      </c>
      <c r="H201" s="44" t="str">
        <f t="shared" si="78"/>
        <v>N/A</v>
      </c>
      <c r="I201" s="57">
        <v>26.07</v>
      </c>
      <c r="J201" s="57">
        <v>58.55</v>
      </c>
      <c r="K201" s="45" t="s">
        <v>736</v>
      </c>
      <c r="L201" s="9" t="str">
        <f t="shared" si="75"/>
        <v>No</v>
      </c>
    </row>
    <row r="202" spans="1:12" ht="25.5" x14ac:dyDescent="0.2">
      <c r="A202" s="2" t="s">
        <v>1661</v>
      </c>
      <c r="B202" s="35" t="s">
        <v>213</v>
      </c>
      <c r="C202" s="13">
        <v>0.17110759719999999</v>
      </c>
      <c r="D202" s="44" t="str">
        <f t="shared" si="76"/>
        <v>N/A</v>
      </c>
      <c r="E202" s="13">
        <v>0.69039413220000001</v>
      </c>
      <c r="F202" s="44" t="str">
        <f t="shared" si="77"/>
        <v>N/A</v>
      </c>
      <c r="G202" s="13">
        <v>0.38397805270000002</v>
      </c>
      <c r="H202" s="44" t="str">
        <f t="shared" si="78"/>
        <v>N/A</v>
      </c>
      <c r="I202" s="57">
        <v>303.5</v>
      </c>
      <c r="J202" s="57">
        <v>-44.4</v>
      </c>
      <c r="K202" s="45" t="s">
        <v>736</v>
      </c>
      <c r="L202" s="9" t="str">
        <f t="shared" si="75"/>
        <v>No</v>
      </c>
    </row>
    <row r="203" spans="1:12" ht="25.5" x14ac:dyDescent="0.2">
      <c r="A203" s="2" t="s">
        <v>1662</v>
      </c>
      <c r="B203" s="35" t="s">
        <v>213</v>
      </c>
      <c r="C203" s="13">
        <v>0.35991598029999999</v>
      </c>
      <c r="D203" s="44" t="str">
        <f t="shared" si="76"/>
        <v>N/A</v>
      </c>
      <c r="E203" s="13">
        <v>0.38330682220000001</v>
      </c>
      <c r="F203" s="44" t="str">
        <f t="shared" si="77"/>
        <v>N/A</v>
      </c>
      <c r="G203" s="13">
        <v>9.3115929299999997E-2</v>
      </c>
      <c r="H203" s="44" t="str">
        <f t="shared" si="78"/>
        <v>N/A</v>
      </c>
      <c r="I203" s="57">
        <v>6.4989999999999997</v>
      </c>
      <c r="J203" s="57">
        <v>-75.7</v>
      </c>
      <c r="K203" s="45" t="s">
        <v>736</v>
      </c>
      <c r="L203" s="9" t="str">
        <f t="shared" si="75"/>
        <v>No</v>
      </c>
    </row>
    <row r="204" spans="1:12" ht="25.5" x14ac:dyDescent="0.2">
      <c r="A204" s="2" t="s">
        <v>1663</v>
      </c>
      <c r="B204" s="35" t="s">
        <v>213</v>
      </c>
      <c r="C204" s="13">
        <v>3.2593047131000001</v>
      </c>
      <c r="D204" s="44" t="str">
        <f t="shared" si="76"/>
        <v>N/A</v>
      </c>
      <c r="E204" s="13">
        <v>2.8775627429999999</v>
      </c>
      <c r="F204" s="44" t="str">
        <f t="shared" si="77"/>
        <v>N/A</v>
      </c>
      <c r="G204" s="13">
        <v>2.8330271188</v>
      </c>
      <c r="H204" s="44" t="str">
        <f t="shared" si="78"/>
        <v>N/A</v>
      </c>
      <c r="I204" s="57">
        <v>-11.7</v>
      </c>
      <c r="J204" s="57">
        <v>-1.55</v>
      </c>
      <c r="K204" s="45" t="s">
        <v>736</v>
      </c>
      <c r="L204" s="9" t="str">
        <f t="shared" si="75"/>
        <v>Yes</v>
      </c>
    </row>
    <row r="205" spans="1:12" ht="25.5" x14ac:dyDescent="0.2">
      <c r="A205" s="2" t="s">
        <v>1664</v>
      </c>
      <c r="B205" s="35" t="s">
        <v>213</v>
      </c>
      <c r="C205" s="13">
        <v>2.9501309900000001E-2</v>
      </c>
      <c r="D205" s="44" t="str">
        <f t="shared" si="76"/>
        <v>N/A</v>
      </c>
      <c r="E205" s="13">
        <v>2.4301873500000001E-2</v>
      </c>
      <c r="F205" s="44" t="str">
        <f t="shared" si="77"/>
        <v>N/A</v>
      </c>
      <c r="G205" s="13">
        <v>9.5118422399999999E-2</v>
      </c>
      <c r="H205" s="44" t="str">
        <f t="shared" si="78"/>
        <v>N/A</v>
      </c>
      <c r="I205" s="57">
        <v>-17.600000000000001</v>
      </c>
      <c r="J205" s="57">
        <v>291.39999999999998</v>
      </c>
      <c r="K205" s="45" t="s">
        <v>736</v>
      </c>
      <c r="L205" s="9" t="str">
        <f t="shared" si="75"/>
        <v>No</v>
      </c>
    </row>
    <row r="206" spans="1:12" ht="25.5" x14ac:dyDescent="0.2">
      <c r="A206" s="2" t="s">
        <v>1665</v>
      </c>
      <c r="B206" s="35" t="s">
        <v>213</v>
      </c>
      <c r="C206" s="13">
        <v>0.33277477519999998</v>
      </c>
      <c r="D206" s="44" t="str">
        <f t="shared" si="76"/>
        <v>N/A</v>
      </c>
      <c r="E206" s="13">
        <v>0.1800547897</v>
      </c>
      <c r="F206" s="44" t="str">
        <f t="shared" si="77"/>
        <v>N/A</v>
      </c>
      <c r="G206" s="13">
        <v>1.1269029942</v>
      </c>
      <c r="H206" s="44" t="str">
        <f t="shared" si="78"/>
        <v>N/A</v>
      </c>
      <c r="I206" s="57">
        <v>-45.9</v>
      </c>
      <c r="J206" s="57">
        <v>525.9</v>
      </c>
      <c r="K206" s="45" t="s">
        <v>736</v>
      </c>
      <c r="L206" s="9" t="str">
        <f t="shared" si="75"/>
        <v>No</v>
      </c>
    </row>
    <row r="207" spans="1:12" ht="25.5" x14ac:dyDescent="0.2">
      <c r="A207" s="2" t="s">
        <v>1666</v>
      </c>
      <c r="B207" s="35" t="s">
        <v>213</v>
      </c>
      <c r="C207" s="13">
        <v>0.13216586820000001</v>
      </c>
      <c r="D207" s="44" t="str">
        <f t="shared" si="76"/>
        <v>N/A</v>
      </c>
      <c r="E207" s="13">
        <v>9.6102863199999999E-2</v>
      </c>
      <c r="F207" s="44" t="str">
        <f t="shared" si="77"/>
        <v>N/A</v>
      </c>
      <c r="G207" s="13">
        <v>0.3674574846</v>
      </c>
      <c r="H207" s="44" t="str">
        <f t="shared" si="78"/>
        <v>N/A</v>
      </c>
      <c r="I207" s="57">
        <v>-27.3</v>
      </c>
      <c r="J207" s="57">
        <v>282.39999999999998</v>
      </c>
      <c r="K207" s="45" t="s">
        <v>736</v>
      </c>
      <c r="L207" s="9" t="str">
        <f t="shared" si="75"/>
        <v>No</v>
      </c>
    </row>
    <row r="208" spans="1:12" ht="25.5" x14ac:dyDescent="0.2">
      <c r="A208" s="2" t="s">
        <v>1667</v>
      </c>
      <c r="B208" s="35" t="s">
        <v>213</v>
      </c>
      <c r="C208" s="13">
        <v>10.687734535000001</v>
      </c>
      <c r="D208" s="44" t="str">
        <f t="shared" si="76"/>
        <v>N/A</v>
      </c>
      <c r="E208" s="13">
        <v>9.6290650407000005</v>
      </c>
      <c r="F208" s="44" t="str">
        <f t="shared" si="77"/>
        <v>N/A</v>
      </c>
      <c r="G208" s="13">
        <v>12.179663680999999</v>
      </c>
      <c r="H208" s="44" t="str">
        <f t="shared" si="78"/>
        <v>N/A</v>
      </c>
      <c r="I208" s="57">
        <v>-9.91</v>
      </c>
      <c r="J208" s="57">
        <v>26.49</v>
      </c>
      <c r="K208" s="45" t="s">
        <v>736</v>
      </c>
      <c r="L208" s="9" t="str">
        <f t="shared" si="75"/>
        <v>Yes</v>
      </c>
    </row>
    <row r="209" spans="1:12" ht="25.5" x14ac:dyDescent="0.2">
      <c r="A209" s="2" t="s">
        <v>1668</v>
      </c>
      <c r="B209" s="35" t="s">
        <v>213</v>
      </c>
      <c r="C209" s="13">
        <v>0</v>
      </c>
      <c r="D209" s="44" t="str">
        <f t="shared" si="76"/>
        <v>N/A</v>
      </c>
      <c r="E209" s="13">
        <v>1.1046306000000001E-3</v>
      </c>
      <c r="F209" s="44" t="str">
        <f t="shared" si="77"/>
        <v>N/A</v>
      </c>
      <c r="G209" s="13">
        <v>0</v>
      </c>
      <c r="H209" s="44" t="str">
        <f t="shared" si="78"/>
        <v>N/A</v>
      </c>
      <c r="I209" s="57" t="s">
        <v>1746</v>
      </c>
      <c r="J209" s="57">
        <v>-100</v>
      </c>
      <c r="K209" s="45" t="s">
        <v>736</v>
      </c>
      <c r="L209" s="9" t="str">
        <f t="shared" si="75"/>
        <v>No</v>
      </c>
    </row>
    <row r="210" spans="1:12" ht="25.5" x14ac:dyDescent="0.2">
      <c r="A210" s="2" t="s">
        <v>1669</v>
      </c>
      <c r="B210" s="35" t="s">
        <v>213</v>
      </c>
      <c r="C210" s="13">
        <v>8.2615468127000007</v>
      </c>
      <c r="D210" s="44" t="str">
        <f t="shared" si="76"/>
        <v>N/A</v>
      </c>
      <c r="E210" s="13">
        <v>8.3985065393999996</v>
      </c>
      <c r="F210" s="44" t="str">
        <f t="shared" si="77"/>
        <v>N/A</v>
      </c>
      <c r="G210" s="13">
        <v>9.4337450124999993</v>
      </c>
      <c r="H210" s="44" t="str">
        <f t="shared" si="78"/>
        <v>N/A</v>
      </c>
      <c r="I210" s="57">
        <v>1.6579999999999999</v>
      </c>
      <c r="J210" s="57">
        <v>12.33</v>
      </c>
      <c r="K210" s="45" t="s">
        <v>736</v>
      </c>
      <c r="L210" s="9" t="str">
        <f t="shared" si="75"/>
        <v>Yes</v>
      </c>
    </row>
    <row r="211" spans="1:12" ht="25.5" x14ac:dyDescent="0.2">
      <c r="A211" s="2" t="s">
        <v>1670</v>
      </c>
      <c r="B211" s="35" t="s">
        <v>213</v>
      </c>
      <c r="C211" s="13">
        <v>0</v>
      </c>
      <c r="D211" s="44" t="str">
        <f t="shared" si="76"/>
        <v>N/A</v>
      </c>
      <c r="E211" s="13">
        <v>0</v>
      </c>
      <c r="F211" s="44" t="str">
        <f t="shared" si="77"/>
        <v>N/A</v>
      </c>
      <c r="G211" s="13">
        <v>5.0062329999999995E-4</v>
      </c>
      <c r="H211" s="44" t="str">
        <f t="shared" si="78"/>
        <v>N/A</v>
      </c>
      <c r="I211" s="57" t="s">
        <v>1746</v>
      </c>
      <c r="J211" s="57" t="s">
        <v>1746</v>
      </c>
      <c r="K211" s="45" t="s">
        <v>736</v>
      </c>
      <c r="L211" s="9" t="str">
        <f t="shared" si="75"/>
        <v>N/A</v>
      </c>
    </row>
    <row r="212" spans="1:12" ht="25.5" x14ac:dyDescent="0.2">
      <c r="A212" s="2" t="s">
        <v>1671</v>
      </c>
      <c r="B212" s="35" t="s">
        <v>213</v>
      </c>
      <c r="C212" s="13">
        <v>2.7035000353999998</v>
      </c>
      <c r="D212" s="44" t="str">
        <f t="shared" si="76"/>
        <v>N/A</v>
      </c>
      <c r="E212" s="13">
        <v>0.30929657119999998</v>
      </c>
      <c r="F212" s="44" t="str">
        <f t="shared" si="77"/>
        <v>N/A</v>
      </c>
      <c r="G212" s="13">
        <v>4.1051108599999997E-2</v>
      </c>
      <c r="H212" s="44" t="str">
        <f t="shared" si="78"/>
        <v>N/A</v>
      </c>
      <c r="I212" s="57">
        <v>-88.6</v>
      </c>
      <c r="J212" s="57">
        <v>-86.7</v>
      </c>
      <c r="K212" s="45" t="s">
        <v>736</v>
      </c>
      <c r="L212" s="9" t="str">
        <f t="shared" si="75"/>
        <v>No</v>
      </c>
    </row>
    <row r="213" spans="1:12" ht="38.25" x14ac:dyDescent="0.2">
      <c r="A213" s="2" t="s">
        <v>1644</v>
      </c>
      <c r="B213" s="35" t="s">
        <v>213</v>
      </c>
      <c r="C213" s="13">
        <v>4.4535177362000002</v>
      </c>
      <c r="D213" s="44" t="str">
        <f t="shared" si="76"/>
        <v>N/A</v>
      </c>
      <c r="E213" s="13">
        <v>4.1235860728000002</v>
      </c>
      <c r="F213" s="44" t="str">
        <f t="shared" si="77"/>
        <v>N/A</v>
      </c>
      <c r="G213" s="13">
        <v>4.3188770018999998</v>
      </c>
      <c r="H213" s="44" t="str">
        <f t="shared" si="78"/>
        <v>N/A</v>
      </c>
      <c r="I213" s="57">
        <v>-7.41</v>
      </c>
      <c r="J213" s="57">
        <v>4.7359999999999998</v>
      </c>
      <c r="K213" s="45" t="s">
        <v>736</v>
      </c>
      <c r="L213" s="9" t="str">
        <f t="shared" si="75"/>
        <v>Yes</v>
      </c>
    </row>
    <row r="214" spans="1:12" x14ac:dyDescent="0.2">
      <c r="A214" s="161" t="s">
        <v>1633</v>
      </c>
      <c r="B214" s="162"/>
      <c r="C214" s="162"/>
      <c r="D214" s="162"/>
      <c r="E214" s="162"/>
      <c r="F214" s="162"/>
      <c r="G214" s="162"/>
      <c r="H214" s="162"/>
      <c r="I214" s="162"/>
      <c r="J214" s="162"/>
      <c r="K214" s="162"/>
      <c r="L214" s="163"/>
    </row>
    <row r="215" spans="1:12" x14ac:dyDescent="0.2">
      <c r="A215" s="151" t="s">
        <v>1631</v>
      </c>
      <c r="B215" s="152"/>
      <c r="C215" s="152"/>
      <c r="D215" s="152"/>
      <c r="E215" s="152"/>
      <c r="F215" s="152"/>
      <c r="G215" s="152"/>
      <c r="H215" s="152"/>
      <c r="I215" s="152"/>
      <c r="J215" s="152"/>
      <c r="K215" s="152"/>
      <c r="L215" s="153"/>
    </row>
    <row r="216" spans="1:12" s="21" customFormat="1" x14ac:dyDescent="0.2">
      <c r="A216" s="154" t="s">
        <v>1732</v>
      </c>
      <c r="B216" s="154"/>
      <c r="C216" s="154"/>
      <c r="D216" s="154"/>
      <c r="E216" s="154"/>
      <c r="F216" s="154"/>
      <c r="G216" s="154"/>
      <c r="H216" s="154"/>
      <c r="I216" s="154"/>
      <c r="J216" s="154"/>
      <c r="K216" s="154"/>
      <c r="L216" s="155"/>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ht="54" customHeight="1" x14ac:dyDescent="0.2">
      <c r="A2" s="169" t="s">
        <v>1594</v>
      </c>
      <c r="B2" s="170"/>
      <c r="C2" s="170"/>
      <c r="D2" s="170"/>
      <c r="E2" s="170"/>
      <c r="F2" s="170"/>
      <c r="G2" s="170"/>
      <c r="H2" s="170"/>
      <c r="I2" s="170"/>
      <c r="J2" s="170"/>
      <c r="K2" s="170"/>
      <c r="L2" s="171"/>
    </row>
    <row r="3" spans="1:12" s="21" customFormat="1" x14ac:dyDescent="0.2">
      <c r="A3" s="148" t="s">
        <v>1745</v>
      </c>
      <c r="B3" s="167"/>
      <c r="C3" s="167"/>
      <c r="D3" s="167"/>
      <c r="E3" s="167"/>
      <c r="F3" s="167"/>
      <c r="G3" s="167"/>
      <c r="H3" s="167"/>
      <c r="I3" s="167"/>
      <c r="J3" s="167"/>
      <c r="K3" s="167"/>
      <c r="L3" s="168"/>
    </row>
    <row r="4" spans="1:12" s="21" customFormat="1" x14ac:dyDescent="0.2">
      <c r="A4" s="164" t="s">
        <v>648</v>
      </c>
      <c r="B4" s="165"/>
      <c r="C4" s="165"/>
      <c r="D4" s="165"/>
      <c r="E4" s="165"/>
      <c r="F4" s="165"/>
      <c r="G4" s="165"/>
      <c r="H4" s="165"/>
      <c r="I4" s="165"/>
      <c r="J4" s="165"/>
      <c r="K4" s="165"/>
      <c r="L4" s="166"/>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18" t="s">
        <v>3</v>
      </c>
      <c r="B6" s="48" t="s">
        <v>213</v>
      </c>
      <c r="C6" s="1">
        <v>257855</v>
      </c>
      <c r="D6" s="11" t="str">
        <f t="shared" ref="D6:D39" si="0">IF($B6="N/A","N/A",IF(C6&gt;10,"No",IF(C6&lt;-10,"No","Yes")))</f>
        <v>N/A</v>
      </c>
      <c r="E6" s="1">
        <v>258244</v>
      </c>
      <c r="F6" s="11" t="str">
        <f t="shared" ref="F6:F39" si="1">IF($B6="N/A","N/A",IF(E6&gt;10,"No",IF(E6&lt;-10,"No","Yes")))</f>
        <v>N/A</v>
      </c>
      <c r="G6" s="1">
        <v>157682</v>
      </c>
      <c r="H6" s="11" t="str">
        <f t="shared" ref="H6:H39" si="2">IF($B6="N/A","N/A",IF(G6&gt;10,"No",IF(G6&lt;-10,"No","Yes")))</f>
        <v>N/A</v>
      </c>
      <c r="I6" s="57">
        <v>0.15090000000000001</v>
      </c>
      <c r="J6" s="57">
        <v>-38.9</v>
      </c>
      <c r="K6" s="48" t="s">
        <v>736</v>
      </c>
      <c r="L6" s="9" t="str">
        <f t="shared" ref="L6:L39" si="3">IF(J6="Div by 0", "N/A", IF(K6="N/A","N/A", IF(J6&gt;VALUE(MID(K6,1,2)), "No", IF(J6&lt;-1*VALUE(MID(K6,1,2)), "No", "Yes"))))</f>
        <v>No</v>
      </c>
    </row>
    <row r="7" spans="1:12" x14ac:dyDescent="0.2">
      <c r="A7" s="18" t="s">
        <v>4</v>
      </c>
      <c r="B7" s="35" t="s">
        <v>213</v>
      </c>
      <c r="C7" s="36">
        <v>208583</v>
      </c>
      <c r="D7" s="44" t="str">
        <f t="shared" si="0"/>
        <v>N/A</v>
      </c>
      <c r="E7" s="36">
        <v>207901</v>
      </c>
      <c r="F7" s="44" t="str">
        <f t="shared" si="1"/>
        <v>N/A</v>
      </c>
      <c r="G7" s="36">
        <v>107179</v>
      </c>
      <c r="H7" s="44" t="str">
        <f t="shared" si="2"/>
        <v>N/A</v>
      </c>
      <c r="I7" s="12">
        <v>-0.32700000000000001</v>
      </c>
      <c r="J7" s="12">
        <v>-48.4</v>
      </c>
      <c r="K7" s="45" t="s">
        <v>736</v>
      </c>
      <c r="L7" s="9" t="str">
        <f t="shared" si="3"/>
        <v>No</v>
      </c>
    </row>
    <row r="8" spans="1:12" x14ac:dyDescent="0.2">
      <c r="A8" s="18" t="s">
        <v>359</v>
      </c>
      <c r="B8" s="35" t="s">
        <v>213</v>
      </c>
      <c r="C8" s="8">
        <v>80.891586356999994</v>
      </c>
      <c r="D8" s="44" t="str">
        <f>IF($B8="N/A","N/A",IF(C8&gt;10,"No",IF(C8&lt;-10,"No","Yes")))</f>
        <v>N/A</v>
      </c>
      <c r="E8" s="8">
        <v>80.505645822999995</v>
      </c>
      <c r="F8" s="44" t="str">
        <f t="shared" si="1"/>
        <v>N/A</v>
      </c>
      <c r="G8" s="8">
        <v>67.971613754000003</v>
      </c>
      <c r="H8" s="44" t="str">
        <f t="shared" si="2"/>
        <v>N/A</v>
      </c>
      <c r="I8" s="12">
        <v>-0.47699999999999998</v>
      </c>
      <c r="J8" s="12">
        <v>-15.6</v>
      </c>
      <c r="K8" s="45" t="s">
        <v>736</v>
      </c>
      <c r="L8" s="9" t="str">
        <f t="shared" si="3"/>
        <v>Yes</v>
      </c>
    </row>
    <row r="9" spans="1:12" x14ac:dyDescent="0.2">
      <c r="A9" s="18" t="s">
        <v>83</v>
      </c>
      <c r="B9" s="35" t="s">
        <v>213</v>
      </c>
      <c r="C9" s="36">
        <v>179914.58</v>
      </c>
      <c r="D9" s="44" t="str">
        <f t="shared" si="0"/>
        <v>N/A</v>
      </c>
      <c r="E9" s="36">
        <v>182238.35</v>
      </c>
      <c r="F9" s="44" t="str">
        <f t="shared" si="1"/>
        <v>N/A</v>
      </c>
      <c r="G9" s="36">
        <v>106184.38</v>
      </c>
      <c r="H9" s="44" t="str">
        <f t="shared" si="2"/>
        <v>N/A</v>
      </c>
      <c r="I9" s="12">
        <v>1.292</v>
      </c>
      <c r="J9" s="12">
        <v>-41.7</v>
      </c>
      <c r="K9" s="45" t="s">
        <v>736</v>
      </c>
      <c r="L9" s="9" t="str">
        <f t="shared" si="3"/>
        <v>No</v>
      </c>
    </row>
    <row r="10" spans="1:12" x14ac:dyDescent="0.2">
      <c r="A10" s="18" t="s">
        <v>100</v>
      </c>
      <c r="B10" s="35" t="s">
        <v>213</v>
      </c>
      <c r="C10" s="36">
        <v>310</v>
      </c>
      <c r="D10" s="44" t="str">
        <f t="shared" si="0"/>
        <v>N/A</v>
      </c>
      <c r="E10" s="36">
        <v>344</v>
      </c>
      <c r="F10" s="44" t="str">
        <f t="shared" si="1"/>
        <v>N/A</v>
      </c>
      <c r="G10" s="36">
        <v>303</v>
      </c>
      <c r="H10" s="44" t="str">
        <f t="shared" si="2"/>
        <v>N/A</v>
      </c>
      <c r="I10" s="12">
        <v>10.97</v>
      </c>
      <c r="J10" s="12">
        <v>-11.9</v>
      </c>
      <c r="K10" s="45" t="s">
        <v>736</v>
      </c>
      <c r="L10" s="9" t="str">
        <f t="shared" si="3"/>
        <v>Yes</v>
      </c>
    </row>
    <row r="11" spans="1:12" x14ac:dyDescent="0.2">
      <c r="A11" s="18" t="s">
        <v>977</v>
      </c>
      <c r="B11" s="35" t="s">
        <v>213</v>
      </c>
      <c r="C11" s="36">
        <v>186</v>
      </c>
      <c r="D11" s="44" t="str">
        <f t="shared" si="0"/>
        <v>N/A</v>
      </c>
      <c r="E11" s="36">
        <v>197</v>
      </c>
      <c r="F11" s="44" t="str">
        <f t="shared" si="1"/>
        <v>N/A</v>
      </c>
      <c r="G11" s="36">
        <v>159</v>
      </c>
      <c r="H11" s="44" t="str">
        <f t="shared" si="2"/>
        <v>N/A</v>
      </c>
      <c r="I11" s="12">
        <v>5.9139999999999997</v>
      </c>
      <c r="J11" s="12">
        <v>-19.3</v>
      </c>
      <c r="K11" s="45" t="s">
        <v>736</v>
      </c>
      <c r="L11" s="9" t="str">
        <f t="shared" si="3"/>
        <v>Yes</v>
      </c>
    </row>
    <row r="12" spans="1:12" x14ac:dyDescent="0.2">
      <c r="A12" s="18" t="s">
        <v>978</v>
      </c>
      <c r="B12" s="35" t="s">
        <v>213</v>
      </c>
      <c r="C12" s="36">
        <v>98</v>
      </c>
      <c r="D12" s="44" t="str">
        <f t="shared" si="0"/>
        <v>N/A</v>
      </c>
      <c r="E12" s="36">
        <v>113</v>
      </c>
      <c r="F12" s="44" t="str">
        <f t="shared" si="1"/>
        <v>N/A</v>
      </c>
      <c r="G12" s="36">
        <v>121</v>
      </c>
      <c r="H12" s="44" t="str">
        <f t="shared" si="2"/>
        <v>N/A</v>
      </c>
      <c r="I12" s="12">
        <v>15.31</v>
      </c>
      <c r="J12" s="12">
        <v>7.08</v>
      </c>
      <c r="K12" s="45" t="s">
        <v>736</v>
      </c>
      <c r="L12" s="9" t="str">
        <f t="shared" si="3"/>
        <v>Yes</v>
      </c>
    </row>
    <row r="13" spans="1:12" x14ac:dyDescent="0.2">
      <c r="A13" s="18" t="s">
        <v>979</v>
      </c>
      <c r="B13" s="35" t="s">
        <v>213</v>
      </c>
      <c r="C13" s="36">
        <v>15</v>
      </c>
      <c r="D13" s="44" t="str">
        <f t="shared" si="0"/>
        <v>N/A</v>
      </c>
      <c r="E13" s="36">
        <v>13</v>
      </c>
      <c r="F13" s="44" t="str">
        <f t="shared" si="1"/>
        <v>N/A</v>
      </c>
      <c r="G13" s="36">
        <v>11</v>
      </c>
      <c r="H13" s="44" t="str">
        <f t="shared" si="2"/>
        <v>N/A</v>
      </c>
      <c r="I13" s="12">
        <v>-13.3</v>
      </c>
      <c r="J13" s="12">
        <v>-53.8</v>
      </c>
      <c r="K13" s="45" t="s">
        <v>736</v>
      </c>
      <c r="L13" s="9" t="str">
        <f t="shared" si="3"/>
        <v>No</v>
      </c>
    </row>
    <row r="14" spans="1:12" x14ac:dyDescent="0.2">
      <c r="A14" s="18" t="s">
        <v>980</v>
      </c>
      <c r="B14" s="35" t="s">
        <v>213</v>
      </c>
      <c r="C14" s="36">
        <v>11</v>
      </c>
      <c r="D14" s="44" t="str">
        <f t="shared" si="0"/>
        <v>N/A</v>
      </c>
      <c r="E14" s="36">
        <v>21</v>
      </c>
      <c r="F14" s="44" t="str">
        <f t="shared" si="1"/>
        <v>N/A</v>
      </c>
      <c r="G14" s="36">
        <v>17</v>
      </c>
      <c r="H14" s="44" t="str">
        <f t="shared" si="2"/>
        <v>N/A</v>
      </c>
      <c r="I14" s="12">
        <v>90.91</v>
      </c>
      <c r="J14" s="12">
        <v>-19</v>
      </c>
      <c r="K14" s="45" t="s">
        <v>736</v>
      </c>
      <c r="L14" s="9" t="str">
        <f t="shared" si="3"/>
        <v>Yes</v>
      </c>
    </row>
    <row r="15" spans="1:12" x14ac:dyDescent="0.2">
      <c r="A15" s="4" t="s">
        <v>981</v>
      </c>
      <c r="B15" s="35" t="s">
        <v>213</v>
      </c>
      <c r="C15" s="36">
        <v>0</v>
      </c>
      <c r="D15" s="44" t="str">
        <f t="shared" si="0"/>
        <v>N/A</v>
      </c>
      <c r="E15" s="36">
        <v>0</v>
      </c>
      <c r="F15" s="44" t="str">
        <f t="shared" si="1"/>
        <v>N/A</v>
      </c>
      <c r="G15" s="36">
        <v>0</v>
      </c>
      <c r="H15" s="44" t="str">
        <f t="shared" si="2"/>
        <v>N/A</v>
      </c>
      <c r="I15" s="12" t="s">
        <v>1746</v>
      </c>
      <c r="J15" s="12" t="s">
        <v>1746</v>
      </c>
      <c r="K15" s="45" t="s">
        <v>736</v>
      </c>
      <c r="L15" s="9" t="str">
        <f t="shared" si="3"/>
        <v>N/A</v>
      </c>
    </row>
    <row r="16" spans="1:12" x14ac:dyDescent="0.2">
      <c r="A16" s="4" t="s">
        <v>102</v>
      </c>
      <c r="B16" s="35" t="s">
        <v>213</v>
      </c>
      <c r="C16" s="36">
        <v>21028</v>
      </c>
      <c r="D16" s="44" t="str">
        <f t="shared" si="0"/>
        <v>N/A</v>
      </c>
      <c r="E16" s="36">
        <v>21440</v>
      </c>
      <c r="F16" s="44" t="str">
        <f t="shared" si="1"/>
        <v>N/A</v>
      </c>
      <c r="G16" s="36">
        <v>13717</v>
      </c>
      <c r="H16" s="44" t="str">
        <f t="shared" si="2"/>
        <v>N/A</v>
      </c>
      <c r="I16" s="12">
        <v>1.9590000000000001</v>
      </c>
      <c r="J16" s="12">
        <v>-36</v>
      </c>
      <c r="K16" s="45" t="s">
        <v>736</v>
      </c>
      <c r="L16" s="9" t="str">
        <f t="shared" si="3"/>
        <v>No</v>
      </c>
    </row>
    <row r="17" spans="1:12" x14ac:dyDescent="0.2">
      <c r="A17" s="4" t="s">
        <v>982</v>
      </c>
      <c r="B17" s="35" t="s">
        <v>213</v>
      </c>
      <c r="C17" s="36">
        <v>13285</v>
      </c>
      <c r="D17" s="44" t="str">
        <f t="shared" si="0"/>
        <v>N/A</v>
      </c>
      <c r="E17" s="36">
        <v>13669</v>
      </c>
      <c r="F17" s="44" t="str">
        <f t="shared" si="1"/>
        <v>N/A</v>
      </c>
      <c r="G17" s="36">
        <v>8078</v>
      </c>
      <c r="H17" s="44" t="str">
        <f t="shared" si="2"/>
        <v>N/A</v>
      </c>
      <c r="I17" s="12">
        <v>2.89</v>
      </c>
      <c r="J17" s="12">
        <v>-40.9</v>
      </c>
      <c r="K17" s="45" t="s">
        <v>736</v>
      </c>
      <c r="L17" s="9" t="str">
        <f t="shared" si="3"/>
        <v>No</v>
      </c>
    </row>
    <row r="18" spans="1:12" x14ac:dyDescent="0.2">
      <c r="A18" s="4" t="s">
        <v>983</v>
      </c>
      <c r="B18" s="35" t="s">
        <v>213</v>
      </c>
      <c r="C18" s="36">
        <v>4306</v>
      </c>
      <c r="D18" s="44" t="str">
        <f t="shared" si="0"/>
        <v>N/A</v>
      </c>
      <c r="E18" s="36">
        <v>4325</v>
      </c>
      <c r="F18" s="44" t="str">
        <f t="shared" si="1"/>
        <v>N/A</v>
      </c>
      <c r="G18" s="36">
        <v>3193</v>
      </c>
      <c r="H18" s="44" t="str">
        <f t="shared" si="2"/>
        <v>N/A</v>
      </c>
      <c r="I18" s="12">
        <v>0.44119999999999998</v>
      </c>
      <c r="J18" s="12">
        <v>-26.2</v>
      </c>
      <c r="K18" s="45" t="s">
        <v>736</v>
      </c>
      <c r="L18" s="9" t="str">
        <f t="shared" si="3"/>
        <v>Yes</v>
      </c>
    </row>
    <row r="19" spans="1:12" x14ac:dyDescent="0.2">
      <c r="A19" s="4" t="s">
        <v>984</v>
      </c>
      <c r="B19" s="35" t="s">
        <v>213</v>
      </c>
      <c r="C19" s="36">
        <v>1029</v>
      </c>
      <c r="D19" s="44" t="str">
        <f t="shared" si="0"/>
        <v>N/A</v>
      </c>
      <c r="E19" s="36">
        <v>1023</v>
      </c>
      <c r="F19" s="44" t="str">
        <f t="shared" si="1"/>
        <v>N/A</v>
      </c>
      <c r="G19" s="36">
        <v>635</v>
      </c>
      <c r="H19" s="44" t="str">
        <f t="shared" si="2"/>
        <v>N/A</v>
      </c>
      <c r="I19" s="12">
        <v>-0.58299999999999996</v>
      </c>
      <c r="J19" s="12">
        <v>-37.9</v>
      </c>
      <c r="K19" s="45" t="s">
        <v>736</v>
      </c>
      <c r="L19" s="9" t="str">
        <f t="shared" si="3"/>
        <v>No</v>
      </c>
    </row>
    <row r="20" spans="1:12" x14ac:dyDescent="0.2">
      <c r="A20" s="4" t="s">
        <v>985</v>
      </c>
      <c r="B20" s="35" t="s">
        <v>213</v>
      </c>
      <c r="C20" s="36">
        <v>2408</v>
      </c>
      <c r="D20" s="44" t="str">
        <f t="shared" si="0"/>
        <v>N/A</v>
      </c>
      <c r="E20" s="36">
        <v>2423</v>
      </c>
      <c r="F20" s="44" t="str">
        <f t="shared" si="1"/>
        <v>N/A</v>
      </c>
      <c r="G20" s="36">
        <v>1811</v>
      </c>
      <c r="H20" s="44" t="str">
        <f t="shared" si="2"/>
        <v>N/A</v>
      </c>
      <c r="I20" s="12">
        <v>0.62290000000000001</v>
      </c>
      <c r="J20" s="12">
        <v>-25.3</v>
      </c>
      <c r="K20" s="45" t="s">
        <v>736</v>
      </c>
      <c r="L20" s="9" t="str">
        <f t="shared" si="3"/>
        <v>Yes</v>
      </c>
    </row>
    <row r="21" spans="1:12" x14ac:dyDescent="0.2">
      <c r="A21" s="2" t="s">
        <v>986</v>
      </c>
      <c r="B21" s="35" t="s">
        <v>213</v>
      </c>
      <c r="C21" s="36">
        <v>0</v>
      </c>
      <c r="D21" s="44" t="str">
        <f t="shared" si="0"/>
        <v>N/A</v>
      </c>
      <c r="E21" s="36">
        <v>0</v>
      </c>
      <c r="F21" s="44" t="str">
        <f t="shared" si="1"/>
        <v>N/A</v>
      </c>
      <c r="G21" s="36">
        <v>0</v>
      </c>
      <c r="H21" s="44" t="str">
        <f t="shared" si="2"/>
        <v>N/A</v>
      </c>
      <c r="I21" s="12" t="s">
        <v>1746</v>
      </c>
      <c r="J21" s="12" t="s">
        <v>1746</v>
      </c>
      <c r="K21" s="45" t="s">
        <v>736</v>
      </c>
      <c r="L21" s="9" t="str">
        <f t="shared" si="3"/>
        <v>N/A</v>
      </c>
    </row>
    <row r="22" spans="1:12" x14ac:dyDescent="0.2">
      <c r="A22" s="4" t="s">
        <v>1704</v>
      </c>
      <c r="B22" s="35" t="s">
        <v>213</v>
      </c>
      <c r="C22" s="36">
        <v>163312</v>
      </c>
      <c r="D22" s="44" t="str">
        <f t="shared" si="0"/>
        <v>N/A</v>
      </c>
      <c r="E22" s="36">
        <v>163982</v>
      </c>
      <c r="F22" s="44" t="str">
        <f t="shared" si="1"/>
        <v>N/A</v>
      </c>
      <c r="G22" s="36">
        <v>92341</v>
      </c>
      <c r="H22" s="44" t="str">
        <f t="shared" si="2"/>
        <v>N/A</v>
      </c>
      <c r="I22" s="12">
        <v>0.4103</v>
      </c>
      <c r="J22" s="12">
        <v>-43.7</v>
      </c>
      <c r="K22" s="45" t="s">
        <v>736</v>
      </c>
      <c r="L22" s="9" t="str">
        <f t="shared" si="3"/>
        <v>No</v>
      </c>
    </row>
    <row r="23" spans="1:12" x14ac:dyDescent="0.2">
      <c r="A23" s="4" t="s">
        <v>987</v>
      </c>
      <c r="B23" s="35" t="s">
        <v>213</v>
      </c>
      <c r="C23" s="36">
        <v>60186</v>
      </c>
      <c r="D23" s="44" t="str">
        <f t="shared" si="0"/>
        <v>N/A</v>
      </c>
      <c r="E23" s="36">
        <v>61487</v>
      </c>
      <c r="F23" s="44" t="str">
        <f t="shared" si="1"/>
        <v>N/A</v>
      </c>
      <c r="G23" s="36">
        <v>24300</v>
      </c>
      <c r="H23" s="44" t="str">
        <f t="shared" si="2"/>
        <v>N/A</v>
      </c>
      <c r="I23" s="12">
        <v>2.1619999999999999</v>
      </c>
      <c r="J23" s="12">
        <v>-60.5</v>
      </c>
      <c r="K23" s="45" t="s">
        <v>736</v>
      </c>
      <c r="L23" s="9" t="str">
        <f t="shared" si="3"/>
        <v>No</v>
      </c>
    </row>
    <row r="24" spans="1:12" x14ac:dyDescent="0.2">
      <c r="A24" s="4" t="s">
        <v>988</v>
      </c>
      <c r="B24" s="35" t="s">
        <v>213</v>
      </c>
      <c r="C24" s="36">
        <v>0</v>
      </c>
      <c r="D24" s="44" t="str">
        <f t="shared" si="0"/>
        <v>N/A</v>
      </c>
      <c r="E24" s="36">
        <v>0</v>
      </c>
      <c r="F24" s="44" t="str">
        <f t="shared" si="1"/>
        <v>N/A</v>
      </c>
      <c r="G24" s="36">
        <v>0</v>
      </c>
      <c r="H24" s="44" t="str">
        <f t="shared" si="2"/>
        <v>N/A</v>
      </c>
      <c r="I24" s="12" t="s">
        <v>1746</v>
      </c>
      <c r="J24" s="12" t="s">
        <v>1746</v>
      </c>
      <c r="K24" s="45" t="s">
        <v>736</v>
      </c>
      <c r="L24" s="9" t="str">
        <f t="shared" si="3"/>
        <v>N/A</v>
      </c>
    </row>
    <row r="25" spans="1:12" x14ac:dyDescent="0.2">
      <c r="A25" s="4" t="s">
        <v>989</v>
      </c>
      <c r="B25" s="35" t="s">
        <v>213</v>
      </c>
      <c r="C25" s="36">
        <v>2700</v>
      </c>
      <c r="D25" s="44" t="str">
        <f t="shared" si="0"/>
        <v>N/A</v>
      </c>
      <c r="E25" s="36">
        <v>4021</v>
      </c>
      <c r="F25" s="44" t="str">
        <f t="shared" si="1"/>
        <v>N/A</v>
      </c>
      <c r="G25" s="36">
        <v>3236</v>
      </c>
      <c r="H25" s="44" t="str">
        <f t="shared" si="2"/>
        <v>N/A</v>
      </c>
      <c r="I25" s="12">
        <v>48.93</v>
      </c>
      <c r="J25" s="12">
        <v>-19.5</v>
      </c>
      <c r="K25" s="45" t="s">
        <v>736</v>
      </c>
      <c r="L25" s="9" t="str">
        <f t="shared" si="3"/>
        <v>Yes</v>
      </c>
    </row>
    <row r="26" spans="1:12" x14ac:dyDescent="0.2">
      <c r="A26" s="4" t="s">
        <v>990</v>
      </c>
      <c r="B26" s="35" t="s">
        <v>213</v>
      </c>
      <c r="C26" s="36">
        <v>74246</v>
      </c>
      <c r="D26" s="44" t="str">
        <f t="shared" si="0"/>
        <v>N/A</v>
      </c>
      <c r="E26" s="36">
        <v>71453</v>
      </c>
      <c r="F26" s="44" t="str">
        <f t="shared" si="1"/>
        <v>N/A</v>
      </c>
      <c r="G26" s="36">
        <v>47835</v>
      </c>
      <c r="H26" s="44" t="str">
        <f t="shared" si="2"/>
        <v>N/A</v>
      </c>
      <c r="I26" s="12">
        <v>-3.76</v>
      </c>
      <c r="J26" s="12">
        <v>-33.1</v>
      </c>
      <c r="K26" s="45" t="s">
        <v>736</v>
      </c>
      <c r="L26" s="9" t="str">
        <f t="shared" si="3"/>
        <v>No</v>
      </c>
    </row>
    <row r="27" spans="1:12" x14ac:dyDescent="0.2">
      <c r="A27" s="4" t="s">
        <v>991</v>
      </c>
      <c r="B27" s="35" t="s">
        <v>213</v>
      </c>
      <c r="C27" s="36">
        <v>18640</v>
      </c>
      <c r="D27" s="44" t="str">
        <f t="shared" si="0"/>
        <v>N/A</v>
      </c>
      <c r="E27" s="36">
        <v>19236</v>
      </c>
      <c r="F27" s="44" t="str">
        <f t="shared" si="1"/>
        <v>N/A</v>
      </c>
      <c r="G27" s="36">
        <v>12764</v>
      </c>
      <c r="H27" s="44" t="str">
        <f t="shared" si="2"/>
        <v>N/A</v>
      </c>
      <c r="I27" s="12">
        <v>3.1970000000000001</v>
      </c>
      <c r="J27" s="12">
        <v>-33.6</v>
      </c>
      <c r="K27" s="45" t="s">
        <v>736</v>
      </c>
      <c r="L27" s="9" t="str">
        <f t="shared" si="3"/>
        <v>No</v>
      </c>
    </row>
    <row r="28" spans="1:12" x14ac:dyDescent="0.2">
      <c r="A28" s="58" t="s">
        <v>992</v>
      </c>
      <c r="B28" s="35" t="s">
        <v>213</v>
      </c>
      <c r="C28" s="36">
        <v>7540</v>
      </c>
      <c r="D28" s="44" t="str">
        <f t="shared" si="0"/>
        <v>N/A</v>
      </c>
      <c r="E28" s="36">
        <v>7785</v>
      </c>
      <c r="F28" s="44" t="str">
        <f t="shared" si="1"/>
        <v>N/A</v>
      </c>
      <c r="G28" s="36">
        <v>4206</v>
      </c>
      <c r="H28" s="44" t="str">
        <f t="shared" si="2"/>
        <v>N/A</v>
      </c>
      <c r="I28" s="12">
        <v>3.2490000000000001</v>
      </c>
      <c r="J28" s="12">
        <v>-46</v>
      </c>
      <c r="K28" s="45" t="s">
        <v>736</v>
      </c>
      <c r="L28" s="9" t="str">
        <f t="shared" si="3"/>
        <v>No</v>
      </c>
    </row>
    <row r="29" spans="1:12" x14ac:dyDescent="0.2">
      <c r="A29" s="58" t="s">
        <v>993</v>
      </c>
      <c r="B29" s="35" t="s">
        <v>213</v>
      </c>
      <c r="C29" s="36">
        <v>0</v>
      </c>
      <c r="D29" s="44" t="str">
        <f t="shared" si="0"/>
        <v>N/A</v>
      </c>
      <c r="E29" s="36">
        <v>0</v>
      </c>
      <c r="F29" s="44" t="str">
        <f t="shared" si="1"/>
        <v>N/A</v>
      </c>
      <c r="G29" s="36">
        <v>0</v>
      </c>
      <c r="H29" s="44" t="str">
        <f t="shared" si="2"/>
        <v>N/A</v>
      </c>
      <c r="I29" s="12" t="s">
        <v>1746</v>
      </c>
      <c r="J29" s="12" t="s">
        <v>1746</v>
      </c>
      <c r="K29" s="45" t="s">
        <v>736</v>
      </c>
      <c r="L29" s="9" t="str">
        <f t="shared" si="3"/>
        <v>N/A</v>
      </c>
    </row>
    <row r="30" spans="1:12" x14ac:dyDescent="0.2">
      <c r="A30" s="58" t="s">
        <v>106</v>
      </c>
      <c r="B30" s="35" t="s">
        <v>213</v>
      </c>
      <c r="C30" s="36">
        <v>73205</v>
      </c>
      <c r="D30" s="44" t="str">
        <f t="shared" si="0"/>
        <v>N/A</v>
      </c>
      <c r="E30" s="36">
        <v>72478</v>
      </c>
      <c r="F30" s="44" t="str">
        <f t="shared" si="1"/>
        <v>N/A</v>
      </c>
      <c r="G30" s="36">
        <v>51321</v>
      </c>
      <c r="H30" s="44" t="str">
        <f t="shared" si="2"/>
        <v>N/A</v>
      </c>
      <c r="I30" s="12">
        <v>-0.99299999999999999</v>
      </c>
      <c r="J30" s="12">
        <v>-29.2</v>
      </c>
      <c r="K30" s="45" t="s">
        <v>736</v>
      </c>
      <c r="L30" s="9" t="str">
        <f t="shared" si="3"/>
        <v>Yes</v>
      </c>
    </row>
    <row r="31" spans="1:12" x14ac:dyDescent="0.2">
      <c r="A31" s="46" t="s">
        <v>994</v>
      </c>
      <c r="B31" s="35" t="s">
        <v>213</v>
      </c>
      <c r="C31" s="36">
        <v>27417</v>
      </c>
      <c r="D31" s="44" t="str">
        <f t="shared" si="0"/>
        <v>N/A</v>
      </c>
      <c r="E31" s="36">
        <v>27755</v>
      </c>
      <c r="F31" s="44" t="str">
        <f t="shared" si="1"/>
        <v>N/A</v>
      </c>
      <c r="G31" s="36">
        <v>14894</v>
      </c>
      <c r="H31" s="44" t="str">
        <f t="shared" si="2"/>
        <v>N/A</v>
      </c>
      <c r="I31" s="12">
        <v>1.2330000000000001</v>
      </c>
      <c r="J31" s="12">
        <v>-46.3</v>
      </c>
      <c r="K31" s="45" t="s">
        <v>736</v>
      </c>
      <c r="L31" s="9" t="str">
        <f t="shared" si="3"/>
        <v>No</v>
      </c>
    </row>
    <row r="32" spans="1:12" x14ac:dyDescent="0.2">
      <c r="A32" s="46" t="s">
        <v>995</v>
      </c>
      <c r="B32" s="35" t="s">
        <v>213</v>
      </c>
      <c r="C32" s="36">
        <v>0</v>
      </c>
      <c r="D32" s="44" t="str">
        <f t="shared" si="0"/>
        <v>N/A</v>
      </c>
      <c r="E32" s="36">
        <v>0</v>
      </c>
      <c r="F32" s="44" t="str">
        <f t="shared" si="1"/>
        <v>N/A</v>
      </c>
      <c r="G32" s="36">
        <v>0</v>
      </c>
      <c r="H32" s="44" t="str">
        <f t="shared" si="2"/>
        <v>N/A</v>
      </c>
      <c r="I32" s="12" t="s">
        <v>1746</v>
      </c>
      <c r="J32" s="12" t="s">
        <v>1746</v>
      </c>
      <c r="K32" s="45" t="s">
        <v>736</v>
      </c>
      <c r="L32" s="9" t="str">
        <f t="shared" si="3"/>
        <v>N/A</v>
      </c>
    </row>
    <row r="33" spans="1:12" x14ac:dyDescent="0.2">
      <c r="A33" s="46" t="s">
        <v>996</v>
      </c>
      <c r="B33" s="35" t="s">
        <v>213</v>
      </c>
      <c r="C33" s="36">
        <v>3513</v>
      </c>
      <c r="D33" s="44" t="str">
        <f t="shared" si="0"/>
        <v>N/A</v>
      </c>
      <c r="E33" s="36">
        <v>6030</v>
      </c>
      <c r="F33" s="44" t="str">
        <f t="shared" si="1"/>
        <v>N/A</v>
      </c>
      <c r="G33" s="36">
        <v>5076</v>
      </c>
      <c r="H33" s="44" t="str">
        <f t="shared" si="2"/>
        <v>N/A</v>
      </c>
      <c r="I33" s="12">
        <v>71.650000000000006</v>
      </c>
      <c r="J33" s="12">
        <v>-15.8</v>
      </c>
      <c r="K33" s="45" t="s">
        <v>736</v>
      </c>
      <c r="L33" s="9" t="str">
        <f t="shared" si="3"/>
        <v>Yes</v>
      </c>
    </row>
    <row r="34" spans="1:12" x14ac:dyDescent="0.2">
      <c r="A34" s="46" t="s">
        <v>997</v>
      </c>
      <c r="B34" s="35" t="s">
        <v>213</v>
      </c>
      <c r="C34" s="36">
        <v>15022</v>
      </c>
      <c r="D34" s="44" t="str">
        <f t="shared" si="0"/>
        <v>N/A</v>
      </c>
      <c r="E34" s="36">
        <v>14857</v>
      </c>
      <c r="F34" s="44" t="str">
        <f t="shared" si="1"/>
        <v>N/A</v>
      </c>
      <c r="G34" s="36">
        <v>9682</v>
      </c>
      <c r="H34" s="44" t="str">
        <f t="shared" si="2"/>
        <v>N/A</v>
      </c>
      <c r="I34" s="12">
        <v>-1.1000000000000001</v>
      </c>
      <c r="J34" s="12">
        <v>-34.799999999999997</v>
      </c>
      <c r="K34" s="45" t="s">
        <v>736</v>
      </c>
      <c r="L34" s="9" t="str">
        <f t="shared" si="3"/>
        <v>No</v>
      </c>
    </row>
    <row r="35" spans="1:12" x14ac:dyDescent="0.2">
      <c r="A35" s="46" t="s">
        <v>998</v>
      </c>
      <c r="B35" s="35" t="s">
        <v>213</v>
      </c>
      <c r="C35" s="36">
        <v>5099</v>
      </c>
      <c r="D35" s="44" t="str">
        <f t="shared" si="0"/>
        <v>N/A</v>
      </c>
      <c r="E35" s="36">
        <v>6174</v>
      </c>
      <c r="F35" s="44" t="str">
        <f t="shared" si="1"/>
        <v>N/A</v>
      </c>
      <c r="G35" s="36">
        <v>3972</v>
      </c>
      <c r="H35" s="44" t="str">
        <f t="shared" si="2"/>
        <v>N/A</v>
      </c>
      <c r="I35" s="12">
        <v>21.08</v>
      </c>
      <c r="J35" s="12">
        <v>-35.700000000000003</v>
      </c>
      <c r="K35" s="45" t="s">
        <v>736</v>
      </c>
      <c r="L35" s="9" t="str">
        <f t="shared" si="3"/>
        <v>No</v>
      </c>
    </row>
    <row r="36" spans="1:12" x14ac:dyDescent="0.2">
      <c r="A36" s="46" t="s">
        <v>999</v>
      </c>
      <c r="B36" s="35" t="s">
        <v>213</v>
      </c>
      <c r="C36" s="36">
        <v>22154</v>
      </c>
      <c r="D36" s="44" t="str">
        <f t="shared" si="0"/>
        <v>N/A</v>
      </c>
      <c r="E36" s="36">
        <v>17662</v>
      </c>
      <c r="F36" s="44" t="str">
        <f t="shared" si="1"/>
        <v>N/A</v>
      </c>
      <c r="G36" s="36">
        <v>17697</v>
      </c>
      <c r="H36" s="44" t="str">
        <f t="shared" si="2"/>
        <v>N/A</v>
      </c>
      <c r="I36" s="12">
        <v>-20.3</v>
      </c>
      <c r="J36" s="12">
        <v>0.19819999999999999</v>
      </c>
      <c r="K36" s="45" t="s">
        <v>736</v>
      </c>
      <c r="L36" s="9" t="str">
        <f t="shared" si="3"/>
        <v>Yes</v>
      </c>
    </row>
    <row r="37" spans="1:12" x14ac:dyDescent="0.2">
      <c r="A37" s="46" t="s">
        <v>122</v>
      </c>
      <c r="B37" s="35" t="s">
        <v>213</v>
      </c>
      <c r="C37" s="36">
        <v>85</v>
      </c>
      <c r="D37" s="44" t="str">
        <f t="shared" si="0"/>
        <v>N/A</v>
      </c>
      <c r="E37" s="36">
        <v>87</v>
      </c>
      <c r="F37" s="44" t="str">
        <f t="shared" si="1"/>
        <v>N/A</v>
      </c>
      <c r="G37" s="36">
        <v>71</v>
      </c>
      <c r="H37" s="44" t="str">
        <f t="shared" si="2"/>
        <v>N/A</v>
      </c>
      <c r="I37" s="12">
        <v>2.3530000000000002</v>
      </c>
      <c r="J37" s="12">
        <v>-18.399999999999999</v>
      </c>
      <c r="K37" s="45" t="s">
        <v>736</v>
      </c>
      <c r="L37" s="9" t="str">
        <f t="shared" si="3"/>
        <v>Yes</v>
      </c>
    </row>
    <row r="38" spans="1:12" x14ac:dyDescent="0.2">
      <c r="A38" s="46" t="s">
        <v>84</v>
      </c>
      <c r="B38" s="35" t="s">
        <v>213</v>
      </c>
      <c r="C38" s="47">
        <v>781398395</v>
      </c>
      <c r="D38" s="44" t="str">
        <f t="shared" si="0"/>
        <v>N/A</v>
      </c>
      <c r="E38" s="47">
        <v>791100145</v>
      </c>
      <c r="F38" s="44" t="str">
        <f t="shared" si="1"/>
        <v>N/A</v>
      </c>
      <c r="G38" s="47">
        <v>467236601</v>
      </c>
      <c r="H38" s="44" t="str">
        <f t="shared" si="2"/>
        <v>N/A</v>
      </c>
      <c r="I38" s="12">
        <v>1.242</v>
      </c>
      <c r="J38" s="12">
        <v>-40.9</v>
      </c>
      <c r="K38" s="45" t="s">
        <v>736</v>
      </c>
      <c r="L38" s="9" t="str">
        <f t="shared" si="3"/>
        <v>No</v>
      </c>
    </row>
    <row r="39" spans="1:12" x14ac:dyDescent="0.2">
      <c r="A39" s="46" t="s">
        <v>1288</v>
      </c>
      <c r="B39" s="35" t="s">
        <v>213</v>
      </c>
      <c r="C39" s="47">
        <v>3030.3790696000001</v>
      </c>
      <c r="D39" s="44" t="str">
        <f t="shared" si="0"/>
        <v>N/A</v>
      </c>
      <c r="E39" s="47">
        <v>3063.3824794000002</v>
      </c>
      <c r="F39" s="44" t="str">
        <f t="shared" si="1"/>
        <v>N/A</v>
      </c>
      <c r="G39" s="47">
        <v>2963.1575005</v>
      </c>
      <c r="H39" s="44" t="str">
        <f t="shared" si="2"/>
        <v>N/A</v>
      </c>
      <c r="I39" s="12">
        <v>1.089</v>
      </c>
      <c r="J39" s="12">
        <v>-3.27</v>
      </c>
      <c r="K39" s="45" t="s">
        <v>736</v>
      </c>
      <c r="L39" s="9" t="str">
        <f t="shared" si="3"/>
        <v>Yes</v>
      </c>
    </row>
    <row r="40" spans="1:12" x14ac:dyDescent="0.2">
      <c r="A40" s="46" t="s">
        <v>1289</v>
      </c>
      <c r="B40" s="35" t="s">
        <v>213</v>
      </c>
      <c r="C40" s="47">
        <v>3746.2228226000002</v>
      </c>
      <c r="D40" s="44" t="str">
        <f>IF($B40="N/A","N/A",IF(C40&gt;10,"No",IF(C40&lt;-10,"No","Yes")))</f>
        <v>N/A</v>
      </c>
      <c r="E40" s="47">
        <v>3805.1771997000001</v>
      </c>
      <c r="F40" s="44" t="str">
        <f>IF($B40="N/A","N/A",IF(E40&gt;10,"No",IF(E40&lt;-10,"No","Yes")))</f>
        <v>N/A</v>
      </c>
      <c r="G40" s="47">
        <v>4359.4043702999998</v>
      </c>
      <c r="H40" s="44" t="str">
        <f>IF($B40="N/A","N/A",IF(G40&gt;10,"No",IF(G40&lt;-10,"No","Yes")))</f>
        <v>N/A</v>
      </c>
      <c r="I40" s="12">
        <v>1.5740000000000001</v>
      </c>
      <c r="J40" s="12">
        <v>14.57</v>
      </c>
      <c r="K40" s="45" t="s">
        <v>736</v>
      </c>
      <c r="L40" s="9" t="str">
        <f>IF(J40="Div by 0", "N/A", IF(K40="N/A","N/A", IF(J40&gt;VALUE(MID(K40,1,2)), "No", IF(J40&lt;-1*VALUE(MID(K40,1,2)), "No", "Yes"))))</f>
        <v>Yes</v>
      </c>
    </row>
    <row r="41" spans="1:12" x14ac:dyDescent="0.2">
      <c r="A41" s="46" t="s">
        <v>107</v>
      </c>
      <c r="B41" s="35" t="s">
        <v>213</v>
      </c>
      <c r="C41" s="47">
        <v>68932557</v>
      </c>
      <c r="D41" s="44" t="str">
        <f t="shared" ref="D41:D44" si="4">IF($B41="N/A","N/A",IF(C41&gt;10,"No",IF(C41&lt;-10,"No","Yes")))</f>
        <v>N/A</v>
      </c>
      <c r="E41" s="47">
        <v>71625287</v>
      </c>
      <c r="F41" s="44" t="str">
        <f t="shared" ref="F41:F44" si="5">IF($B41="N/A","N/A",IF(E41&gt;10,"No",IF(E41&lt;-10,"No","Yes")))</f>
        <v>N/A</v>
      </c>
      <c r="G41" s="47">
        <v>47556867</v>
      </c>
      <c r="H41" s="44" t="str">
        <f t="shared" ref="H41:H44" si="6">IF($B41="N/A","N/A",IF(G41&gt;10,"No",IF(G41&lt;-10,"No","Yes")))</f>
        <v>N/A</v>
      </c>
      <c r="I41" s="12">
        <v>3.9060000000000001</v>
      </c>
      <c r="J41" s="12">
        <v>-33.6</v>
      </c>
      <c r="K41" s="45" t="s">
        <v>736</v>
      </c>
      <c r="L41" s="9" t="str">
        <f t="shared" ref="L41:L43" si="7">IF(J41="Div by 0", "N/A", IF(K41="N/A","N/A", IF(J41&gt;VALUE(MID(K41,1,2)), "No", IF(J41&lt;-1*VALUE(MID(K41,1,2)), "No", "Yes"))))</f>
        <v>No</v>
      </c>
    </row>
    <row r="42" spans="1:12" x14ac:dyDescent="0.2">
      <c r="A42" s="46" t="s">
        <v>158</v>
      </c>
      <c r="B42" s="48" t="s">
        <v>217</v>
      </c>
      <c r="C42" s="1">
        <v>528</v>
      </c>
      <c r="D42" s="44" t="str">
        <f>IF($B42="N/A","N/A",IF(C42&gt;0,"No",IF(C42&lt;0,"No","Yes")))</f>
        <v>No</v>
      </c>
      <c r="E42" s="1">
        <v>515</v>
      </c>
      <c r="F42" s="44" t="str">
        <f>IF($B42="N/A","N/A",IF(E42&gt;0,"No",IF(E42&lt;0,"No","Yes")))</f>
        <v>No</v>
      </c>
      <c r="G42" s="1">
        <v>768</v>
      </c>
      <c r="H42" s="44" t="str">
        <f>IF($B42="N/A","N/A",IF(G42&gt;0,"No",IF(G42&lt;0,"No","Yes")))</f>
        <v>No</v>
      </c>
      <c r="I42" s="12">
        <v>-2.46</v>
      </c>
      <c r="J42" s="12">
        <v>49.13</v>
      </c>
      <c r="K42" s="45" t="s">
        <v>736</v>
      </c>
      <c r="L42" s="9" t="str">
        <f t="shared" si="7"/>
        <v>No</v>
      </c>
    </row>
    <row r="43" spans="1:12" x14ac:dyDescent="0.2">
      <c r="A43" s="46" t="s">
        <v>156</v>
      </c>
      <c r="B43" s="35" t="s">
        <v>213</v>
      </c>
      <c r="C43" s="47">
        <v>3663191</v>
      </c>
      <c r="D43" s="44" t="str">
        <f t="shared" si="4"/>
        <v>N/A</v>
      </c>
      <c r="E43" s="47">
        <v>3742830</v>
      </c>
      <c r="F43" s="44" t="str">
        <f t="shared" si="5"/>
        <v>N/A</v>
      </c>
      <c r="G43" s="47">
        <v>4463789</v>
      </c>
      <c r="H43" s="44" t="str">
        <f t="shared" si="6"/>
        <v>N/A</v>
      </c>
      <c r="I43" s="12">
        <v>2.1739999999999999</v>
      </c>
      <c r="J43" s="12">
        <v>19.260000000000002</v>
      </c>
      <c r="K43" s="45" t="s">
        <v>736</v>
      </c>
      <c r="L43" s="9" t="str">
        <f t="shared" si="7"/>
        <v>Yes</v>
      </c>
    </row>
    <row r="44" spans="1:12" x14ac:dyDescent="0.2">
      <c r="A44" s="46" t="s">
        <v>1290</v>
      </c>
      <c r="B44" s="35" t="s">
        <v>213</v>
      </c>
      <c r="C44" s="47">
        <v>6937.8617424000004</v>
      </c>
      <c r="D44" s="44" t="str">
        <f t="shared" si="4"/>
        <v>N/A</v>
      </c>
      <c r="E44" s="47">
        <v>7267.6310679999997</v>
      </c>
      <c r="F44" s="44" t="str">
        <f t="shared" si="5"/>
        <v>N/A</v>
      </c>
      <c r="G44" s="47">
        <v>5812.2252603999996</v>
      </c>
      <c r="H44" s="44" t="str">
        <f t="shared" si="6"/>
        <v>N/A</v>
      </c>
      <c r="I44" s="12">
        <v>4.7530000000000001</v>
      </c>
      <c r="J44" s="12">
        <v>-20</v>
      </c>
      <c r="K44" s="45" t="s">
        <v>736</v>
      </c>
      <c r="L44" s="9" t="str">
        <f>IF(J44="Div by 0", "N/A", IF(OR(J44="N/A",K44="N/A"),"N/A", IF(J44&gt;VALUE(MID(K44,1,2)), "No", IF(J44&lt;-1*VALUE(MID(K44,1,2)), "No", "Yes"))))</f>
        <v>Yes</v>
      </c>
    </row>
    <row r="45" spans="1:12" x14ac:dyDescent="0.2">
      <c r="A45" s="46" t="s">
        <v>1291</v>
      </c>
      <c r="B45" s="35" t="s">
        <v>213</v>
      </c>
      <c r="C45" s="47">
        <v>6148.5129032000004</v>
      </c>
      <c r="D45" s="44" t="str">
        <f t="shared" ref="D45:D71" si="8">IF($B45="N/A","N/A",IF(C45&gt;10,"No",IF(C45&lt;-10,"No","Yes")))</f>
        <v>N/A</v>
      </c>
      <c r="E45" s="47">
        <v>4995.6279070000001</v>
      </c>
      <c r="F45" s="44" t="str">
        <f t="shared" ref="F45:F71" si="9">IF($B45="N/A","N/A",IF(E45&gt;10,"No",IF(E45&lt;-10,"No","Yes")))</f>
        <v>N/A</v>
      </c>
      <c r="G45" s="47">
        <v>7602.7029702999998</v>
      </c>
      <c r="H45" s="44" t="str">
        <f t="shared" ref="H45:H71" si="10">IF($B45="N/A","N/A",IF(G45&gt;10,"No",IF(G45&lt;-10,"No","Yes")))</f>
        <v>N/A</v>
      </c>
      <c r="I45" s="12">
        <v>-18.8</v>
      </c>
      <c r="J45" s="12">
        <v>52.19</v>
      </c>
      <c r="K45" s="45" t="s">
        <v>736</v>
      </c>
      <c r="L45" s="9" t="str">
        <f t="shared" ref="L45:L71" si="11">IF(J45="Div by 0", "N/A", IF(K45="N/A","N/A", IF(J45&gt;VALUE(MID(K45,1,2)), "No", IF(J45&lt;-1*VALUE(MID(K45,1,2)), "No", "Yes"))))</f>
        <v>No</v>
      </c>
    </row>
    <row r="46" spans="1:12" x14ac:dyDescent="0.2">
      <c r="A46" s="46" t="s">
        <v>1292</v>
      </c>
      <c r="B46" s="35" t="s">
        <v>213</v>
      </c>
      <c r="C46" s="47">
        <v>5102.1935483999996</v>
      </c>
      <c r="D46" s="44" t="str">
        <f t="shared" si="8"/>
        <v>N/A</v>
      </c>
      <c r="E46" s="47">
        <v>3131.8934009999998</v>
      </c>
      <c r="F46" s="44" t="str">
        <f t="shared" si="9"/>
        <v>N/A</v>
      </c>
      <c r="G46" s="47">
        <v>4926.6729560000003</v>
      </c>
      <c r="H46" s="44" t="str">
        <f t="shared" si="10"/>
        <v>N/A</v>
      </c>
      <c r="I46" s="12">
        <v>-38.6</v>
      </c>
      <c r="J46" s="12">
        <v>57.31</v>
      </c>
      <c r="K46" s="45" t="s">
        <v>736</v>
      </c>
      <c r="L46" s="9" t="str">
        <f t="shared" si="11"/>
        <v>No</v>
      </c>
    </row>
    <row r="47" spans="1:12" x14ac:dyDescent="0.2">
      <c r="A47" s="46" t="s">
        <v>1293</v>
      </c>
      <c r="B47" s="35" t="s">
        <v>213</v>
      </c>
      <c r="C47" s="47">
        <v>4798.9795918</v>
      </c>
      <c r="D47" s="44" t="str">
        <f t="shared" si="8"/>
        <v>N/A</v>
      </c>
      <c r="E47" s="47">
        <v>3849.6725664000001</v>
      </c>
      <c r="F47" s="44" t="str">
        <f t="shared" si="9"/>
        <v>N/A</v>
      </c>
      <c r="G47" s="47">
        <v>5916.3553719000001</v>
      </c>
      <c r="H47" s="44" t="str">
        <f t="shared" si="10"/>
        <v>N/A</v>
      </c>
      <c r="I47" s="12">
        <v>-19.8</v>
      </c>
      <c r="J47" s="12">
        <v>53.68</v>
      </c>
      <c r="K47" s="45" t="s">
        <v>736</v>
      </c>
      <c r="L47" s="9" t="str">
        <f t="shared" si="11"/>
        <v>No</v>
      </c>
    </row>
    <row r="48" spans="1:12" x14ac:dyDescent="0.2">
      <c r="A48" s="46" t="s">
        <v>1294</v>
      </c>
      <c r="B48" s="35" t="s">
        <v>213</v>
      </c>
      <c r="C48" s="47">
        <v>2116.6</v>
      </c>
      <c r="D48" s="44" t="str">
        <f t="shared" si="8"/>
        <v>N/A</v>
      </c>
      <c r="E48" s="47">
        <v>6673.9230768999996</v>
      </c>
      <c r="F48" s="44" t="str">
        <f t="shared" si="9"/>
        <v>N/A</v>
      </c>
      <c r="G48" s="47">
        <v>1354.3333333</v>
      </c>
      <c r="H48" s="44" t="str">
        <f t="shared" si="10"/>
        <v>N/A</v>
      </c>
      <c r="I48" s="12">
        <v>215.3</v>
      </c>
      <c r="J48" s="12">
        <v>-79.7</v>
      </c>
      <c r="K48" s="45" t="s">
        <v>736</v>
      </c>
      <c r="L48" s="9" t="str">
        <f t="shared" si="11"/>
        <v>No</v>
      </c>
    </row>
    <row r="49" spans="1:12" x14ac:dyDescent="0.2">
      <c r="A49" s="46" t="s">
        <v>1295</v>
      </c>
      <c r="B49" s="35" t="s">
        <v>213</v>
      </c>
      <c r="C49" s="47">
        <v>41362</v>
      </c>
      <c r="D49" s="44" t="str">
        <f t="shared" si="8"/>
        <v>N/A</v>
      </c>
      <c r="E49" s="47">
        <v>27606.619048</v>
      </c>
      <c r="F49" s="44" t="str">
        <f t="shared" si="9"/>
        <v>N/A</v>
      </c>
      <c r="G49" s="47">
        <v>46839.588235000003</v>
      </c>
      <c r="H49" s="44" t="str">
        <f t="shared" si="10"/>
        <v>N/A</v>
      </c>
      <c r="I49" s="12">
        <v>-33.299999999999997</v>
      </c>
      <c r="J49" s="12">
        <v>69.67</v>
      </c>
      <c r="K49" s="45" t="s">
        <v>736</v>
      </c>
      <c r="L49" s="9" t="str">
        <f t="shared" si="11"/>
        <v>No</v>
      </c>
    </row>
    <row r="50" spans="1:12" x14ac:dyDescent="0.2">
      <c r="A50" s="46" t="s">
        <v>1296</v>
      </c>
      <c r="B50" s="35" t="s">
        <v>213</v>
      </c>
      <c r="C50" s="47" t="s">
        <v>1746</v>
      </c>
      <c r="D50" s="44" t="str">
        <f t="shared" si="8"/>
        <v>N/A</v>
      </c>
      <c r="E50" s="47" t="s">
        <v>1746</v>
      </c>
      <c r="F50" s="44" t="str">
        <f t="shared" si="9"/>
        <v>N/A</v>
      </c>
      <c r="G50" s="47" t="s">
        <v>1746</v>
      </c>
      <c r="H50" s="44" t="str">
        <f t="shared" si="10"/>
        <v>N/A</v>
      </c>
      <c r="I50" s="12" t="s">
        <v>1746</v>
      </c>
      <c r="J50" s="12" t="s">
        <v>1746</v>
      </c>
      <c r="K50" s="45" t="s">
        <v>736</v>
      </c>
      <c r="L50" s="9" t="str">
        <f t="shared" si="11"/>
        <v>N/A</v>
      </c>
    </row>
    <row r="51" spans="1:12" x14ac:dyDescent="0.2">
      <c r="A51" s="46" t="s">
        <v>1297</v>
      </c>
      <c r="B51" s="35" t="s">
        <v>213</v>
      </c>
      <c r="C51" s="47">
        <v>17037.304689000001</v>
      </c>
      <c r="D51" s="44" t="str">
        <f t="shared" si="8"/>
        <v>N/A</v>
      </c>
      <c r="E51" s="47">
        <v>17657.95681</v>
      </c>
      <c r="F51" s="44" t="str">
        <f t="shared" si="9"/>
        <v>N/A</v>
      </c>
      <c r="G51" s="47">
        <v>18388.506452000001</v>
      </c>
      <c r="H51" s="44" t="str">
        <f t="shared" si="10"/>
        <v>N/A</v>
      </c>
      <c r="I51" s="12">
        <v>3.6429999999999998</v>
      </c>
      <c r="J51" s="12">
        <v>4.1369999999999996</v>
      </c>
      <c r="K51" s="45" t="s">
        <v>736</v>
      </c>
      <c r="L51" s="9" t="str">
        <f t="shared" si="11"/>
        <v>Yes</v>
      </c>
    </row>
    <row r="52" spans="1:12" x14ac:dyDescent="0.2">
      <c r="A52" s="46" t="s">
        <v>1298</v>
      </c>
      <c r="B52" s="35" t="s">
        <v>213</v>
      </c>
      <c r="C52" s="47">
        <v>13525.203011</v>
      </c>
      <c r="D52" s="44" t="str">
        <f t="shared" si="8"/>
        <v>N/A</v>
      </c>
      <c r="E52" s="47">
        <v>14256.464846999999</v>
      </c>
      <c r="F52" s="44" t="str">
        <f t="shared" si="9"/>
        <v>N/A</v>
      </c>
      <c r="G52" s="47">
        <v>15066.117108</v>
      </c>
      <c r="H52" s="44" t="str">
        <f t="shared" si="10"/>
        <v>N/A</v>
      </c>
      <c r="I52" s="12">
        <v>5.407</v>
      </c>
      <c r="J52" s="12">
        <v>5.6790000000000003</v>
      </c>
      <c r="K52" s="45" t="s">
        <v>736</v>
      </c>
      <c r="L52" s="9" t="str">
        <f t="shared" si="11"/>
        <v>Yes</v>
      </c>
    </row>
    <row r="53" spans="1:12" x14ac:dyDescent="0.2">
      <c r="A53" s="46" t="s">
        <v>1299</v>
      </c>
      <c r="B53" s="35" t="s">
        <v>213</v>
      </c>
      <c r="C53" s="47">
        <v>12494.647701</v>
      </c>
      <c r="D53" s="44" t="str">
        <f t="shared" si="8"/>
        <v>N/A</v>
      </c>
      <c r="E53" s="47">
        <v>12388.769942000001</v>
      </c>
      <c r="F53" s="44" t="str">
        <f t="shared" si="9"/>
        <v>N/A</v>
      </c>
      <c r="G53" s="47">
        <v>12126.632320999999</v>
      </c>
      <c r="H53" s="44" t="str">
        <f t="shared" si="10"/>
        <v>N/A</v>
      </c>
      <c r="I53" s="12">
        <v>-0.84699999999999998</v>
      </c>
      <c r="J53" s="12">
        <v>-2.12</v>
      </c>
      <c r="K53" s="45" t="s">
        <v>736</v>
      </c>
      <c r="L53" s="9" t="str">
        <f t="shared" si="11"/>
        <v>Yes</v>
      </c>
    </row>
    <row r="54" spans="1:12" x14ac:dyDescent="0.2">
      <c r="A54" s="46" t="s">
        <v>1300</v>
      </c>
      <c r="B54" s="35" t="s">
        <v>213</v>
      </c>
      <c r="C54" s="47">
        <v>13666.195335</v>
      </c>
      <c r="D54" s="44" t="str">
        <f t="shared" si="8"/>
        <v>N/A</v>
      </c>
      <c r="E54" s="47">
        <v>13622.688172</v>
      </c>
      <c r="F54" s="44" t="str">
        <f t="shared" si="9"/>
        <v>N/A</v>
      </c>
      <c r="G54" s="47">
        <v>13225.159055</v>
      </c>
      <c r="H54" s="44" t="str">
        <f t="shared" si="10"/>
        <v>N/A</v>
      </c>
      <c r="I54" s="12">
        <v>-0.318</v>
      </c>
      <c r="J54" s="12">
        <v>-2.92</v>
      </c>
      <c r="K54" s="45" t="s">
        <v>736</v>
      </c>
      <c r="L54" s="9" t="str">
        <f t="shared" si="11"/>
        <v>Yes</v>
      </c>
    </row>
    <row r="55" spans="1:12" x14ac:dyDescent="0.2">
      <c r="A55" s="46" t="s">
        <v>1677</v>
      </c>
      <c r="B55" s="35" t="s">
        <v>213</v>
      </c>
      <c r="C55" s="47">
        <v>45977.430648000001</v>
      </c>
      <c r="D55" s="44" t="str">
        <f t="shared" si="8"/>
        <v>N/A</v>
      </c>
      <c r="E55" s="47">
        <v>47956.061081</v>
      </c>
      <c r="F55" s="44" t="str">
        <f t="shared" si="9"/>
        <v>N/A</v>
      </c>
      <c r="G55" s="47">
        <v>46058.937603999999</v>
      </c>
      <c r="H55" s="44" t="str">
        <f t="shared" si="10"/>
        <v>N/A</v>
      </c>
      <c r="I55" s="12">
        <v>4.3029999999999999</v>
      </c>
      <c r="J55" s="12">
        <v>-3.96</v>
      </c>
      <c r="K55" s="45" t="s">
        <v>736</v>
      </c>
      <c r="L55" s="9" t="str">
        <f t="shared" si="11"/>
        <v>Yes</v>
      </c>
    </row>
    <row r="56" spans="1:12" x14ac:dyDescent="0.2">
      <c r="A56" s="46" t="s">
        <v>1301</v>
      </c>
      <c r="B56" s="35" t="s">
        <v>213</v>
      </c>
      <c r="C56" s="47" t="s">
        <v>1746</v>
      </c>
      <c r="D56" s="44" t="str">
        <f t="shared" si="8"/>
        <v>N/A</v>
      </c>
      <c r="E56" s="47" t="s">
        <v>1746</v>
      </c>
      <c r="F56" s="44" t="str">
        <f t="shared" si="9"/>
        <v>N/A</v>
      </c>
      <c r="G56" s="47" t="s">
        <v>1746</v>
      </c>
      <c r="H56" s="44" t="str">
        <f t="shared" si="10"/>
        <v>N/A</v>
      </c>
      <c r="I56" s="12" t="s">
        <v>1746</v>
      </c>
      <c r="J56" s="12" t="s">
        <v>1746</v>
      </c>
      <c r="K56" s="45" t="s">
        <v>736</v>
      </c>
      <c r="L56" s="9" t="str">
        <f t="shared" si="11"/>
        <v>N/A</v>
      </c>
    </row>
    <row r="57" spans="1:12" x14ac:dyDescent="0.2">
      <c r="A57" s="46" t="s">
        <v>1678</v>
      </c>
      <c r="B57" s="35" t="s">
        <v>213</v>
      </c>
      <c r="C57" s="47">
        <v>1621.8089914</v>
      </c>
      <c r="D57" s="44" t="str">
        <f t="shared" si="8"/>
        <v>N/A</v>
      </c>
      <c r="E57" s="47">
        <v>1579.0063848</v>
      </c>
      <c r="F57" s="44" t="str">
        <f t="shared" si="9"/>
        <v>N/A</v>
      </c>
      <c r="G57" s="47">
        <v>1384.4907029000001</v>
      </c>
      <c r="H57" s="44" t="str">
        <f t="shared" si="10"/>
        <v>N/A</v>
      </c>
      <c r="I57" s="12">
        <v>-2.64</v>
      </c>
      <c r="J57" s="12">
        <v>-12.3</v>
      </c>
      <c r="K57" s="45" t="s">
        <v>736</v>
      </c>
      <c r="L57" s="9" t="str">
        <f t="shared" si="11"/>
        <v>Yes</v>
      </c>
    </row>
    <row r="58" spans="1:12" x14ac:dyDescent="0.2">
      <c r="A58" s="46" t="s">
        <v>1302</v>
      </c>
      <c r="B58" s="35" t="s">
        <v>213</v>
      </c>
      <c r="C58" s="47">
        <v>1429.5960522</v>
      </c>
      <c r="D58" s="44" t="str">
        <f t="shared" si="8"/>
        <v>N/A</v>
      </c>
      <c r="E58" s="47">
        <v>1373.9516971</v>
      </c>
      <c r="F58" s="44" t="str">
        <f t="shared" si="9"/>
        <v>N/A</v>
      </c>
      <c r="G58" s="47">
        <v>1133.6049794</v>
      </c>
      <c r="H58" s="44" t="str">
        <f t="shared" si="10"/>
        <v>N/A</v>
      </c>
      <c r="I58" s="12">
        <v>-3.89</v>
      </c>
      <c r="J58" s="12">
        <v>-17.5</v>
      </c>
      <c r="K58" s="45" t="s">
        <v>736</v>
      </c>
      <c r="L58" s="9" t="str">
        <f t="shared" si="11"/>
        <v>Yes</v>
      </c>
    </row>
    <row r="59" spans="1:12" ht="12" customHeight="1" x14ac:dyDescent="0.2">
      <c r="A59" s="46" t="s">
        <v>1679</v>
      </c>
      <c r="B59" s="35" t="s">
        <v>213</v>
      </c>
      <c r="C59" s="47" t="s">
        <v>1746</v>
      </c>
      <c r="D59" s="44" t="str">
        <f t="shared" si="8"/>
        <v>N/A</v>
      </c>
      <c r="E59" s="47" t="s">
        <v>1746</v>
      </c>
      <c r="F59" s="44" t="str">
        <f t="shared" si="9"/>
        <v>N/A</v>
      </c>
      <c r="G59" s="47" t="s">
        <v>1746</v>
      </c>
      <c r="H59" s="44" t="str">
        <f t="shared" si="10"/>
        <v>N/A</v>
      </c>
      <c r="I59" s="12" t="s">
        <v>1746</v>
      </c>
      <c r="J59" s="12" t="s">
        <v>1746</v>
      </c>
      <c r="K59" s="45" t="s">
        <v>736</v>
      </c>
      <c r="L59" s="9" t="str">
        <f t="shared" si="11"/>
        <v>N/A</v>
      </c>
    </row>
    <row r="60" spans="1:12" x14ac:dyDescent="0.2">
      <c r="A60" s="46" t="s">
        <v>1680</v>
      </c>
      <c r="B60" s="35" t="s">
        <v>213</v>
      </c>
      <c r="C60" s="47">
        <v>3998.5959259000001</v>
      </c>
      <c r="D60" s="44" t="str">
        <f t="shared" si="8"/>
        <v>N/A</v>
      </c>
      <c r="E60" s="47">
        <v>1754.146481</v>
      </c>
      <c r="F60" s="44" t="str">
        <f t="shared" si="9"/>
        <v>N/A</v>
      </c>
      <c r="G60" s="47">
        <v>1686.1912855</v>
      </c>
      <c r="H60" s="44" t="str">
        <f t="shared" si="10"/>
        <v>N/A</v>
      </c>
      <c r="I60" s="12">
        <v>-56.1</v>
      </c>
      <c r="J60" s="12">
        <v>-3.87</v>
      </c>
      <c r="K60" s="45" t="s">
        <v>736</v>
      </c>
      <c r="L60" s="9" t="str">
        <f t="shared" si="11"/>
        <v>Yes</v>
      </c>
    </row>
    <row r="61" spans="1:12" x14ac:dyDescent="0.2">
      <c r="A61" s="3" t="s">
        <v>1681</v>
      </c>
      <c r="B61" s="35" t="s">
        <v>213</v>
      </c>
      <c r="C61" s="47">
        <v>973.72514344000001</v>
      </c>
      <c r="D61" s="44" t="str">
        <f t="shared" si="8"/>
        <v>N/A</v>
      </c>
      <c r="E61" s="47">
        <v>953.67718639999998</v>
      </c>
      <c r="F61" s="44" t="str">
        <f t="shared" si="9"/>
        <v>N/A</v>
      </c>
      <c r="G61" s="47">
        <v>820.17606354999998</v>
      </c>
      <c r="H61" s="44" t="str">
        <f t="shared" si="10"/>
        <v>N/A</v>
      </c>
      <c r="I61" s="12">
        <v>-2.06</v>
      </c>
      <c r="J61" s="12">
        <v>-14</v>
      </c>
      <c r="K61" s="45" t="s">
        <v>736</v>
      </c>
      <c r="L61" s="9" t="str">
        <f t="shared" si="11"/>
        <v>Yes</v>
      </c>
    </row>
    <row r="62" spans="1:12" x14ac:dyDescent="0.2">
      <c r="A62" s="3" t="s">
        <v>1682</v>
      </c>
      <c r="B62" s="35" t="s">
        <v>213</v>
      </c>
      <c r="C62" s="47">
        <v>3396.9668990999999</v>
      </c>
      <c r="D62" s="44" t="str">
        <f t="shared" si="8"/>
        <v>N/A</v>
      </c>
      <c r="E62" s="47">
        <v>3445.2952796999998</v>
      </c>
      <c r="F62" s="44" t="str">
        <f t="shared" si="9"/>
        <v>N/A</v>
      </c>
      <c r="G62" s="47">
        <v>2966.8231746000001</v>
      </c>
      <c r="H62" s="44" t="str">
        <f t="shared" si="10"/>
        <v>N/A</v>
      </c>
      <c r="I62" s="12">
        <v>1.423</v>
      </c>
      <c r="J62" s="12">
        <v>-13.9</v>
      </c>
      <c r="K62" s="45" t="s">
        <v>736</v>
      </c>
      <c r="L62" s="9" t="str">
        <f t="shared" si="11"/>
        <v>Yes</v>
      </c>
    </row>
    <row r="63" spans="1:12" x14ac:dyDescent="0.2">
      <c r="A63" s="3" t="s">
        <v>1683</v>
      </c>
      <c r="B63" s="35" t="s">
        <v>213</v>
      </c>
      <c r="C63" s="47">
        <v>4298.1874005</v>
      </c>
      <c r="D63" s="44" t="str">
        <f t="shared" si="8"/>
        <v>N/A</v>
      </c>
      <c r="E63" s="47">
        <v>4236.1256261999997</v>
      </c>
      <c r="F63" s="44" t="str">
        <f t="shared" si="9"/>
        <v>N/A</v>
      </c>
      <c r="G63" s="47">
        <v>4217.8999049000004</v>
      </c>
      <c r="H63" s="44" t="str">
        <f t="shared" si="10"/>
        <v>N/A</v>
      </c>
      <c r="I63" s="12">
        <v>-1.44</v>
      </c>
      <c r="J63" s="12">
        <v>-0.43</v>
      </c>
      <c r="K63" s="45" t="s">
        <v>736</v>
      </c>
      <c r="L63" s="9" t="str">
        <f t="shared" si="11"/>
        <v>Yes</v>
      </c>
    </row>
    <row r="64" spans="1:12" x14ac:dyDescent="0.2">
      <c r="A64" s="3" t="s">
        <v>1684</v>
      </c>
      <c r="B64" s="35" t="s">
        <v>213</v>
      </c>
      <c r="C64" s="47" t="s">
        <v>1746</v>
      </c>
      <c r="D64" s="44" t="str">
        <f t="shared" si="8"/>
        <v>N/A</v>
      </c>
      <c r="E64" s="47" t="s">
        <v>1746</v>
      </c>
      <c r="F64" s="44" t="str">
        <f t="shared" si="9"/>
        <v>N/A</v>
      </c>
      <c r="G64" s="47" t="s">
        <v>1746</v>
      </c>
      <c r="H64" s="44" t="str">
        <f t="shared" si="10"/>
        <v>N/A</v>
      </c>
      <c r="I64" s="12" t="s">
        <v>1746</v>
      </c>
      <c r="J64" s="12" t="s">
        <v>1746</v>
      </c>
      <c r="K64" s="45" t="s">
        <v>736</v>
      </c>
      <c r="L64" s="9" t="str">
        <f t="shared" si="11"/>
        <v>N/A</v>
      </c>
    </row>
    <row r="65" spans="1:12" x14ac:dyDescent="0.2">
      <c r="A65" s="3" t="s">
        <v>1685</v>
      </c>
      <c r="B65" s="35" t="s">
        <v>213</v>
      </c>
      <c r="C65" s="47">
        <v>2136.0705280000002</v>
      </c>
      <c r="D65" s="44" t="str">
        <f t="shared" si="8"/>
        <v>N/A</v>
      </c>
      <c r="E65" s="47">
        <v>2095.3452081999999</v>
      </c>
      <c r="F65" s="44" t="str">
        <f t="shared" si="9"/>
        <v>N/A</v>
      </c>
      <c r="G65" s="47">
        <v>1653.3696342999999</v>
      </c>
      <c r="H65" s="44" t="str">
        <f t="shared" si="10"/>
        <v>N/A</v>
      </c>
      <c r="I65" s="12">
        <v>-1.91</v>
      </c>
      <c r="J65" s="12">
        <v>-21.1</v>
      </c>
      <c r="K65" s="45" t="s">
        <v>736</v>
      </c>
      <c r="L65" s="9" t="str">
        <f t="shared" si="11"/>
        <v>Yes</v>
      </c>
    </row>
    <row r="66" spans="1:12" x14ac:dyDescent="0.2">
      <c r="A66" s="3" t="s">
        <v>1686</v>
      </c>
      <c r="B66" s="35" t="s">
        <v>213</v>
      </c>
      <c r="C66" s="47">
        <v>2560.2487507999999</v>
      </c>
      <c r="D66" s="44" t="str">
        <f t="shared" si="8"/>
        <v>N/A</v>
      </c>
      <c r="E66" s="47">
        <v>2418.3611602000001</v>
      </c>
      <c r="F66" s="44" t="str">
        <f t="shared" si="9"/>
        <v>N/A</v>
      </c>
      <c r="G66" s="47">
        <v>1932.0357191000001</v>
      </c>
      <c r="H66" s="44" t="str">
        <f t="shared" si="10"/>
        <v>N/A</v>
      </c>
      <c r="I66" s="12">
        <v>-5.54</v>
      </c>
      <c r="J66" s="12">
        <v>-20.100000000000001</v>
      </c>
      <c r="K66" s="45" t="s">
        <v>736</v>
      </c>
      <c r="L66" s="9" t="str">
        <f t="shared" si="11"/>
        <v>Yes</v>
      </c>
    </row>
    <row r="67" spans="1:12" x14ac:dyDescent="0.2">
      <c r="A67" s="3" t="s">
        <v>1687</v>
      </c>
      <c r="B67" s="35" t="s">
        <v>213</v>
      </c>
      <c r="C67" s="47" t="s">
        <v>1746</v>
      </c>
      <c r="D67" s="44" t="str">
        <f t="shared" si="8"/>
        <v>N/A</v>
      </c>
      <c r="E67" s="47" t="s">
        <v>1746</v>
      </c>
      <c r="F67" s="44" t="str">
        <f t="shared" si="9"/>
        <v>N/A</v>
      </c>
      <c r="G67" s="47" t="s">
        <v>1746</v>
      </c>
      <c r="H67" s="44" t="str">
        <f t="shared" si="10"/>
        <v>N/A</v>
      </c>
      <c r="I67" s="12" t="s">
        <v>1746</v>
      </c>
      <c r="J67" s="12" t="s">
        <v>1746</v>
      </c>
      <c r="K67" s="45" t="s">
        <v>736</v>
      </c>
      <c r="L67" s="9" t="str">
        <f t="shared" si="11"/>
        <v>N/A</v>
      </c>
    </row>
    <row r="68" spans="1:12" x14ac:dyDescent="0.2">
      <c r="A68" s="2" t="s">
        <v>1688</v>
      </c>
      <c r="B68" s="35" t="s">
        <v>213</v>
      </c>
      <c r="C68" s="47">
        <v>1922.5798463000001</v>
      </c>
      <c r="D68" s="44" t="str">
        <f t="shared" si="8"/>
        <v>N/A</v>
      </c>
      <c r="E68" s="47">
        <v>1423.9373134</v>
      </c>
      <c r="F68" s="44" t="str">
        <f t="shared" si="9"/>
        <v>N/A</v>
      </c>
      <c r="G68" s="47">
        <v>921.04038613</v>
      </c>
      <c r="H68" s="44" t="str">
        <f t="shared" si="10"/>
        <v>N/A</v>
      </c>
      <c r="I68" s="12">
        <v>-25.9</v>
      </c>
      <c r="J68" s="12">
        <v>-35.299999999999997</v>
      </c>
      <c r="K68" s="45" t="s">
        <v>736</v>
      </c>
      <c r="L68" s="9" t="str">
        <f t="shared" si="11"/>
        <v>No</v>
      </c>
    </row>
    <row r="69" spans="1:12" x14ac:dyDescent="0.2">
      <c r="A69" s="2" t="s">
        <v>1689</v>
      </c>
      <c r="B69" s="35" t="s">
        <v>213</v>
      </c>
      <c r="C69" s="47">
        <v>3079.9406204000002</v>
      </c>
      <c r="D69" s="44" t="str">
        <f t="shared" si="8"/>
        <v>N/A</v>
      </c>
      <c r="E69" s="47">
        <v>3015.1283570000001</v>
      </c>
      <c r="F69" s="44" t="str">
        <f t="shared" si="9"/>
        <v>N/A</v>
      </c>
      <c r="G69" s="47">
        <v>2440.4851269999999</v>
      </c>
      <c r="H69" s="44" t="str">
        <f t="shared" si="10"/>
        <v>N/A</v>
      </c>
      <c r="I69" s="12">
        <v>-2.1</v>
      </c>
      <c r="J69" s="12">
        <v>-19.100000000000001</v>
      </c>
      <c r="K69" s="45" t="s">
        <v>736</v>
      </c>
      <c r="L69" s="9" t="str">
        <f t="shared" si="11"/>
        <v>Yes</v>
      </c>
    </row>
    <row r="70" spans="1:12" x14ac:dyDescent="0.2">
      <c r="A70" s="46" t="s">
        <v>1690</v>
      </c>
      <c r="B70" s="35" t="s">
        <v>213</v>
      </c>
      <c r="C70" s="47">
        <v>2040.8129045000001</v>
      </c>
      <c r="D70" s="44" t="str">
        <f t="shared" si="8"/>
        <v>N/A</v>
      </c>
      <c r="E70" s="47">
        <v>1825.4596696000001</v>
      </c>
      <c r="F70" s="44" t="str">
        <f t="shared" si="9"/>
        <v>N/A</v>
      </c>
      <c r="G70" s="47">
        <v>1381.0631923000001</v>
      </c>
      <c r="H70" s="44" t="str">
        <f t="shared" si="10"/>
        <v>N/A</v>
      </c>
      <c r="I70" s="12">
        <v>-10.6</v>
      </c>
      <c r="J70" s="12">
        <v>-24.3</v>
      </c>
      <c r="K70" s="45" t="s">
        <v>736</v>
      </c>
      <c r="L70" s="9" t="str">
        <f t="shared" si="11"/>
        <v>Yes</v>
      </c>
    </row>
    <row r="71" spans="1:12" x14ac:dyDescent="0.2">
      <c r="A71" s="46" t="s">
        <v>1691</v>
      </c>
      <c r="B71" s="35" t="s">
        <v>213</v>
      </c>
      <c r="C71" s="47">
        <v>1026.8893654000001</v>
      </c>
      <c r="D71" s="44" t="str">
        <f t="shared" si="8"/>
        <v>N/A</v>
      </c>
      <c r="E71" s="47">
        <v>1137.6018571</v>
      </c>
      <c r="F71" s="44" t="str">
        <f t="shared" si="9"/>
        <v>N/A</v>
      </c>
      <c r="G71" s="47">
        <v>1259.3819291</v>
      </c>
      <c r="H71" s="44" t="str">
        <f t="shared" si="10"/>
        <v>N/A</v>
      </c>
      <c r="I71" s="12">
        <v>10.78</v>
      </c>
      <c r="J71" s="12">
        <v>10.7</v>
      </c>
      <c r="K71" s="45" t="s">
        <v>736</v>
      </c>
      <c r="L71" s="9" t="str">
        <f t="shared" si="11"/>
        <v>Yes</v>
      </c>
    </row>
    <row r="72" spans="1:12" x14ac:dyDescent="0.2">
      <c r="A72" s="46" t="s">
        <v>1609</v>
      </c>
      <c r="B72" s="35" t="s">
        <v>213</v>
      </c>
      <c r="C72" s="47">
        <v>214558269</v>
      </c>
      <c r="D72" s="44" t="str">
        <f t="shared" ref="D72:D135" si="12">IF($B72="N/A","N/A",IF(C72&gt;10,"No",IF(C72&lt;-10,"No","Yes")))</f>
        <v>N/A</v>
      </c>
      <c r="E72" s="47">
        <v>227983605</v>
      </c>
      <c r="F72" s="44" t="str">
        <f t="shared" ref="F72:F135" si="13">IF($B72="N/A","N/A",IF(E72&gt;10,"No",IF(E72&lt;-10,"No","Yes")))</f>
        <v>N/A</v>
      </c>
      <c r="G72" s="47">
        <v>109799780</v>
      </c>
      <c r="H72" s="44" t="str">
        <f t="shared" ref="H72:H135" si="14">IF($B72="N/A","N/A",IF(G72&gt;10,"No",IF(G72&lt;-10,"No","Yes")))</f>
        <v>N/A</v>
      </c>
      <c r="I72" s="12">
        <v>6.2569999999999997</v>
      </c>
      <c r="J72" s="12">
        <v>-51.8</v>
      </c>
      <c r="K72" s="45" t="s">
        <v>736</v>
      </c>
      <c r="L72" s="9" t="str">
        <f t="shared" ref="L72:L132" si="15">IF(J72="Div by 0", "N/A", IF(K72="N/A","N/A", IF(J72&gt;VALUE(MID(K72,1,2)), "No", IF(J72&lt;-1*VALUE(MID(K72,1,2)), "No", "Yes"))))</f>
        <v>No</v>
      </c>
    </row>
    <row r="73" spans="1:12" x14ac:dyDescent="0.2">
      <c r="A73" s="46" t="s">
        <v>1610</v>
      </c>
      <c r="B73" s="35" t="s">
        <v>213</v>
      </c>
      <c r="C73" s="36">
        <v>27688</v>
      </c>
      <c r="D73" s="44" t="str">
        <f t="shared" si="12"/>
        <v>N/A</v>
      </c>
      <c r="E73" s="36">
        <v>28247</v>
      </c>
      <c r="F73" s="44" t="str">
        <f t="shared" si="13"/>
        <v>N/A</v>
      </c>
      <c r="G73" s="36">
        <v>11309</v>
      </c>
      <c r="H73" s="44" t="str">
        <f t="shared" si="14"/>
        <v>N/A</v>
      </c>
      <c r="I73" s="12">
        <v>2.0190000000000001</v>
      </c>
      <c r="J73" s="12">
        <v>-60</v>
      </c>
      <c r="K73" s="45" t="s">
        <v>736</v>
      </c>
      <c r="L73" s="9" t="str">
        <f t="shared" si="15"/>
        <v>No</v>
      </c>
    </row>
    <row r="74" spans="1:12" x14ac:dyDescent="0.2">
      <c r="A74" s="46" t="s">
        <v>1303</v>
      </c>
      <c r="B74" s="35" t="s">
        <v>213</v>
      </c>
      <c r="C74" s="47">
        <v>7749.1429139000002</v>
      </c>
      <c r="D74" s="44" t="str">
        <f t="shared" si="12"/>
        <v>N/A</v>
      </c>
      <c r="E74" s="47">
        <v>8071.0732113000004</v>
      </c>
      <c r="F74" s="44" t="str">
        <f t="shared" si="13"/>
        <v>N/A</v>
      </c>
      <c r="G74" s="47">
        <v>9709.0618092000004</v>
      </c>
      <c r="H74" s="44" t="str">
        <f t="shared" si="14"/>
        <v>N/A</v>
      </c>
      <c r="I74" s="12">
        <v>4.1539999999999999</v>
      </c>
      <c r="J74" s="12">
        <v>20.29</v>
      </c>
      <c r="K74" s="45" t="s">
        <v>736</v>
      </c>
      <c r="L74" s="9" t="str">
        <f t="shared" si="15"/>
        <v>Yes</v>
      </c>
    </row>
    <row r="75" spans="1:12" ht="25.5" x14ac:dyDescent="0.2">
      <c r="A75" s="46" t="s">
        <v>1304</v>
      </c>
      <c r="B75" s="35" t="s">
        <v>213</v>
      </c>
      <c r="C75" s="36">
        <v>4.2402484831000002</v>
      </c>
      <c r="D75" s="44" t="str">
        <f t="shared" si="12"/>
        <v>N/A</v>
      </c>
      <c r="E75" s="36">
        <v>4.2606294474000004</v>
      </c>
      <c r="F75" s="44" t="str">
        <f t="shared" si="13"/>
        <v>N/A</v>
      </c>
      <c r="G75" s="36">
        <v>4.3522857900999998</v>
      </c>
      <c r="H75" s="44" t="str">
        <f t="shared" si="14"/>
        <v>N/A</v>
      </c>
      <c r="I75" s="12">
        <v>0.48070000000000002</v>
      </c>
      <c r="J75" s="12">
        <v>2.1509999999999998</v>
      </c>
      <c r="K75" s="45" t="s">
        <v>736</v>
      </c>
      <c r="L75" s="9" t="str">
        <f t="shared" si="15"/>
        <v>Yes</v>
      </c>
    </row>
    <row r="76" spans="1:12" ht="25.5" x14ac:dyDescent="0.2">
      <c r="A76" s="46" t="s">
        <v>546</v>
      </c>
      <c r="B76" s="35" t="s">
        <v>213</v>
      </c>
      <c r="C76" s="47">
        <v>12176</v>
      </c>
      <c r="D76" s="44" t="str">
        <f t="shared" si="12"/>
        <v>N/A</v>
      </c>
      <c r="E76" s="47">
        <v>0</v>
      </c>
      <c r="F76" s="44" t="str">
        <f t="shared" si="13"/>
        <v>N/A</v>
      </c>
      <c r="G76" s="47">
        <v>0</v>
      </c>
      <c r="H76" s="44" t="str">
        <f t="shared" si="14"/>
        <v>N/A</v>
      </c>
      <c r="I76" s="12">
        <v>-100</v>
      </c>
      <c r="J76" s="12" t="s">
        <v>1746</v>
      </c>
      <c r="K76" s="45" t="s">
        <v>736</v>
      </c>
      <c r="L76" s="9" t="str">
        <f t="shared" si="15"/>
        <v>N/A</v>
      </c>
    </row>
    <row r="77" spans="1:12" x14ac:dyDescent="0.2">
      <c r="A77" s="46" t="s">
        <v>547</v>
      </c>
      <c r="B77" s="35" t="s">
        <v>213</v>
      </c>
      <c r="C77" s="36">
        <v>11</v>
      </c>
      <c r="D77" s="44" t="str">
        <f t="shared" si="12"/>
        <v>N/A</v>
      </c>
      <c r="E77" s="36">
        <v>0</v>
      </c>
      <c r="F77" s="44" t="str">
        <f t="shared" si="13"/>
        <v>N/A</v>
      </c>
      <c r="G77" s="36">
        <v>0</v>
      </c>
      <c r="H77" s="44" t="str">
        <f t="shared" si="14"/>
        <v>N/A</v>
      </c>
      <c r="I77" s="12">
        <v>-100</v>
      </c>
      <c r="J77" s="12" t="s">
        <v>1746</v>
      </c>
      <c r="K77" s="45" t="s">
        <v>736</v>
      </c>
      <c r="L77" s="9" t="str">
        <f t="shared" si="15"/>
        <v>N/A</v>
      </c>
    </row>
    <row r="78" spans="1:12" x14ac:dyDescent="0.2">
      <c r="A78" s="46" t="s">
        <v>1305</v>
      </c>
      <c r="B78" s="35" t="s">
        <v>213</v>
      </c>
      <c r="C78" s="47">
        <v>12176</v>
      </c>
      <c r="D78" s="44" t="str">
        <f t="shared" si="12"/>
        <v>N/A</v>
      </c>
      <c r="E78" s="47" t="s">
        <v>1746</v>
      </c>
      <c r="F78" s="44" t="str">
        <f t="shared" si="13"/>
        <v>N/A</v>
      </c>
      <c r="G78" s="47" t="s">
        <v>1746</v>
      </c>
      <c r="H78" s="44" t="str">
        <f t="shared" si="14"/>
        <v>N/A</v>
      </c>
      <c r="I78" s="12" t="s">
        <v>1746</v>
      </c>
      <c r="J78" s="12" t="s">
        <v>1746</v>
      </c>
      <c r="K78" s="45" t="s">
        <v>736</v>
      </c>
      <c r="L78" s="9" t="str">
        <f t="shared" si="15"/>
        <v>N/A</v>
      </c>
    </row>
    <row r="79" spans="1:12" ht="25.5" x14ac:dyDescent="0.2">
      <c r="A79" s="46" t="s">
        <v>548</v>
      </c>
      <c r="B79" s="35" t="s">
        <v>213</v>
      </c>
      <c r="C79" s="47">
        <v>12425840</v>
      </c>
      <c r="D79" s="44" t="str">
        <f t="shared" si="12"/>
        <v>N/A</v>
      </c>
      <c r="E79" s="47">
        <v>14155728</v>
      </c>
      <c r="F79" s="44" t="str">
        <f t="shared" si="13"/>
        <v>N/A</v>
      </c>
      <c r="G79" s="47">
        <v>9872068</v>
      </c>
      <c r="H79" s="44" t="str">
        <f t="shared" si="14"/>
        <v>N/A</v>
      </c>
      <c r="I79" s="12">
        <v>13.92</v>
      </c>
      <c r="J79" s="12">
        <v>-30.3</v>
      </c>
      <c r="K79" s="45" t="s">
        <v>736</v>
      </c>
      <c r="L79" s="9" t="str">
        <f t="shared" si="15"/>
        <v>No</v>
      </c>
    </row>
    <row r="80" spans="1:12" x14ac:dyDescent="0.2">
      <c r="A80" s="46" t="s">
        <v>549</v>
      </c>
      <c r="B80" s="35" t="s">
        <v>213</v>
      </c>
      <c r="C80" s="36">
        <v>93</v>
      </c>
      <c r="D80" s="44" t="str">
        <f t="shared" si="12"/>
        <v>N/A</v>
      </c>
      <c r="E80" s="36">
        <v>100</v>
      </c>
      <c r="F80" s="44" t="str">
        <f t="shared" si="13"/>
        <v>N/A</v>
      </c>
      <c r="G80" s="36">
        <v>77</v>
      </c>
      <c r="H80" s="44" t="str">
        <f t="shared" si="14"/>
        <v>N/A</v>
      </c>
      <c r="I80" s="12">
        <v>7.5270000000000001</v>
      </c>
      <c r="J80" s="12">
        <v>-23</v>
      </c>
      <c r="K80" s="45" t="s">
        <v>736</v>
      </c>
      <c r="L80" s="9" t="str">
        <f t="shared" si="15"/>
        <v>Yes</v>
      </c>
    </row>
    <row r="81" spans="1:12" ht="25.5" x14ac:dyDescent="0.2">
      <c r="A81" s="46" t="s">
        <v>1306</v>
      </c>
      <c r="B81" s="35" t="s">
        <v>213</v>
      </c>
      <c r="C81" s="47">
        <v>133611.18280000001</v>
      </c>
      <c r="D81" s="44" t="str">
        <f t="shared" si="12"/>
        <v>N/A</v>
      </c>
      <c r="E81" s="47">
        <v>141557.28</v>
      </c>
      <c r="F81" s="44" t="str">
        <f t="shared" si="13"/>
        <v>N/A</v>
      </c>
      <c r="G81" s="47">
        <v>128208.67531999999</v>
      </c>
      <c r="H81" s="44" t="str">
        <f t="shared" si="14"/>
        <v>N/A</v>
      </c>
      <c r="I81" s="12">
        <v>5.9470000000000001</v>
      </c>
      <c r="J81" s="12">
        <v>-9.43</v>
      </c>
      <c r="K81" s="45" t="s">
        <v>736</v>
      </c>
      <c r="L81" s="9" t="str">
        <f t="shared" si="15"/>
        <v>Yes</v>
      </c>
    </row>
    <row r="82" spans="1:12" ht="25.5" x14ac:dyDescent="0.2">
      <c r="A82" s="46" t="s">
        <v>550</v>
      </c>
      <c r="B82" s="35" t="s">
        <v>213</v>
      </c>
      <c r="C82" s="47">
        <v>20175067</v>
      </c>
      <c r="D82" s="44" t="str">
        <f t="shared" si="12"/>
        <v>N/A</v>
      </c>
      <c r="E82" s="47">
        <v>19673307</v>
      </c>
      <c r="F82" s="44" t="str">
        <f t="shared" si="13"/>
        <v>N/A</v>
      </c>
      <c r="G82" s="47">
        <v>19487885</v>
      </c>
      <c r="H82" s="44" t="str">
        <f t="shared" si="14"/>
        <v>N/A</v>
      </c>
      <c r="I82" s="12">
        <v>-2.4900000000000002</v>
      </c>
      <c r="J82" s="12">
        <v>-0.94299999999999995</v>
      </c>
      <c r="K82" s="45" t="s">
        <v>736</v>
      </c>
      <c r="L82" s="9" t="str">
        <f t="shared" si="15"/>
        <v>Yes</v>
      </c>
    </row>
    <row r="83" spans="1:12" x14ac:dyDescent="0.2">
      <c r="A83" s="46" t="s">
        <v>551</v>
      </c>
      <c r="B83" s="35" t="s">
        <v>213</v>
      </c>
      <c r="C83" s="36">
        <v>313</v>
      </c>
      <c r="D83" s="44" t="str">
        <f t="shared" si="12"/>
        <v>N/A</v>
      </c>
      <c r="E83" s="36">
        <v>298</v>
      </c>
      <c r="F83" s="44" t="str">
        <f t="shared" si="13"/>
        <v>N/A</v>
      </c>
      <c r="G83" s="36">
        <v>283</v>
      </c>
      <c r="H83" s="44" t="str">
        <f t="shared" si="14"/>
        <v>N/A</v>
      </c>
      <c r="I83" s="12">
        <v>-4.79</v>
      </c>
      <c r="J83" s="12">
        <v>-5.03</v>
      </c>
      <c r="K83" s="45" t="s">
        <v>736</v>
      </c>
      <c r="L83" s="9" t="str">
        <f t="shared" si="15"/>
        <v>Yes</v>
      </c>
    </row>
    <row r="84" spans="1:12" x14ac:dyDescent="0.2">
      <c r="A84" s="46" t="s">
        <v>1307</v>
      </c>
      <c r="B84" s="35" t="s">
        <v>213</v>
      </c>
      <c r="C84" s="47">
        <v>64457.083067</v>
      </c>
      <c r="D84" s="44" t="str">
        <f t="shared" si="12"/>
        <v>N/A</v>
      </c>
      <c r="E84" s="47">
        <v>66017.808724999995</v>
      </c>
      <c r="F84" s="44" t="str">
        <f t="shared" si="13"/>
        <v>N/A</v>
      </c>
      <c r="G84" s="47">
        <v>68861.784452000007</v>
      </c>
      <c r="H84" s="44" t="str">
        <f t="shared" si="14"/>
        <v>N/A</v>
      </c>
      <c r="I84" s="12">
        <v>2.4209999999999998</v>
      </c>
      <c r="J84" s="12">
        <v>4.3079999999999998</v>
      </c>
      <c r="K84" s="45" t="s">
        <v>736</v>
      </c>
      <c r="L84" s="9" t="str">
        <f t="shared" si="15"/>
        <v>Yes</v>
      </c>
    </row>
    <row r="85" spans="1:12" x14ac:dyDescent="0.2">
      <c r="A85" s="46" t="s">
        <v>552</v>
      </c>
      <c r="B85" s="35" t="s">
        <v>213</v>
      </c>
      <c r="C85" s="47">
        <v>27774723</v>
      </c>
      <c r="D85" s="44" t="str">
        <f t="shared" si="12"/>
        <v>N/A</v>
      </c>
      <c r="E85" s="47">
        <v>30894374</v>
      </c>
      <c r="F85" s="44" t="str">
        <f t="shared" si="13"/>
        <v>N/A</v>
      </c>
      <c r="G85" s="47">
        <v>28395084</v>
      </c>
      <c r="H85" s="44" t="str">
        <f t="shared" si="14"/>
        <v>N/A</v>
      </c>
      <c r="I85" s="12">
        <v>11.23</v>
      </c>
      <c r="J85" s="12">
        <v>-8.09</v>
      </c>
      <c r="K85" s="45" t="s">
        <v>736</v>
      </c>
      <c r="L85" s="9" t="str">
        <f t="shared" si="15"/>
        <v>Yes</v>
      </c>
    </row>
    <row r="86" spans="1:12" x14ac:dyDescent="0.2">
      <c r="A86" s="46" t="s">
        <v>553</v>
      </c>
      <c r="B86" s="35" t="s">
        <v>213</v>
      </c>
      <c r="C86" s="36">
        <v>807</v>
      </c>
      <c r="D86" s="44" t="str">
        <f t="shared" si="12"/>
        <v>N/A</v>
      </c>
      <c r="E86" s="36">
        <v>845</v>
      </c>
      <c r="F86" s="44" t="str">
        <f t="shared" si="13"/>
        <v>N/A</v>
      </c>
      <c r="G86" s="36">
        <v>641</v>
      </c>
      <c r="H86" s="44" t="str">
        <f t="shared" si="14"/>
        <v>N/A</v>
      </c>
      <c r="I86" s="12">
        <v>4.7089999999999996</v>
      </c>
      <c r="J86" s="12">
        <v>-24.1</v>
      </c>
      <c r="K86" s="45" t="s">
        <v>736</v>
      </c>
      <c r="L86" s="9" t="str">
        <f t="shared" si="15"/>
        <v>Yes</v>
      </c>
    </row>
    <row r="87" spans="1:12" x14ac:dyDescent="0.2">
      <c r="A87" s="46" t="s">
        <v>1308</v>
      </c>
      <c r="B87" s="35" t="s">
        <v>213</v>
      </c>
      <c r="C87" s="47">
        <v>34417.252787999998</v>
      </c>
      <c r="D87" s="44" t="str">
        <f t="shared" si="12"/>
        <v>N/A</v>
      </c>
      <c r="E87" s="47">
        <v>36561.389348999997</v>
      </c>
      <c r="F87" s="44" t="str">
        <f t="shared" si="13"/>
        <v>N/A</v>
      </c>
      <c r="G87" s="47">
        <v>44298.102963999998</v>
      </c>
      <c r="H87" s="44" t="str">
        <f t="shared" si="14"/>
        <v>N/A</v>
      </c>
      <c r="I87" s="12">
        <v>6.23</v>
      </c>
      <c r="J87" s="12">
        <v>21.16</v>
      </c>
      <c r="K87" s="45" t="s">
        <v>736</v>
      </c>
      <c r="L87" s="9" t="str">
        <f t="shared" si="15"/>
        <v>Yes</v>
      </c>
    </row>
    <row r="88" spans="1:12" ht="25.5" x14ac:dyDescent="0.2">
      <c r="A88" s="46" t="s">
        <v>554</v>
      </c>
      <c r="B88" s="35" t="s">
        <v>213</v>
      </c>
      <c r="C88" s="47">
        <v>19267760</v>
      </c>
      <c r="D88" s="44" t="str">
        <f t="shared" si="12"/>
        <v>N/A</v>
      </c>
      <c r="E88" s="47">
        <v>21007411</v>
      </c>
      <c r="F88" s="44" t="str">
        <f t="shared" si="13"/>
        <v>N/A</v>
      </c>
      <c r="G88" s="47">
        <v>12826691</v>
      </c>
      <c r="H88" s="44" t="str">
        <f t="shared" si="14"/>
        <v>N/A</v>
      </c>
      <c r="I88" s="12">
        <v>9.0289999999999999</v>
      </c>
      <c r="J88" s="12">
        <v>-38.9</v>
      </c>
      <c r="K88" s="45" t="s">
        <v>736</v>
      </c>
      <c r="L88" s="9" t="str">
        <f t="shared" si="15"/>
        <v>No</v>
      </c>
    </row>
    <row r="89" spans="1:12" x14ac:dyDescent="0.2">
      <c r="A89" s="46" t="s">
        <v>555</v>
      </c>
      <c r="B89" s="35" t="s">
        <v>213</v>
      </c>
      <c r="C89" s="36">
        <v>58514</v>
      </c>
      <c r="D89" s="44" t="str">
        <f t="shared" si="12"/>
        <v>N/A</v>
      </c>
      <c r="E89" s="36">
        <v>55953</v>
      </c>
      <c r="F89" s="44" t="str">
        <f t="shared" si="13"/>
        <v>N/A</v>
      </c>
      <c r="G89" s="36">
        <v>30167</v>
      </c>
      <c r="H89" s="44" t="str">
        <f t="shared" si="14"/>
        <v>N/A</v>
      </c>
      <c r="I89" s="12">
        <v>-4.38</v>
      </c>
      <c r="J89" s="12">
        <v>-46.1</v>
      </c>
      <c r="K89" s="45" t="s">
        <v>736</v>
      </c>
      <c r="L89" s="9" t="str">
        <f t="shared" si="15"/>
        <v>No</v>
      </c>
    </row>
    <row r="90" spans="1:12" x14ac:dyDescent="0.2">
      <c r="A90" s="46" t="s">
        <v>1309</v>
      </c>
      <c r="B90" s="35" t="s">
        <v>213</v>
      </c>
      <c r="C90" s="47">
        <v>329.28461564999998</v>
      </c>
      <c r="D90" s="44" t="str">
        <f t="shared" si="12"/>
        <v>N/A</v>
      </c>
      <c r="E90" s="47">
        <v>375.44744695999998</v>
      </c>
      <c r="F90" s="44" t="str">
        <f t="shared" si="13"/>
        <v>N/A</v>
      </c>
      <c r="G90" s="47">
        <v>425.18947857000001</v>
      </c>
      <c r="H90" s="44" t="str">
        <f t="shared" si="14"/>
        <v>N/A</v>
      </c>
      <c r="I90" s="12">
        <v>14.02</v>
      </c>
      <c r="J90" s="12">
        <v>13.25</v>
      </c>
      <c r="K90" s="45" t="s">
        <v>736</v>
      </c>
      <c r="L90" s="9" t="str">
        <f t="shared" si="15"/>
        <v>Yes</v>
      </c>
    </row>
    <row r="91" spans="1:12" x14ac:dyDescent="0.2">
      <c r="A91" s="46" t="s">
        <v>556</v>
      </c>
      <c r="B91" s="35" t="s">
        <v>213</v>
      </c>
      <c r="C91" s="47">
        <v>27328733</v>
      </c>
      <c r="D91" s="44" t="str">
        <f t="shared" si="12"/>
        <v>N/A</v>
      </c>
      <c r="E91" s="47">
        <v>28832363</v>
      </c>
      <c r="F91" s="44" t="str">
        <f t="shared" si="13"/>
        <v>N/A</v>
      </c>
      <c r="G91" s="47">
        <v>15855311</v>
      </c>
      <c r="H91" s="44" t="str">
        <f t="shared" si="14"/>
        <v>N/A</v>
      </c>
      <c r="I91" s="12">
        <v>5.5019999999999998</v>
      </c>
      <c r="J91" s="12">
        <v>-45</v>
      </c>
      <c r="K91" s="45" t="s">
        <v>736</v>
      </c>
      <c r="L91" s="9" t="str">
        <f t="shared" si="15"/>
        <v>No</v>
      </c>
    </row>
    <row r="92" spans="1:12" x14ac:dyDescent="0.2">
      <c r="A92" s="46" t="s">
        <v>557</v>
      </c>
      <c r="B92" s="35" t="s">
        <v>213</v>
      </c>
      <c r="C92" s="36">
        <v>77909</v>
      </c>
      <c r="D92" s="44" t="str">
        <f t="shared" si="12"/>
        <v>N/A</v>
      </c>
      <c r="E92" s="36">
        <v>79614</v>
      </c>
      <c r="F92" s="44" t="str">
        <f t="shared" si="13"/>
        <v>N/A</v>
      </c>
      <c r="G92" s="36">
        <v>43862</v>
      </c>
      <c r="H92" s="44" t="str">
        <f t="shared" si="14"/>
        <v>N/A</v>
      </c>
      <c r="I92" s="12">
        <v>2.1880000000000002</v>
      </c>
      <c r="J92" s="12">
        <v>-44.9</v>
      </c>
      <c r="K92" s="45" t="s">
        <v>736</v>
      </c>
      <c r="L92" s="9" t="str">
        <f t="shared" si="15"/>
        <v>No</v>
      </c>
    </row>
    <row r="93" spans="1:12" x14ac:dyDescent="0.2">
      <c r="A93" s="46" t="s">
        <v>1310</v>
      </c>
      <c r="B93" s="35" t="s">
        <v>213</v>
      </c>
      <c r="C93" s="47">
        <v>350.77761234000002</v>
      </c>
      <c r="D93" s="44" t="str">
        <f t="shared" si="12"/>
        <v>N/A</v>
      </c>
      <c r="E93" s="47">
        <v>362.15192051999998</v>
      </c>
      <c r="F93" s="44" t="str">
        <f t="shared" si="13"/>
        <v>N/A</v>
      </c>
      <c r="G93" s="47">
        <v>361.48171538000003</v>
      </c>
      <c r="H93" s="44" t="str">
        <f t="shared" si="14"/>
        <v>N/A</v>
      </c>
      <c r="I93" s="12">
        <v>3.2429999999999999</v>
      </c>
      <c r="J93" s="12">
        <v>-0.185</v>
      </c>
      <c r="K93" s="45" t="s">
        <v>736</v>
      </c>
      <c r="L93" s="9" t="str">
        <f t="shared" si="15"/>
        <v>Yes</v>
      </c>
    </row>
    <row r="94" spans="1:12" ht="25.5" x14ac:dyDescent="0.2">
      <c r="A94" s="46" t="s">
        <v>558</v>
      </c>
      <c r="B94" s="35" t="s">
        <v>213</v>
      </c>
      <c r="C94" s="47">
        <v>1283070</v>
      </c>
      <c r="D94" s="44" t="str">
        <f t="shared" si="12"/>
        <v>N/A</v>
      </c>
      <c r="E94" s="47">
        <v>1322146</v>
      </c>
      <c r="F94" s="44" t="str">
        <f t="shared" si="13"/>
        <v>N/A</v>
      </c>
      <c r="G94" s="47">
        <v>656018</v>
      </c>
      <c r="H94" s="44" t="str">
        <f t="shared" si="14"/>
        <v>N/A</v>
      </c>
      <c r="I94" s="12">
        <v>3.0459999999999998</v>
      </c>
      <c r="J94" s="12">
        <v>-50.4</v>
      </c>
      <c r="K94" s="45" t="s">
        <v>736</v>
      </c>
      <c r="L94" s="9" t="str">
        <f t="shared" si="15"/>
        <v>No</v>
      </c>
    </row>
    <row r="95" spans="1:12" x14ac:dyDescent="0.2">
      <c r="A95" s="46" t="s">
        <v>559</v>
      </c>
      <c r="B95" s="35" t="s">
        <v>213</v>
      </c>
      <c r="C95" s="36">
        <v>14852</v>
      </c>
      <c r="D95" s="44" t="str">
        <f t="shared" si="12"/>
        <v>N/A</v>
      </c>
      <c r="E95" s="36">
        <v>14458</v>
      </c>
      <c r="F95" s="44" t="str">
        <f t="shared" si="13"/>
        <v>N/A</v>
      </c>
      <c r="G95" s="36">
        <v>7013</v>
      </c>
      <c r="H95" s="44" t="str">
        <f t="shared" si="14"/>
        <v>N/A</v>
      </c>
      <c r="I95" s="12">
        <v>-2.65</v>
      </c>
      <c r="J95" s="12">
        <v>-51.5</v>
      </c>
      <c r="K95" s="45" t="s">
        <v>736</v>
      </c>
      <c r="L95" s="9" t="str">
        <f t="shared" si="15"/>
        <v>No</v>
      </c>
    </row>
    <row r="96" spans="1:12" ht="25.5" x14ac:dyDescent="0.2">
      <c r="A96" s="46" t="s">
        <v>1311</v>
      </c>
      <c r="B96" s="35" t="s">
        <v>213</v>
      </c>
      <c r="C96" s="47">
        <v>86.390385132999995</v>
      </c>
      <c r="D96" s="44" t="str">
        <f t="shared" si="12"/>
        <v>N/A</v>
      </c>
      <c r="E96" s="47">
        <v>91.447364781000005</v>
      </c>
      <c r="F96" s="44" t="str">
        <f t="shared" si="13"/>
        <v>N/A</v>
      </c>
      <c r="G96" s="47">
        <v>93.543134179000006</v>
      </c>
      <c r="H96" s="44" t="str">
        <f t="shared" si="14"/>
        <v>N/A</v>
      </c>
      <c r="I96" s="12">
        <v>5.8540000000000001</v>
      </c>
      <c r="J96" s="12">
        <v>2.2919999999999998</v>
      </c>
      <c r="K96" s="45" t="s">
        <v>736</v>
      </c>
      <c r="L96" s="9" t="str">
        <f t="shared" si="15"/>
        <v>Yes</v>
      </c>
    </row>
    <row r="97" spans="1:12" ht="25.5" x14ac:dyDescent="0.2">
      <c r="A97" s="46" t="s">
        <v>560</v>
      </c>
      <c r="B97" s="35" t="s">
        <v>213</v>
      </c>
      <c r="C97" s="47">
        <v>37803295</v>
      </c>
      <c r="D97" s="44" t="str">
        <f t="shared" si="12"/>
        <v>N/A</v>
      </c>
      <c r="E97" s="47">
        <v>46156845</v>
      </c>
      <c r="F97" s="44" t="str">
        <f t="shared" si="13"/>
        <v>N/A</v>
      </c>
      <c r="G97" s="47">
        <v>25959925</v>
      </c>
      <c r="H97" s="44" t="str">
        <f t="shared" si="14"/>
        <v>N/A</v>
      </c>
      <c r="I97" s="12">
        <v>22.1</v>
      </c>
      <c r="J97" s="12">
        <v>-43.8</v>
      </c>
      <c r="K97" s="45" t="s">
        <v>736</v>
      </c>
      <c r="L97" s="9" t="str">
        <f t="shared" si="15"/>
        <v>No</v>
      </c>
    </row>
    <row r="98" spans="1:12" x14ac:dyDescent="0.2">
      <c r="A98" s="46" t="s">
        <v>561</v>
      </c>
      <c r="B98" s="35" t="s">
        <v>213</v>
      </c>
      <c r="C98" s="36">
        <v>50769</v>
      </c>
      <c r="D98" s="44" t="str">
        <f t="shared" si="12"/>
        <v>N/A</v>
      </c>
      <c r="E98" s="36">
        <v>50181</v>
      </c>
      <c r="F98" s="44" t="str">
        <f t="shared" si="13"/>
        <v>N/A</v>
      </c>
      <c r="G98" s="36">
        <v>25388</v>
      </c>
      <c r="H98" s="44" t="str">
        <f t="shared" si="14"/>
        <v>N/A</v>
      </c>
      <c r="I98" s="12">
        <v>-1.1599999999999999</v>
      </c>
      <c r="J98" s="12">
        <v>-49.4</v>
      </c>
      <c r="K98" s="45" t="s">
        <v>736</v>
      </c>
      <c r="L98" s="9" t="str">
        <f t="shared" si="15"/>
        <v>No</v>
      </c>
    </row>
    <row r="99" spans="1:12" x14ac:dyDescent="0.2">
      <c r="A99" s="46" t="s">
        <v>1312</v>
      </c>
      <c r="B99" s="35" t="s">
        <v>213</v>
      </c>
      <c r="C99" s="47">
        <v>744.61374066999997</v>
      </c>
      <c r="D99" s="44" t="str">
        <f t="shared" si="12"/>
        <v>N/A</v>
      </c>
      <c r="E99" s="47">
        <v>919.80719794000004</v>
      </c>
      <c r="F99" s="44" t="str">
        <f t="shared" si="13"/>
        <v>N/A</v>
      </c>
      <c r="G99" s="47">
        <v>1022.5273751</v>
      </c>
      <c r="H99" s="44" t="str">
        <f t="shared" si="14"/>
        <v>N/A</v>
      </c>
      <c r="I99" s="12">
        <v>23.53</v>
      </c>
      <c r="J99" s="12">
        <v>11.17</v>
      </c>
      <c r="K99" s="45" t="s">
        <v>736</v>
      </c>
      <c r="L99" s="9" t="str">
        <f t="shared" si="15"/>
        <v>Yes</v>
      </c>
    </row>
    <row r="100" spans="1:12" x14ac:dyDescent="0.2">
      <c r="A100" s="46" t="s">
        <v>562</v>
      </c>
      <c r="B100" s="35" t="s">
        <v>213</v>
      </c>
      <c r="C100" s="47">
        <v>80579230</v>
      </c>
      <c r="D100" s="44" t="str">
        <f t="shared" si="12"/>
        <v>N/A</v>
      </c>
      <c r="E100" s="47">
        <v>79386711</v>
      </c>
      <c r="F100" s="44" t="str">
        <f t="shared" si="13"/>
        <v>N/A</v>
      </c>
      <c r="G100" s="47">
        <v>37753572</v>
      </c>
      <c r="H100" s="44" t="str">
        <f t="shared" si="14"/>
        <v>N/A</v>
      </c>
      <c r="I100" s="12">
        <v>-1.48</v>
      </c>
      <c r="J100" s="12">
        <v>-52.4</v>
      </c>
      <c r="K100" s="45" t="s">
        <v>736</v>
      </c>
      <c r="L100" s="9" t="str">
        <f t="shared" si="15"/>
        <v>No</v>
      </c>
    </row>
    <row r="101" spans="1:12" x14ac:dyDescent="0.2">
      <c r="A101" s="46" t="s">
        <v>563</v>
      </c>
      <c r="B101" s="35" t="s">
        <v>213</v>
      </c>
      <c r="C101" s="36">
        <v>141410</v>
      </c>
      <c r="D101" s="44" t="str">
        <f t="shared" si="12"/>
        <v>N/A</v>
      </c>
      <c r="E101" s="36">
        <v>140508</v>
      </c>
      <c r="F101" s="44" t="str">
        <f t="shared" si="13"/>
        <v>N/A</v>
      </c>
      <c r="G101" s="36">
        <v>65881</v>
      </c>
      <c r="H101" s="44" t="str">
        <f t="shared" si="14"/>
        <v>N/A</v>
      </c>
      <c r="I101" s="12">
        <v>-0.63800000000000001</v>
      </c>
      <c r="J101" s="12">
        <v>-53.1</v>
      </c>
      <c r="K101" s="45" t="s">
        <v>736</v>
      </c>
      <c r="L101" s="9" t="str">
        <f t="shared" si="15"/>
        <v>No</v>
      </c>
    </row>
    <row r="102" spans="1:12" x14ac:dyDescent="0.2">
      <c r="A102" s="46" t="s">
        <v>1313</v>
      </c>
      <c r="B102" s="35" t="s">
        <v>213</v>
      </c>
      <c r="C102" s="47">
        <v>569.82695708000006</v>
      </c>
      <c r="D102" s="44" t="str">
        <f t="shared" si="12"/>
        <v>N/A</v>
      </c>
      <c r="E102" s="47">
        <v>564.99780083999997</v>
      </c>
      <c r="F102" s="44" t="str">
        <f t="shared" si="13"/>
        <v>N/A</v>
      </c>
      <c r="G102" s="47">
        <v>573.05705741999998</v>
      </c>
      <c r="H102" s="44" t="str">
        <f t="shared" si="14"/>
        <v>N/A</v>
      </c>
      <c r="I102" s="12">
        <v>-0.84699999999999998</v>
      </c>
      <c r="J102" s="12">
        <v>1.4259999999999999</v>
      </c>
      <c r="K102" s="45" t="s">
        <v>736</v>
      </c>
      <c r="L102" s="9" t="str">
        <f t="shared" si="15"/>
        <v>Yes</v>
      </c>
    </row>
    <row r="103" spans="1:12" ht="25.5" x14ac:dyDescent="0.2">
      <c r="A103" s="46" t="s">
        <v>564</v>
      </c>
      <c r="B103" s="35" t="s">
        <v>213</v>
      </c>
      <c r="C103" s="47">
        <v>9627578</v>
      </c>
      <c r="D103" s="44" t="str">
        <f t="shared" si="12"/>
        <v>N/A</v>
      </c>
      <c r="E103" s="47">
        <v>11054758</v>
      </c>
      <c r="F103" s="44" t="str">
        <f t="shared" si="13"/>
        <v>N/A</v>
      </c>
      <c r="G103" s="47">
        <v>4209639</v>
      </c>
      <c r="H103" s="44" t="str">
        <f t="shared" si="14"/>
        <v>N/A</v>
      </c>
      <c r="I103" s="12">
        <v>14.82</v>
      </c>
      <c r="J103" s="12">
        <v>-61.9</v>
      </c>
      <c r="K103" s="45" t="s">
        <v>736</v>
      </c>
      <c r="L103" s="9" t="str">
        <f t="shared" si="15"/>
        <v>No</v>
      </c>
    </row>
    <row r="104" spans="1:12" x14ac:dyDescent="0.2">
      <c r="A104" s="46" t="s">
        <v>565</v>
      </c>
      <c r="B104" s="35" t="s">
        <v>213</v>
      </c>
      <c r="C104" s="36">
        <v>1248</v>
      </c>
      <c r="D104" s="44" t="str">
        <f t="shared" si="12"/>
        <v>N/A</v>
      </c>
      <c r="E104" s="36">
        <v>1492</v>
      </c>
      <c r="F104" s="44" t="str">
        <f t="shared" si="13"/>
        <v>N/A</v>
      </c>
      <c r="G104" s="36">
        <v>706</v>
      </c>
      <c r="H104" s="44" t="str">
        <f t="shared" si="14"/>
        <v>N/A</v>
      </c>
      <c r="I104" s="12">
        <v>19.55</v>
      </c>
      <c r="J104" s="12">
        <v>-52.7</v>
      </c>
      <c r="K104" s="45" t="s">
        <v>736</v>
      </c>
      <c r="L104" s="9" t="str">
        <f t="shared" si="15"/>
        <v>No</v>
      </c>
    </row>
    <row r="105" spans="1:12" ht="25.5" x14ac:dyDescent="0.2">
      <c r="A105" s="46" t="s">
        <v>1314</v>
      </c>
      <c r="B105" s="35" t="s">
        <v>213</v>
      </c>
      <c r="C105" s="47">
        <v>7714.4054487000003</v>
      </c>
      <c r="D105" s="44" t="str">
        <f t="shared" si="12"/>
        <v>N/A</v>
      </c>
      <c r="E105" s="47">
        <v>7409.3552278999996</v>
      </c>
      <c r="F105" s="44" t="str">
        <f t="shared" si="13"/>
        <v>N/A</v>
      </c>
      <c r="G105" s="47">
        <v>5962.6614731</v>
      </c>
      <c r="H105" s="44" t="str">
        <f t="shared" si="14"/>
        <v>N/A</v>
      </c>
      <c r="I105" s="12">
        <v>-3.95</v>
      </c>
      <c r="J105" s="12">
        <v>-19.5</v>
      </c>
      <c r="K105" s="45" t="s">
        <v>736</v>
      </c>
      <c r="L105" s="9" t="str">
        <f t="shared" si="15"/>
        <v>Yes</v>
      </c>
    </row>
    <row r="106" spans="1:12" ht="25.5" x14ac:dyDescent="0.2">
      <c r="A106" s="46" t="s">
        <v>566</v>
      </c>
      <c r="B106" s="35" t="s">
        <v>213</v>
      </c>
      <c r="C106" s="47">
        <v>56907618</v>
      </c>
      <c r="D106" s="44" t="str">
        <f t="shared" si="12"/>
        <v>N/A</v>
      </c>
      <c r="E106" s="47">
        <v>32947407</v>
      </c>
      <c r="F106" s="44" t="str">
        <f t="shared" si="13"/>
        <v>N/A</v>
      </c>
      <c r="G106" s="47">
        <v>17221968</v>
      </c>
      <c r="H106" s="44" t="str">
        <f t="shared" si="14"/>
        <v>N/A</v>
      </c>
      <c r="I106" s="12">
        <v>-42.1</v>
      </c>
      <c r="J106" s="12">
        <v>-47.7</v>
      </c>
      <c r="K106" s="45" t="s">
        <v>736</v>
      </c>
      <c r="L106" s="9" t="str">
        <f t="shared" si="15"/>
        <v>No</v>
      </c>
    </row>
    <row r="107" spans="1:12" x14ac:dyDescent="0.2">
      <c r="A107" s="46" t="s">
        <v>567</v>
      </c>
      <c r="B107" s="35" t="s">
        <v>213</v>
      </c>
      <c r="C107" s="36">
        <v>104420</v>
      </c>
      <c r="D107" s="44" t="str">
        <f t="shared" si="12"/>
        <v>N/A</v>
      </c>
      <c r="E107" s="36">
        <v>102460</v>
      </c>
      <c r="F107" s="44" t="str">
        <f t="shared" si="13"/>
        <v>N/A</v>
      </c>
      <c r="G107" s="36">
        <v>48466</v>
      </c>
      <c r="H107" s="44" t="str">
        <f t="shared" si="14"/>
        <v>N/A</v>
      </c>
      <c r="I107" s="12">
        <v>-1.88</v>
      </c>
      <c r="J107" s="12">
        <v>-52.7</v>
      </c>
      <c r="K107" s="45" t="s">
        <v>736</v>
      </c>
      <c r="L107" s="9" t="str">
        <f t="shared" si="15"/>
        <v>No</v>
      </c>
    </row>
    <row r="108" spans="1:12" x14ac:dyDescent="0.2">
      <c r="A108" s="46" t="s">
        <v>1315</v>
      </c>
      <c r="B108" s="35" t="s">
        <v>213</v>
      </c>
      <c r="C108" s="47">
        <v>544.98772266000003</v>
      </c>
      <c r="D108" s="44" t="str">
        <f t="shared" si="12"/>
        <v>N/A</v>
      </c>
      <c r="E108" s="47">
        <v>321.56360531000001</v>
      </c>
      <c r="F108" s="44" t="str">
        <f t="shared" si="13"/>
        <v>N/A</v>
      </c>
      <c r="G108" s="47">
        <v>355.34122889999998</v>
      </c>
      <c r="H108" s="44" t="str">
        <f t="shared" si="14"/>
        <v>N/A</v>
      </c>
      <c r="I108" s="12">
        <v>-41</v>
      </c>
      <c r="J108" s="12">
        <v>10.5</v>
      </c>
      <c r="K108" s="45" t="s">
        <v>736</v>
      </c>
      <c r="L108" s="9" t="str">
        <f t="shared" si="15"/>
        <v>Yes</v>
      </c>
    </row>
    <row r="109" spans="1:12" x14ac:dyDescent="0.2">
      <c r="A109" s="46" t="s">
        <v>568</v>
      </c>
      <c r="B109" s="35" t="s">
        <v>213</v>
      </c>
      <c r="C109" s="47">
        <v>135012412</v>
      </c>
      <c r="D109" s="44" t="str">
        <f t="shared" si="12"/>
        <v>N/A</v>
      </c>
      <c r="E109" s="47">
        <v>135728842</v>
      </c>
      <c r="F109" s="44" t="str">
        <f t="shared" si="13"/>
        <v>N/A</v>
      </c>
      <c r="G109" s="47">
        <v>96719059</v>
      </c>
      <c r="H109" s="44" t="str">
        <f t="shared" si="14"/>
        <v>N/A</v>
      </c>
      <c r="I109" s="12">
        <v>0.53059999999999996</v>
      </c>
      <c r="J109" s="12">
        <v>-28.7</v>
      </c>
      <c r="K109" s="45" t="s">
        <v>736</v>
      </c>
      <c r="L109" s="9" t="str">
        <f t="shared" si="15"/>
        <v>Yes</v>
      </c>
    </row>
    <row r="110" spans="1:12" x14ac:dyDescent="0.2">
      <c r="A110" s="46" t="s">
        <v>569</v>
      </c>
      <c r="B110" s="35" t="s">
        <v>213</v>
      </c>
      <c r="C110" s="36">
        <v>155817</v>
      </c>
      <c r="D110" s="44" t="str">
        <f t="shared" si="12"/>
        <v>N/A</v>
      </c>
      <c r="E110" s="36">
        <v>152979</v>
      </c>
      <c r="F110" s="44" t="str">
        <f t="shared" si="13"/>
        <v>N/A</v>
      </c>
      <c r="G110" s="36">
        <v>64358</v>
      </c>
      <c r="H110" s="44" t="str">
        <f t="shared" si="14"/>
        <v>N/A</v>
      </c>
      <c r="I110" s="12">
        <v>-1.82</v>
      </c>
      <c r="J110" s="12">
        <v>-57.9</v>
      </c>
      <c r="K110" s="45" t="s">
        <v>736</v>
      </c>
      <c r="L110" s="9" t="str">
        <f t="shared" si="15"/>
        <v>No</v>
      </c>
    </row>
    <row r="111" spans="1:12" x14ac:dyDescent="0.2">
      <c r="A111" s="46" t="s">
        <v>1316</v>
      </c>
      <c r="B111" s="35" t="s">
        <v>213</v>
      </c>
      <c r="C111" s="47">
        <v>866.48062791999996</v>
      </c>
      <c r="D111" s="44" t="str">
        <f t="shared" si="12"/>
        <v>N/A</v>
      </c>
      <c r="E111" s="47">
        <v>887.23839220000002</v>
      </c>
      <c r="F111" s="44" t="str">
        <f t="shared" si="13"/>
        <v>N/A</v>
      </c>
      <c r="G111" s="47">
        <v>1502.8288480000001</v>
      </c>
      <c r="H111" s="44" t="str">
        <f t="shared" si="14"/>
        <v>N/A</v>
      </c>
      <c r="I111" s="12">
        <v>2.3959999999999999</v>
      </c>
      <c r="J111" s="12">
        <v>69.38</v>
      </c>
      <c r="K111" s="45" t="s">
        <v>736</v>
      </c>
      <c r="L111" s="9" t="str">
        <f t="shared" si="15"/>
        <v>No</v>
      </c>
    </row>
    <row r="112" spans="1:12" ht="25.5" x14ac:dyDescent="0.2">
      <c r="A112" s="46" t="s">
        <v>570</v>
      </c>
      <c r="B112" s="35" t="s">
        <v>213</v>
      </c>
      <c r="C112" s="47">
        <v>37239231</v>
      </c>
      <c r="D112" s="44" t="str">
        <f t="shared" si="12"/>
        <v>N/A</v>
      </c>
      <c r="E112" s="47">
        <v>43253567</v>
      </c>
      <c r="F112" s="44" t="str">
        <f t="shared" si="13"/>
        <v>N/A</v>
      </c>
      <c r="G112" s="47">
        <v>24354932</v>
      </c>
      <c r="H112" s="44" t="str">
        <f t="shared" si="14"/>
        <v>N/A</v>
      </c>
      <c r="I112" s="12">
        <v>16.149999999999999</v>
      </c>
      <c r="J112" s="12">
        <v>-43.7</v>
      </c>
      <c r="K112" s="45" t="s">
        <v>736</v>
      </c>
      <c r="L112" s="9" t="str">
        <f t="shared" si="15"/>
        <v>No</v>
      </c>
    </row>
    <row r="113" spans="1:12" x14ac:dyDescent="0.2">
      <c r="A113" s="46" t="s">
        <v>571</v>
      </c>
      <c r="B113" s="35" t="s">
        <v>213</v>
      </c>
      <c r="C113" s="36">
        <v>9694</v>
      </c>
      <c r="D113" s="44" t="str">
        <f t="shared" si="12"/>
        <v>N/A</v>
      </c>
      <c r="E113" s="36">
        <v>10573</v>
      </c>
      <c r="F113" s="44" t="str">
        <f t="shared" si="13"/>
        <v>N/A</v>
      </c>
      <c r="G113" s="36">
        <v>5649</v>
      </c>
      <c r="H113" s="44" t="str">
        <f t="shared" si="14"/>
        <v>N/A</v>
      </c>
      <c r="I113" s="12">
        <v>9.0670000000000002</v>
      </c>
      <c r="J113" s="12">
        <v>-46.6</v>
      </c>
      <c r="K113" s="45" t="s">
        <v>736</v>
      </c>
      <c r="L113" s="9" t="str">
        <f t="shared" si="15"/>
        <v>No</v>
      </c>
    </row>
    <row r="114" spans="1:12" ht="25.5" x14ac:dyDescent="0.2">
      <c r="A114" s="46" t="s">
        <v>1317</v>
      </c>
      <c r="B114" s="35" t="s">
        <v>213</v>
      </c>
      <c r="C114" s="47">
        <v>3841.4721476999998</v>
      </c>
      <c r="D114" s="44" t="str">
        <f t="shared" si="12"/>
        <v>N/A</v>
      </c>
      <c r="E114" s="47">
        <v>4090.9455216000001</v>
      </c>
      <c r="F114" s="44" t="str">
        <f t="shared" si="13"/>
        <v>N/A</v>
      </c>
      <c r="G114" s="47">
        <v>4311.3705080999998</v>
      </c>
      <c r="H114" s="44" t="str">
        <f t="shared" si="14"/>
        <v>N/A</v>
      </c>
      <c r="I114" s="12">
        <v>6.4939999999999998</v>
      </c>
      <c r="J114" s="12">
        <v>5.3879999999999999</v>
      </c>
      <c r="K114" s="45" t="s">
        <v>736</v>
      </c>
      <c r="L114" s="9" t="str">
        <f t="shared" si="15"/>
        <v>Yes</v>
      </c>
    </row>
    <row r="115" spans="1:12" ht="25.5" x14ac:dyDescent="0.2">
      <c r="A115" s="46" t="s">
        <v>572</v>
      </c>
      <c r="B115" s="35" t="s">
        <v>213</v>
      </c>
      <c r="C115" s="47">
        <v>2843107</v>
      </c>
      <c r="D115" s="44" t="str">
        <f t="shared" si="12"/>
        <v>N/A</v>
      </c>
      <c r="E115" s="47">
        <v>2928723</v>
      </c>
      <c r="F115" s="44" t="str">
        <f t="shared" si="13"/>
        <v>N/A</v>
      </c>
      <c r="G115" s="47">
        <v>2075418</v>
      </c>
      <c r="H115" s="44" t="str">
        <f t="shared" si="14"/>
        <v>N/A</v>
      </c>
      <c r="I115" s="12">
        <v>3.0110000000000001</v>
      </c>
      <c r="J115" s="12">
        <v>-29.1</v>
      </c>
      <c r="K115" s="45" t="s">
        <v>736</v>
      </c>
      <c r="L115" s="9" t="str">
        <f t="shared" si="15"/>
        <v>Yes</v>
      </c>
    </row>
    <row r="116" spans="1:12" x14ac:dyDescent="0.2">
      <c r="A116" s="3" t="s">
        <v>573</v>
      </c>
      <c r="B116" s="35" t="s">
        <v>213</v>
      </c>
      <c r="C116" s="36">
        <v>7554</v>
      </c>
      <c r="D116" s="44" t="str">
        <f t="shared" si="12"/>
        <v>N/A</v>
      </c>
      <c r="E116" s="36">
        <v>7796</v>
      </c>
      <c r="F116" s="44" t="str">
        <f t="shared" si="13"/>
        <v>N/A</v>
      </c>
      <c r="G116" s="36">
        <v>4863</v>
      </c>
      <c r="H116" s="44" t="str">
        <f t="shared" si="14"/>
        <v>N/A</v>
      </c>
      <c r="I116" s="12">
        <v>3.2040000000000002</v>
      </c>
      <c r="J116" s="12">
        <v>-37.6</v>
      </c>
      <c r="K116" s="45" t="s">
        <v>736</v>
      </c>
      <c r="L116" s="9" t="str">
        <f t="shared" si="15"/>
        <v>No</v>
      </c>
    </row>
    <row r="117" spans="1:12" ht="25.5" x14ac:dyDescent="0.2">
      <c r="A117" s="3" t="s">
        <v>1318</v>
      </c>
      <c r="B117" s="35" t="s">
        <v>213</v>
      </c>
      <c r="C117" s="47">
        <v>376.37106168999998</v>
      </c>
      <c r="D117" s="44" t="str">
        <f t="shared" si="12"/>
        <v>N/A</v>
      </c>
      <c r="E117" s="47">
        <v>375.66995895000002</v>
      </c>
      <c r="F117" s="44" t="str">
        <f t="shared" si="13"/>
        <v>N/A</v>
      </c>
      <c r="G117" s="47">
        <v>426.77729796</v>
      </c>
      <c r="H117" s="44" t="str">
        <f t="shared" si="14"/>
        <v>N/A</v>
      </c>
      <c r="I117" s="12">
        <v>-0.186</v>
      </c>
      <c r="J117" s="12">
        <v>13.6</v>
      </c>
      <c r="K117" s="45" t="s">
        <v>736</v>
      </c>
      <c r="L117" s="9" t="str">
        <f t="shared" si="15"/>
        <v>Yes</v>
      </c>
    </row>
    <row r="118" spans="1:12" ht="25.5" x14ac:dyDescent="0.2">
      <c r="A118" s="4" t="s">
        <v>574</v>
      </c>
      <c r="B118" s="35" t="s">
        <v>213</v>
      </c>
      <c r="C118" s="47">
        <v>769572</v>
      </c>
      <c r="D118" s="44" t="str">
        <f t="shared" si="12"/>
        <v>N/A</v>
      </c>
      <c r="E118" s="47">
        <v>1186587</v>
      </c>
      <c r="F118" s="44" t="str">
        <f t="shared" si="13"/>
        <v>N/A</v>
      </c>
      <c r="G118" s="47">
        <v>521306</v>
      </c>
      <c r="H118" s="44" t="str">
        <f t="shared" si="14"/>
        <v>N/A</v>
      </c>
      <c r="I118" s="12">
        <v>54.19</v>
      </c>
      <c r="J118" s="12">
        <v>-56.1</v>
      </c>
      <c r="K118" s="45" t="s">
        <v>736</v>
      </c>
      <c r="L118" s="9" t="str">
        <f t="shared" si="15"/>
        <v>No</v>
      </c>
    </row>
    <row r="119" spans="1:12" x14ac:dyDescent="0.2">
      <c r="A119" s="4" t="s">
        <v>575</v>
      </c>
      <c r="B119" s="35" t="s">
        <v>213</v>
      </c>
      <c r="C119" s="36">
        <v>144</v>
      </c>
      <c r="D119" s="44" t="str">
        <f t="shared" si="12"/>
        <v>N/A</v>
      </c>
      <c r="E119" s="36">
        <v>239</v>
      </c>
      <c r="F119" s="44" t="str">
        <f t="shared" si="13"/>
        <v>N/A</v>
      </c>
      <c r="G119" s="36">
        <v>92</v>
      </c>
      <c r="H119" s="44" t="str">
        <f t="shared" si="14"/>
        <v>N/A</v>
      </c>
      <c r="I119" s="12">
        <v>65.97</v>
      </c>
      <c r="J119" s="12">
        <v>-61.5</v>
      </c>
      <c r="K119" s="45" t="s">
        <v>736</v>
      </c>
      <c r="L119" s="9" t="str">
        <f t="shared" si="15"/>
        <v>No</v>
      </c>
    </row>
    <row r="120" spans="1:12" ht="25.5" x14ac:dyDescent="0.2">
      <c r="A120" s="4" t="s">
        <v>1319</v>
      </c>
      <c r="B120" s="35" t="s">
        <v>213</v>
      </c>
      <c r="C120" s="47">
        <v>5344.25</v>
      </c>
      <c r="D120" s="44" t="str">
        <f t="shared" si="12"/>
        <v>N/A</v>
      </c>
      <c r="E120" s="47">
        <v>4964.7991632000003</v>
      </c>
      <c r="F120" s="44" t="str">
        <f t="shared" si="13"/>
        <v>N/A</v>
      </c>
      <c r="G120" s="47">
        <v>5666.3695651999997</v>
      </c>
      <c r="H120" s="44" t="str">
        <f t="shared" si="14"/>
        <v>N/A</v>
      </c>
      <c r="I120" s="12">
        <v>-7.1</v>
      </c>
      <c r="J120" s="12">
        <v>14.13</v>
      </c>
      <c r="K120" s="45" t="s">
        <v>736</v>
      </c>
      <c r="L120" s="9" t="str">
        <f t="shared" si="15"/>
        <v>Yes</v>
      </c>
    </row>
    <row r="121" spans="1:12" ht="25.5" x14ac:dyDescent="0.2">
      <c r="A121" s="4" t="s">
        <v>576</v>
      </c>
      <c r="B121" s="35" t="s">
        <v>213</v>
      </c>
      <c r="C121" s="47">
        <v>44627</v>
      </c>
      <c r="D121" s="44" t="str">
        <f t="shared" si="12"/>
        <v>N/A</v>
      </c>
      <c r="E121" s="47">
        <v>47788</v>
      </c>
      <c r="F121" s="44" t="str">
        <f t="shared" si="13"/>
        <v>N/A</v>
      </c>
      <c r="G121" s="47">
        <v>9579</v>
      </c>
      <c r="H121" s="44" t="str">
        <f t="shared" si="14"/>
        <v>N/A</v>
      </c>
      <c r="I121" s="12">
        <v>7.0830000000000002</v>
      </c>
      <c r="J121" s="12">
        <v>-80</v>
      </c>
      <c r="K121" s="45" t="s">
        <v>736</v>
      </c>
      <c r="L121" s="9" t="str">
        <f t="shared" si="15"/>
        <v>No</v>
      </c>
    </row>
    <row r="122" spans="1:12" ht="25.5" x14ac:dyDescent="0.2">
      <c r="A122" s="4" t="s">
        <v>577</v>
      </c>
      <c r="B122" s="35" t="s">
        <v>213</v>
      </c>
      <c r="C122" s="36">
        <v>20</v>
      </c>
      <c r="D122" s="44" t="str">
        <f t="shared" si="12"/>
        <v>N/A</v>
      </c>
      <c r="E122" s="36">
        <v>22</v>
      </c>
      <c r="F122" s="44" t="str">
        <f t="shared" si="13"/>
        <v>N/A</v>
      </c>
      <c r="G122" s="36">
        <v>11</v>
      </c>
      <c r="H122" s="44" t="str">
        <f t="shared" si="14"/>
        <v>N/A</v>
      </c>
      <c r="I122" s="12">
        <v>10</v>
      </c>
      <c r="J122" s="12">
        <v>-68.2</v>
      </c>
      <c r="K122" s="45" t="s">
        <v>736</v>
      </c>
      <c r="L122" s="9" t="str">
        <f t="shared" si="15"/>
        <v>No</v>
      </c>
    </row>
    <row r="123" spans="1:12" ht="25.5" x14ac:dyDescent="0.2">
      <c r="A123" s="4" t="s">
        <v>1320</v>
      </c>
      <c r="B123" s="35" t="s">
        <v>213</v>
      </c>
      <c r="C123" s="47">
        <v>2231.35</v>
      </c>
      <c r="D123" s="44" t="str">
        <f t="shared" si="12"/>
        <v>N/A</v>
      </c>
      <c r="E123" s="47">
        <v>2172.1818182000002</v>
      </c>
      <c r="F123" s="44" t="str">
        <f t="shared" si="13"/>
        <v>N/A</v>
      </c>
      <c r="G123" s="47">
        <v>1368.4285714</v>
      </c>
      <c r="H123" s="44" t="str">
        <f t="shared" si="14"/>
        <v>N/A</v>
      </c>
      <c r="I123" s="12">
        <v>-2.65</v>
      </c>
      <c r="J123" s="12">
        <v>-37</v>
      </c>
      <c r="K123" s="45" t="s">
        <v>736</v>
      </c>
      <c r="L123" s="9" t="str">
        <f t="shared" si="15"/>
        <v>No</v>
      </c>
    </row>
    <row r="124" spans="1:12" ht="25.5" x14ac:dyDescent="0.2">
      <c r="A124" s="4" t="s">
        <v>578</v>
      </c>
      <c r="B124" s="35" t="s">
        <v>213</v>
      </c>
      <c r="C124" s="47">
        <v>435179</v>
      </c>
      <c r="D124" s="44" t="str">
        <f t="shared" si="12"/>
        <v>N/A</v>
      </c>
      <c r="E124" s="47">
        <v>241000</v>
      </c>
      <c r="F124" s="44" t="str">
        <f t="shared" si="13"/>
        <v>N/A</v>
      </c>
      <c r="G124" s="47">
        <v>51080</v>
      </c>
      <c r="H124" s="44" t="str">
        <f t="shared" si="14"/>
        <v>N/A</v>
      </c>
      <c r="I124" s="12">
        <v>-44.6</v>
      </c>
      <c r="J124" s="12">
        <v>-78.8</v>
      </c>
      <c r="K124" s="45" t="s">
        <v>736</v>
      </c>
      <c r="L124" s="9" t="str">
        <f t="shared" si="15"/>
        <v>No</v>
      </c>
    </row>
    <row r="125" spans="1:12" x14ac:dyDescent="0.2">
      <c r="A125" s="2" t="s">
        <v>579</v>
      </c>
      <c r="B125" s="35" t="s">
        <v>213</v>
      </c>
      <c r="C125" s="36">
        <v>297</v>
      </c>
      <c r="D125" s="44" t="str">
        <f t="shared" si="12"/>
        <v>N/A</v>
      </c>
      <c r="E125" s="36">
        <v>206</v>
      </c>
      <c r="F125" s="44" t="str">
        <f t="shared" si="13"/>
        <v>N/A</v>
      </c>
      <c r="G125" s="36">
        <v>35</v>
      </c>
      <c r="H125" s="44" t="str">
        <f t="shared" si="14"/>
        <v>N/A</v>
      </c>
      <c r="I125" s="12">
        <v>-30.6</v>
      </c>
      <c r="J125" s="12">
        <v>-83</v>
      </c>
      <c r="K125" s="45" t="s">
        <v>736</v>
      </c>
      <c r="L125" s="9" t="str">
        <f t="shared" si="15"/>
        <v>No</v>
      </c>
    </row>
    <row r="126" spans="1:12" ht="25.5" x14ac:dyDescent="0.2">
      <c r="A126" s="2" t="s">
        <v>1321</v>
      </c>
      <c r="B126" s="35" t="s">
        <v>213</v>
      </c>
      <c r="C126" s="47">
        <v>1465.2491582</v>
      </c>
      <c r="D126" s="44" t="str">
        <f t="shared" si="12"/>
        <v>N/A</v>
      </c>
      <c r="E126" s="47">
        <v>1169.9029126</v>
      </c>
      <c r="F126" s="44" t="str">
        <f t="shared" si="13"/>
        <v>N/A</v>
      </c>
      <c r="G126" s="47">
        <v>1459.4285714</v>
      </c>
      <c r="H126" s="44" t="str">
        <f t="shared" si="14"/>
        <v>N/A</v>
      </c>
      <c r="I126" s="12">
        <v>-20.2</v>
      </c>
      <c r="J126" s="12">
        <v>24.75</v>
      </c>
      <c r="K126" s="45" t="s">
        <v>736</v>
      </c>
      <c r="L126" s="9" t="str">
        <f t="shared" si="15"/>
        <v>Yes</v>
      </c>
    </row>
    <row r="127" spans="1:12" ht="25.5" x14ac:dyDescent="0.2">
      <c r="A127" s="2" t="s">
        <v>580</v>
      </c>
      <c r="B127" s="35" t="s">
        <v>213</v>
      </c>
      <c r="C127" s="47">
        <v>786681</v>
      </c>
      <c r="D127" s="44" t="str">
        <f t="shared" si="12"/>
        <v>N/A</v>
      </c>
      <c r="E127" s="47">
        <v>836587</v>
      </c>
      <c r="F127" s="44" t="str">
        <f t="shared" si="13"/>
        <v>N/A</v>
      </c>
      <c r="G127" s="47">
        <v>348740</v>
      </c>
      <c r="H127" s="44" t="str">
        <f t="shared" si="14"/>
        <v>N/A</v>
      </c>
      <c r="I127" s="12">
        <v>6.3440000000000003</v>
      </c>
      <c r="J127" s="12">
        <v>-58.3</v>
      </c>
      <c r="K127" s="45" t="s">
        <v>736</v>
      </c>
      <c r="L127" s="9" t="str">
        <f t="shared" si="15"/>
        <v>No</v>
      </c>
    </row>
    <row r="128" spans="1:12" x14ac:dyDescent="0.2">
      <c r="A128" s="2" t="s">
        <v>581</v>
      </c>
      <c r="B128" s="35" t="s">
        <v>213</v>
      </c>
      <c r="C128" s="36">
        <v>6201</v>
      </c>
      <c r="D128" s="44" t="str">
        <f t="shared" si="12"/>
        <v>N/A</v>
      </c>
      <c r="E128" s="36">
        <v>6671</v>
      </c>
      <c r="F128" s="44" t="str">
        <f t="shared" si="13"/>
        <v>N/A</v>
      </c>
      <c r="G128" s="36">
        <v>2723</v>
      </c>
      <c r="H128" s="44" t="str">
        <f t="shared" si="14"/>
        <v>N/A</v>
      </c>
      <c r="I128" s="12">
        <v>7.5789999999999997</v>
      </c>
      <c r="J128" s="12">
        <v>-59.2</v>
      </c>
      <c r="K128" s="45" t="s">
        <v>736</v>
      </c>
      <c r="L128" s="9" t="str">
        <f t="shared" si="15"/>
        <v>No</v>
      </c>
    </row>
    <row r="129" spans="1:12" ht="25.5" x14ac:dyDescent="0.2">
      <c r="A129" s="2" t="s">
        <v>1322</v>
      </c>
      <c r="B129" s="35" t="s">
        <v>213</v>
      </c>
      <c r="C129" s="47">
        <v>126.86357039000001</v>
      </c>
      <c r="D129" s="44" t="str">
        <f t="shared" si="12"/>
        <v>N/A</v>
      </c>
      <c r="E129" s="47">
        <v>125.40653575</v>
      </c>
      <c r="F129" s="44" t="str">
        <f t="shared" si="13"/>
        <v>N/A</v>
      </c>
      <c r="G129" s="47">
        <v>128.07197943</v>
      </c>
      <c r="H129" s="44" t="str">
        <f t="shared" si="14"/>
        <v>N/A</v>
      </c>
      <c r="I129" s="12">
        <v>-1.1499999999999999</v>
      </c>
      <c r="J129" s="12">
        <v>2.125</v>
      </c>
      <c r="K129" s="45" t="s">
        <v>736</v>
      </c>
      <c r="L129" s="9" t="str">
        <f t="shared" si="15"/>
        <v>Yes</v>
      </c>
    </row>
    <row r="130" spans="1:12" ht="25.5" x14ac:dyDescent="0.2">
      <c r="A130" s="2" t="s">
        <v>582</v>
      </c>
      <c r="B130" s="35" t="s">
        <v>213</v>
      </c>
      <c r="C130" s="47">
        <v>3107352</v>
      </c>
      <c r="D130" s="44" t="str">
        <f t="shared" si="12"/>
        <v>N/A</v>
      </c>
      <c r="E130" s="47">
        <v>3133599</v>
      </c>
      <c r="F130" s="44" t="str">
        <f t="shared" si="13"/>
        <v>N/A</v>
      </c>
      <c r="G130" s="47">
        <v>2478806</v>
      </c>
      <c r="H130" s="44" t="str">
        <f t="shared" si="14"/>
        <v>N/A</v>
      </c>
      <c r="I130" s="12">
        <v>0.84470000000000001</v>
      </c>
      <c r="J130" s="12">
        <v>-20.9</v>
      </c>
      <c r="K130" s="45" t="s">
        <v>736</v>
      </c>
      <c r="L130" s="9" t="str">
        <f t="shared" si="15"/>
        <v>Yes</v>
      </c>
    </row>
    <row r="131" spans="1:12" x14ac:dyDescent="0.2">
      <c r="A131" s="2" t="s">
        <v>583</v>
      </c>
      <c r="B131" s="35" t="s">
        <v>213</v>
      </c>
      <c r="C131" s="36">
        <v>232</v>
      </c>
      <c r="D131" s="44" t="str">
        <f t="shared" si="12"/>
        <v>N/A</v>
      </c>
      <c r="E131" s="36">
        <v>225</v>
      </c>
      <c r="F131" s="44" t="str">
        <f t="shared" si="13"/>
        <v>N/A</v>
      </c>
      <c r="G131" s="36">
        <v>154</v>
      </c>
      <c r="H131" s="44" t="str">
        <f t="shared" si="14"/>
        <v>N/A</v>
      </c>
      <c r="I131" s="12">
        <v>-3.02</v>
      </c>
      <c r="J131" s="12">
        <v>-31.6</v>
      </c>
      <c r="K131" s="45" t="s">
        <v>736</v>
      </c>
      <c r="L131" s="9" t="str">
        <f t="shared" si="15"/>
        <v>No</v>
      </c>
    </row>
    <row r="132" spans="1:12" x14ac:dyDescent="0.2">
      <c r="A132" s="2" t="s">
        <v>1323</v>
      </c>
      <c r="B132" s="35" t="s">
        <v>213</v>
      </c>
      <c r="C132" s="47">
        <v>13393.758621000001</v>
      </c>
      <c r="D132" s="44" t="str">
        <f t="shared" si="12"/>
        <v>N/A</v>
      </c>
      <c r="E132" s="47">
        <v>13927.106667</v>
      </c>
      <c r="F132" s="44" t="str">
        <f t="shared" si="13"/>
        <v>N/A</v>
      </c>
      <c r="G132" s="47">
        <v>16096.142857000001</v>
      </c>
      <c r="H132" s="44" t="str">
        <f t="shared" si="14"/>
        <v>N/A</v>
      </c>
      <c r="I132" s="12">
        <v>3.9820000000000002</v>
      </c>
      <c r="J132" s="12">
        <v>15.57</v>
      </c>
      <c r="K132" s="45" t="s">
        <v>736</v>
      </c>
      <c r="L132" s="9" t="str">
        <f t="shared" si="15"/>
        <v>Yes</v>
      </c>
    </row>
    <row r="133" spans="1:12" ht="25.5" x14ac:dyDescent="0.2">
      <c r="A133" s="2" t="s">
        <v>584</v>
      </c>
      <c r="B133" s="35" t="s">
        <v>213</v>
      </c>
      <c r="C133" s="47">
        <v>2784823</v>
      </c>
      <c r="D133" s="44" t="str">
        <f t="shared" si="12"/>
        <v>N/A</v>
      </c>
      <c r="E133" s="47">
        <v>2739805</v>
      </c>
      <c r="F133" s="44" t="str">
        <f t="shared" si="13"/>
        <v>N/A</v>
      </c>
      <c r="G133" s="47">
        <v>1338549</v>
      </c>
      <c r="H133" s="44" t="str">
        <f t="shared" si="14"/>
        <v>N/A</v>
      </c>
      <c r="I133" s="12">
        <v>-1.62</v>
      </c>
      <c r="J133" s="12">
        <v>-51.1</v>
      </c>
      <c r="K133" s="45" t="s">
        <v>736</v>
      </c>
      <c r="L133" s="9" t="str">
        <f>IF(J133="Div by 0", "N/A", IF(OR(J133="N/A",K133="N/A"),"N/A", IF(J133&gt;VALUE(MID(K133,1,2)), "No", IF(J133&lt;-1*VALUE(MID(K133,1,2)), "No", "Yes"))))</f>
        <v>No</v>
      </c>
    </row>
    <row r="134" spans="1:12" x14ac:dyDescent="0.2">
      <c r="A134" s="2" t="s">
        <v>585</v>
      </c>
      <c r="B134" s="35" t="s">
        <v>213</v>
      </c>
      <c r="C134" s="36">
        <v>11260</v>
      </c>
      <c r="D134" s="44" t="str">
        <f t="shared" si="12"/>
        <v>N/A</v>
      </c>
      <c r="E134" s="36">
        <v>11268</v>
      </c>
      <c r="F134" s="44" t="str">
        <f t="shared" si="13"/>
        <v>N/A</v>
      </c>
      <c r="G134" s="36">
        <v>6170</v>
      </c>
      <c r="H134" s="44" t="str">
        <f t="shared" si="14"/>
        <v>N/A</v>
      </c>
      <c r="I134" s="12">
        <v>7.0999999999999994E-2</v>
      </c>
      <c r="J134" s="12">
        <v>-45.2</v>
      </c>
      <c r="K134" s="45" t="s">
        <v>736</v>
      </c>
      <c r="L134" s="9" t="str">
        <f t="shared" ref="L134:L138" si="16">IF(J134="Div by 0", "N/A", IF(OR(J134="N/A",K134="N/A"),"N/A", IF(J134&gt;VALUE(MID(K134,1,2)), "No", IF(J134&lt;-1*VALUE(MID(K134,1,2)), "No", "Yes"))))</f>
        <v>No</v>
      </c>
    </row>
    <row r="135" spans="1:12" ht="25.5" x14ac:dyDescent="0.2">
      <c r="A135" s="2" t="s">
        <v>1324</v>
      </c>
      <c r="B135" s="35" t="s">
        <v>213</v>
      </c>
      <c r="C135" s="47">
        <v>247.31998224</v>
      </c>
      <c r="D135" s="44" t="str">
        <f t="shared" si="12"/>
        <v>N/A</v>
      </c>
      <c r="E135" s="47">
        <v>243.14918352999999</v>
      </c>
      <c r="F135" s="44" t="str">
        <f t="shared" si="13"/>
        <v>N/A</v>
      </c>
      <c r="G135" s="47">
        <v>216.94473257999999</v>
      </c>
      <c r="H135" s="44" t="str">
        <f t="shared" si="14"/>
        <v>N/A</v>
      </c>
      <c r="I135" s="12">
        <v>-1.69</v>
      </c>
      <c r="J135" s="12">
        <v>-10.8</v>
      </c>
      <c r="K135" s="45" t="s">
        <v>736</v>
      </c>
      <c r="L135" s="9" t="str">
        <f t="shared" si="16"/>
        <v>Yes</v>
      </c>
    </row>
    <row r="136" spans="1:12" ht="25.5" x14ac:dyDescent="0.2">
      <c r="A136" s="2" t="s">
        <v>586</v>
      </c>
      <c r="B136" s="35" t="s">
        <v>213</v>
      </c>
      <c r="C136" s="47">
        <v>26085</v>
      </c>
      <c r="D136" s="44" t="str">
        <f t="shared" ref="D136:D150" si="17">IF($B136="N/A","N/A",IF(C136&gt;10,"No",IF(C136&lt;-10,"No","Yes")))</f>
        <v>N/A</v>
      </c>
      <c r="E136" s="47">
        <v>34640</v>
      </c>
      <c r="F136" s="44" t="str">
        <f t="shared" ref="F136:F150" si="18">IF($B136="N/A","N/A",IF(E136&gt;10,"No",IF(E136&lt;-10,"No","Yes")))</f>
        <v>N/A</v>
      </c>
      <c r="G136" s="47">
        <v>35035</v>
      </c>
      <c r="H136" s="44" t="str">
        <f t="shared" ref="H136:H150" si="19">IF($B136="N/A","N/A",IF(G136&gt;10,"No",IF(G136&lt;-10,"No","Yes")))</f>
        <v>N/A</v>
      </c>
      <c r="I136" s="12">
        <v>32.799999999999997</v>
      </c>
      <c r="J136" s="12">
        <v>1.1399999999999999</v>
      </c>
      <c r="K136" s="45" t="s">
        <v>736</v>
      </c>
      <c r="L136" s="9" t="str">
        <f t="shared" si="16"/>
        <v>Yes</v>
      </c>
    </row>
    <row r="137" spans="1:12" x14ac:dyDescent="0.2">
      <c r="A137" s="2" t="s">
        <v>587</v>
      </c>
      <c r="B137" s="35" t="s">
        <v>213</v>
      </c>
      <c r="C137" s="36">
        <v>32</v>
      </c>
      <c r="D137" s="44" t="str">
        <f t="shared" si="17"/>
        <v>N/A</v>
      </c>
      <c r="E137" s="36">
        <v>27</v>
      </c>
      <c r="F137" s="44" t="str">
        <f t="shared" si="18"/>
        <v>N/A</v>
      </c>
      <c r="G137" s="36">
        <v>26</v>
      </c>
      <c r="H137" s="44" t="str">
        <f t="shared" si="19"/>
        <v>N/A</v>
      </c>
      <c r="I137" s="12">
        <v>-15.6</v>
      </c>
      <c r="J137" s="12">
        <v>-3.7</v>
      </c>
      <c r="K137" s="45" t="s">
        <v>736</v>
      </c>
      <c r="L137" s="9" t="str">
        <f t="shared" si="16"/>
        <v>Yes</v>
      </c>
    </row>
    <row r="138" spans="1:12" ht="25.5" x14ac:dyDescent="0.2">
      <c r="A138" s="2" t="s">
        <v>1325</v>
      </c>
      <c r="B138" s="35" t="s">
        <v>213</v>
      </c>
      <c r="C138" s="47">
        <v>815.15625</v>
      </c>
      <c r="D138" s="44" t="str">
        <f t="shared" si="17"/>
        <v>N/A</v>
      </c>
      <c r="E138" s="47">
        <v>1282.9629629999999</v>
      </c>
      <c r="F138" s="44" t="str">
        <f t="shared" si="18"/>
        <v>N/A</v>
      </c>
      <c r="G138" s="47">
        <v>1347.5</v>
      </c>
      <c r="H138" s="44" t="str">
        <f t="shared" si="19"/>
        <v>N/A</v>
      </c>
      <c r="I138" s="12">
        <v>57.39</v>
      </c>
      <c r="J138" s="12">
        <v>5.03</v>
      </c>
      <c r="K138" s="45" t="s">
        <v>736</v>
      </c>
      <c r="L138" s="9" t="str">
        <f t="shared" si="16"/>
        <v>Yes</v>
      </c>
    </row>
    <row r="139" spans="1:12" ht="25.5" x14ac:dyDescent="0.2">
      <c r="A139" s="2" t="s">
        <v>588</v>
      </c>
      <c r="B139" s="35" t="s">
        <v>213</v>
      </c>
      <c r="C139" s="47">
        <v>18210793</v>
      </c>
      <c r="D139" s="44" t="str">
        <f t="shared" si="17"/>
        <v>N/A</v>
      </c>
      <c r="E139" s="47">
        <v>14723418</v>
      </c>
      <c r="F139" s="44" t="str">
        <f t="shared" si="18"/>
        <v>N/A</v>
      </c>
      <c r="G139" s="47">
        <v>6576040</v>
      </c>
      <c r="H139" s="44" t="str">
        <f t="shared" si="19"/>
        <v>N/A</v>
      </c>
      <c r="I139" s="12">
        <v>-19.2</v>
      </c>
      <c r="J139" s="12">
        <v>-55.3</v>
      </c>
      <c r="K139" s="45" t="s">
        <v>736</v>
      </c>
      <c r="L139" s="9" t="str">
        <f t="shared" ref="L139:L150" si="20">IF(J139="Div by 0", "N/A", IF(K139="N/A","N/A", IF(J139&gt;VALUE(MID(K139,1,2)), "No", IF(J139&lt;-1*VALUE(MID(K139,1,2)), "No", "Yes"))))</f>
        <v>No</v>
      </c>
    </row>
    <row r="140" spans="1:12" ht="25.5" x14ac:dyDescent="0.2">
      <c r="A140" s="2" t="s">
        <v>589</v>
      </c>
      <c r="B140" s="35" t="s">
        <v>213</v>
      </c>
      <c r="C140" s="36">
        <v>31155</v>
      </c>
      <c r="D140" s="44" t="str">
        <f t="shared" si="17"/>
        <v>N/A</v>
      </c>
      <c r="E140" s="36">
        <v>24560</v>
      </c>
      <c r="F140" s="44" t="str">
        <f t="shared" si="18"/>
        <v>N/A</v>
      </c>
      <c r="G140" s="36">
        <v>11137</v>
      </c>
      <c r="H140" s="44" t="str">
        <f t="shared" si="19"/>
        <v>N/A</v>
      </c>
      <c r="I140" s="12">
        <v>-21.2</v>
      </c>
      <c r="J140" s="12">
        <v>-54.7</v>
      </c>
      <c r="K140" s="45" t="s">
        <v>736</v>
      </c>
      <c r="L140" s="9" t="str">
        <f t="shared" si="20"/>
        <v>No</v>
      </c>
    </row>
    <row r="141" spans="1:12" ht="25.5" x14ac:dyDescent="0.2">
      <c r="A141" s="2" t="s">
        <v>1326</v>
      </c>
      <c r="B141" s="35" t="s">
        <v>213</v>
      </c>
      <c r="C141" s="47">
        <v>584.52232386000003</v>
      </c>
      <c r="D141" s="44" t="str">
        <f t="shared" si="17"/>
        <v>N/A</v>
      </c>
      <c r="E141" s="47">
        <v>599.48770358000002</v>
      </c>
      <c r="F141" s="44" t="str">
        <f t="shared" si="18"/>
        <v>N/A</v>
      </c>
      <c r="G141" s="47">
        <v>590.46780999999999</v>
      </c>
      <c r="H141" s="44" t="str">
        <f t="shared" si="19"/>
        <v>N/A</v>
      </c>
      <c r="I141" s="12">
        <v>2.56</v>
      </c>
      <c r="J141" s="12">
        <v>-1.5</v>
      </c>
      <c r="K141" s="45" t="s">
        <v>736</v>
      </c>
      <c r="L141" s="9" t="str">
        <f t="shared" si="20"/>
        <v>Yes</v>
      </c>
    </row>
    <row r="142" spans="1:12" ht="25.5" x14ac:dyDescent="0.2">
      <c r="A142" s="2" t="s">
        <v>590</v>
      </c>
      <c r="B142" s="35" t="s">
        <v>213</v>
      </c>
      <c r="C142" s="47">
        <v>32881664</v>
      </c>
      <c r="D142" s="44" t="str">
        <f t="shared" si="17"/>
        <v>N/A</v>
      </c>
      <c r="E142" s="47">
        <v>35270450</v>
      </c>
      <c r="F142" s="44" t="str">
        <f t="shared" si="18"/>
        <v>N/A</v>
      </c>
      <c r="G142" s="47">
        <v>26764923</v>
      </c>
      <c r="H142" s="44" t="str">
        <f t="shared" si="19"/>
        <v>N/A</v>
      </c>
      <c r="I142" s="12">
        <v>7.2649999999999997</v>
      </c>
      <c r="J142" s="12">
        <v>-24.1</v>
      </c>
      <c r="K142" s="45" t="s">
        <v>736</v>
      </c>
      <c r="L142" s="9" t="str">
        <f t="shared" si="20"/>
        <v>Yes</v>
      </c>
    </row>
    <row r="143" spans="1:12" x14ac:dyDescent="0.2">
      <c r="A143" s="3" t="s">
        <v>591</v>
      </c>
      <c r="B143" s="35" t="s">
        <v>213</v>
      </c>
      <c r="C143" s="36">
        <v>1174</v>
      </c>
      <c r="D143" s="44" t="str">
        <f t="shared" si="17"/>
        <v>N/A</v>
      </c>
      <c r="E143" s="36">
        <v>1275</v>
      </c>
      <c r="F143" s="44" t="str">
        <f t="shared" si="18"/>
        <v>N/A</v>
      </c>
      <c r="G143" s="36">
        <v>863</v>
      </c>
      <c r="H143" s="44" t="str">
        <f t="shared" si="19"/>
        <v>N/A</v>
      </c>
      <c r="I143" s="12">
        <v>8.6029999999999998</v>
      </c>
      <c r="J143" s="12">
        <v>-32.299999999999997</v>
      </c>
      <c r="K143" s="45" t="s">
        <v>736</v>
      </c>
      <c r="L143" s="9" t="str">
        <f t="shared" si="20"/>
        <v>No</v>
      </c>
    </row>
    <row r="144" spans="1:12" ht="25.5" x14ac:dyDescent="0.2">
      <c r="A144" s="3" t="s">
        <v>1327</v>
      </c>
      <c r="B144" s="35" t="s">
        <v>213</v>
      </c>
      <c r="C144" s="47">
        <v>28008.231687</v>
      </c>
      <c r="D144" s="44" t="str">
        <f t="shared" si="17"/>
        <v>N/A</v>
      </c>
      <c r="E144" s="47">
        <v>27663.098039</v>
      </c>
      <c r="F144" s="44" t="str">
        <f t="shared" si="18"/>
        <v>N/A</v>
      </c>
      <c r="G144" s="47">
        <v>31013.815759000001</v>
      </c>
      <c r="H144" s="44" t="str">
        <f t="shared" si="19"/>
        <v>N/A</v>
      </c>
      <c r="I144" s="12">
        <v>-1.23</v>
      </c>
      <c r="J144" s="12">
        <v>12.11</v>
      </c>
      <c r="K144" s="45" t="s">
        <v>736</v>
      </c>
      <c r="L144" s="9" t="str">
        <f t="shared" si="20"/>
        <v>Yes</v>
      </c>
    </row>
    <row r="145" spans="1:12" ht="25.5" x14ac:dyDescent="0.2">
      <c r="A145" s="2" t="s">
        <v>592</v>
      </c>
      <c r="B145" s="35" t="s">
        <v>213</v>
      </c>
      <c r="C145" s="47">
        <v>26159342</v>
      </c>
      <c r="D145" s="44" t="str">
        <f t="shared" si="17"/>
        <v>N/A</v>
      </c>
      <c r="E145" s="47">
        <v>23227001</v>
      </c>
      <c r="F145" s="44" t="str">
        <f t="shared" si="18"/>
        <v>N/A</v>
      </c>
      <c r="G145" s="47">
        <v>11615118</v>
      </c>
      <c r="H145" s="44" t="str">
        <f t="shared" si="19"/>
        <v>N/A</v>
      </c>
      <c r="I145" s="12">
        <v>-11.2</v>
      </c>
      <c r="J145" s="12">
        <v>-50</v>
      </c>
      <c r="K145" s="45" t="s">
        <v>736</v>
      </c>
      <c r="L145" s="9" t="str">
        <f t="shared" si="20"/>
        <v>No</v>
      </c>
    </row>
    <row r="146" spans="1:12" x14ac:dyDescent="0.2">
      <c r="A146" s="2" t="s">
        <v>593</v>
      </c>
      <c r="B146" s="35" t="s">
        <v>213</v>
      </c>
      <c r="C146" s="36">
        <v>7912</v>
      </c>
      <c r="D146" s="44" t="str">
        <f t="shared" si="17"/>
        <v>N/A</v>
      </c>
      <c r="E146" s="36">
        <v>8050</v>
      </c>
      <c r="F146" s="44" t="str">
        <f t="shared" si="18"/>
        <v>N/A</v>
      </c>
      <c r="G146" s="36">
        <v>3612</v>
      </c>
      <c r="H146" s="44" t="str">
        <f t="shared" si="19"/>
        <v>N/A</v>
      </c>
      <c r="I146" s="12">
        <v>1.744</v>
      </c>
      <c r="J146" s="12">
        <v>-55.1</v>
      </c>
      <c r="K146" s="45" t="s">
        <v>736</v>
      </c>
      <c r="L146" s="9" t="str">
        <f t="shared" si="20"/>
        <v>No</v>
      </c>
    </row>
    <row r="147" spans="1:12" ht="25.5" x14ac:dyDescent="0.2">
      <c r="A147" s="2" t="s">
        <v>1328</v>
      </c>
      <c r="B147" s="35" t="s">
        <v>213</v>
      </c>
      <c r="C147" s="47">
        <v>3306.2869059999998</v>
      </c>
      <c r="D147" s="44" t="str">
        <f t="shared" si="17"/>
        <v>N/A</v>
      </c>
      <c r="E147" s="47">
        <v>2885.3417390999998</v>
      </c>
      <c r="F147" s="44" t="str">
        <f t="shared" si="18"/>
        <v>N/A</v>
      </c>
      <c r="G147" s="47">
        <v>3215.7026578</v>
      </c>
      <c r="H147" s="44" t="str">
        <f t="shared" si="19"/>
        <v>N/A</v>
      </c>
      <c r="I147" s="12">
        <v>-12.7</v>
      </c>
      <c r="J147" s="12">
        <v>11.45</v>
      </c>
      <c r="K147" s="45" t="s">
        <v>736</v>
      </c>
      <c r="L147" s="9" t="str">
        <f t="shared" si="20"/>
        <v>Yes</v>
      </c>
    </row>
    <row r="148" spans="1:12" ht="25.5" x14ac:dyDescent="0.2">
      <c r="A148" s="2" t="s">
        <v>594</v>
      </c>
      <c r="B148" s="35" t="s">
        <v>213</v>
      </c>
      <c r="C148" s="47">
        <v>9318918</v>
      </c>
      <c r="D148" s="44" t="str">
        <f t="shared" si="17"/>
        <v>N/A</v>
      </c>
      <c r="E148" s="47">
        <v>11275353</v>
      </c>
      <c r="F148" s="44" t="str">
        <f t="shared" si="18"/>
        <v>N/A</v>
      </c>
      <c r="G148" s="47">
        <v>8003138</v>
      </c>
      <c r="H148" s="44" t="str">
        <f t="shared" si="19"/>
        <v>N/A</v>
      </c>
      <c r="I148" s="12">
        <v>20.99</v>
      </c>
      <c r="J148" s="12">
        <v>-29</v>
      </c>
      <c r="K148" s="45" t="s">
        <v>736</v>
      </c>
      <c r="L148" s="9" t="str">
        <f t="shared" si="20"/>
        <v>Yes</v>
      </c>
    </row>
    <row r="149" spans="1:12" x14ac:dyDescent="0.2">
      <c r="A149" s="2" t="s">
        <v>595</v>
      </c>
      <c r="B149" s="35" t="s">
        <v>213</v>
      </c>
      <c r="C149" s="36">
        <v>875</v>
      </c>
      <c r="D149" s="44" t="str">
        <f t="shared" si="17"/>
        <v>N/A</v>
      </c>
      <c r="E149" s="36">
        <v>950</v>
      </c>
      <c r="F149" s="44" t="str">
        <f t="shared" si="18"/>
        <v>N/A</v>
      </c>
      <c r="G149" s="36">
        <v>650</v>
      </c>
      <c r="H149" s="44" t="str">
        <f t="shared" si="19"/>
        <v>N/A</v>
      </c>
      <c r="I149" s="12">
        <v>8.5709999999999997</v>
      </c>
      <c r="J149" s="12">
        <v>-31.6</v>
      </c>
      <c r="K149" s="45" t="s">
        <v>736</v>
      </c>
      <c r="L149" s="9" t="str">
        <f t="shared" si="20"/>
        <v>No</v>
      </c>
    </row>
    <row r="150" spans="1:12" ht="25.5" x14ac:dyDescent="0.2">
      <c r="A150" s="4" t="s">
        <v>1329</v>
      </c>
      <c r="B150" s="35" t="s">
        <v>213</v>
      </c>
      <c r="C150" s="47">
        <v>10650.191999999999</v>
      </c>
      <c r="D150" s="44" t="str">
        <f t="shared" si="17"/>
        <v>N/A</v>
      </c>
      <c r="E150" s="47">
        <v>11868.792632000001</v>
      </c>
      <c r="F150" s="44" t="str">
        <f t="shared" si="18"/>
        <v>N/A</v>
      </c>
      <c r="G150" s="47">
        <v>12312.52</v>
      </c>
      <c r="H150" s="44" t="str">
        <f t="shared" si="19"/>
        <v>N/A</v>
      </c>
      <c r="I150" s="12">
        <v>11.44</v>
      </c>
      <c r="J150" s="12">
        <v>3.7389999999999999</v>
      </c>
      <c r="K150" s="45" t="s">
        <v>736</v>
      </c>
      <c r="L150" s="9" t="str">
        <f t="shared" si="20"/>
        <v>Yes</v>
      </c>
    </row>
    <row r="151" spans="1:12" ht="25.5" x14ac:dyDescent="0.2">
      <c r="A151" s="4" t="s">
        <v>1330</v>
      </c>
      <c r="B151" s="35" t="s">
        <v>213</v>
      </c>
      <c r="C151" s="47">
        <v>832.08884450999994</v>
      </c>
      <c r="D151" s="44" t="str">
        <f t="shared" ref="D151:D170" si="21">IF($B151="N/A","N/A",IF(C151&gt;10,"No",IF(C151&lt;-10,"No","Yes")))</f>
        <v>N/A</v>
      </c>
      <c r="E151" s="47">
        <v>882.82246635000001</v>
      </c>
      <c r="F151" s="44" t="str">
        <f t="shared" ref="F151:F170" si="22">IF($B151="N/A","N/A",IF(E151&gt;10,"No",IF(E151&lt;-10,"No","Yes")))</f>
        <v>N/A</v>
      </c>
      <c r="G151" s="47">
        <v>696.33680445000005</v>
      </c>
      <c r="H151" s="44" t="str">
        <f t="shared" ref="H151:H170" si="23">IF($B151="N/A","N/A",IF(G151&gt;10,"No",IF(G151&lt;-10,"No","Yes")))</f>
        <v>N/A</v>
      </c>
      <c r="I151" s="12">
        <v>6.0970000000000004</v>
      </c>
      <c r="J151" s="12">
        <v>-21.1</v>
      </c>
      <c r="K151" s="45" t="s">
        <v>736</v>
      </c>
      <c r="L151" s="9" t="str">
        <f t="shared" ref="L151:L170" si="24">IF(J151="Div by 0", "N/A", IF(K151="N/A","N/A", IF(J151&gt;VALUE(MID(K151,1,2)), "No", IF(J151&lt;-1*VALUE(MID(K151,1,2)), "No", "Yes"))))</f>
        <v>Yes</v>
      </c>
    </row>
    <row r="152" spans="1:12" ht="25.5" x14ac:dyDescent="0.2">
      <c r="A152" s="4" t="s">
        <v>1331</v>
      </c>
      <c r="B152" s="35" t="s">
        <v>213</v>
      </c>
      <c r="C152" s="47">
        <v>2657.0548386999999</v>
      </c>
      <c r="D152" s="44" t="str">
        <f t="shared" si="21"/>
        <v>N/A</v>
      </c>
      <c r="E152" s="47">
        <v>2025.7034884</v>
      </c>
      <c r="F152" s="44" t="str">
        <f t="shared" si="22"/>
        <v>N/A</v>
      </c>
      <c r="G152" s="47">
        <v>3604.0957096000002</v>
      </c>
      <c r="H152" s="44" t="str">
        <f t="shared" si="23"/>
        <v>N/A</v>
      </c>
      <c r="I152" s="12">
        <v>-23.8</v>
      </c>
      <c r="J152" s="12">
        <v>77.92</v>
      </c>
      <c r="K152" s="45" t="s">
        <v>736</v>
      </c>
      <c r="L152" s="9" t="str">
        <f t="shared" si="24"/>
        <v>No</v>
      </c>
    </row>
    <row r="153" spans="1:12" ht="25.5" x14ac:dyDescent="0.2">
      <c r="A153" s="4" t="s">
        <v>1332</v>
      </c>
      <c r="B153" s="35" t="s">
        <v>213</v>
      </c>
      <c r="C153" s="47">
        <v>4027.2852862999998</v>
      </c>
      <c r="D153" s="44" t="str">
        <f t="shared" si="21"/>
        <v>N/A</v>
      </c>
      <c r="E153" s="47">
        <v>4264.9441698000001</v>
      </c>
      <c r="F153" s="44" t="str">
        <f t="shared" si="22"/>
        <v>N/A</v>
      </c>
      <c r="G153" s="47">
        <v>3790.5564628000002</v>
      </c>
      <c r="H153" s="44" t="str">
        <f t="shared" si="23"/>
        <v>N/A</v>
      </c>
      <c r="I153" s="12">
        <v>5.9009999999999998</v>
      </c>
      <c r="J153" s="12">
        <v>-11.1</v>
      </c>
      <c r="K153" s="45" t="s">
        <v>736</v>
      </c>
      <c r="L153" s="9" t="str">
        <f t="shared" si="24"/>
        <v>Yes</v>
      </c>
    </row>
    <row r="154" spans="1:12" ht="25.5" x14ac:dyDescent="0.2">
      <c r="A154" s="4" t="s">
        <v>1333</v>
      </c>
      <c r="B154" s="35" t="s">
        <v>213</v>
      </c>
      <c r="C154" s="47">
        <v>501.06755168000001</v>
      </c>
      <c r="D154" s="44" t="str">
        <f t="shared" si="21"/>
        <v>N/A</v>
      </c>
      <c r="E154" s="47">
        <v>525.30376505000004</v>
      </c>
      <c r="F154" s="44" t="str">
        <f t="shared" si="22"/>
        <v>N/A</v>
      </c>
      <c r="G154" s="47">
        <v>375.51629286999997</v>
      </c>
      <c r="H154" s="44" t="str">
        <f t="shared" si="23"/>
        <v>N/A</v>
      </c>
      <c r="I154" s="12">
        <v>4.8369999999999997</v>
      </c>
      <c r="J154" s="12">
        <v>-28.5</v>
      </c>
      <c r="K154" s="45" t="s">
        <v>736</v>
      </c>
      <c r="L154" s="9" t="str">
        <f t="shared" si="24"/>
        <v>Yes</v>
      </c>
    </row>
    <row r="155" spans="1:12" ht="25.5" x14ac:dyDescent="0.2">
      <c r="A155" s="2" t="s">
        <v>1334</v>
      </c>
      <c r="B155" s="35" t="s">
        <v>213</v>
      </c>
      <c r="C155" s="47">
        <v>645.01718461999997</v>
      </c>
      <c r="D155" s="44" t="str">
        <f t="shared" si="21"/>
        <v>N/A</v>
      </c>
      <c r="E155" s="47">
        <v>685.80807969</v>
      </c>
      <c r="F155" s="44" t="str">
        <f t="shared" si="22"/>
        <v>N/A</v>
      </c>
      <c r="G155" s="47">
        <v>429.39782934999999</v>
      </c>
      <c r="H155" s="44" t="str">
        <f t="shared" si="23"/>
        <v>N/A</v>
      </c>
      <c r="I155" s="12">
        <v>6.3239999999999998</v>
      </c>
      <c r="J155" s="12">
        <v>-37.4</v>
      </c>
      <c r="K155" s="45" t="s">
        <v>736</v>
      </c>
      <c r="L155" s="9" t="str">
        <f t="shared" si="24"/>
        <v>No</v>
      </c>
    </row>
    <row r="156" spans="1:12" ht="25.5" x14ac:dyDescent="0.2">
      <c r="A156" s="2" t="s">
        <v>1335</v>
      </c>
      <c r="B156" s="35" t="s">
        <v>213</v>
      </c>
      <c r="C156" s="47">
        <v>234.19288359999999</v>
      </c>
      <c r="D156" s="44" t="str">
        <f t="shared" si="21"/>
        <v>N/A</v>
      </c>
      <c r="E156" s="47">
        <v>250.62889748000001</v>
      </c>
      <c r="F156" s="44" t="str">
        <f t="shared" si="22"/>
        <v>N/A</v>
      </c>
      <c r="G156" s="47">
        <v>366.27539604999998</v>
      </c>
      <c r="H156" s="44" t="str">
        <f t="shared" si="23"/>
        <v>N/A</v>
      </c>
      <c r="I156" s="12">
        <v>7.0179999999999998</v>
      </c>
      <c r="J156" s="12">
        <v>46.14</v>
      </c>
      <c r="K156" s="45" t="s">
        <v>736</v>
      </c>
      <c r="L156" s="9" t="str">
        <f t="shared" si="24"/>
        <v>No</v>
      </c>
    </row>
    <row r="157" spans="1:12" ht="25.5" x14ac:dyDescent="0.2">
      <c r="A157" s="2" t="s">
        <v>1336</v>
      </c>
      <c r="B157" s="35" t="s">
        <v>213</v>
      </c>
      <c r="C157" s="47">
        <v>1034.5999999999999</v>
      </c>
      <c r="D157" s="44" t="str">
        <f t="shared" si="21"/>
        <v>N/A</v>
      </c>
      <c r="E157" s="47">
        <v>1184.6627907</v>
      </c>
      <c r="F157" s="44" t="str">
        <f t="shared" si="22"/>
        <v>N/A</v>
      </c>
      <c r="G157" s="47">
        <v>1931.8250825</v>
      </c>
      <c r="H157" s="44" t="str">
        <f t="shared" si="23"/>
        <v>N/A</v>
      </c>
      <c r="I157" s="12">
        <v>14.5</v>
      </c>
      <c r="J157" s="12">
        <v>63.07</v>
      </c>
      <c r="K157" s="45" t="s">
        <v>736</v>
      </c>
      <c r="L157" s="9" t="str">
        <f t="shared" si="24"/>
        <v>No</v>
      </c>
    </row>
    <row r="158" spans="1:12" ht="25.5" x14ac:dyDescent="0.2">
      <c r="A158" s="2" t="s">
        <v>1337</v>
      </c>
      <c r="B158" s="35" t="s">
        <v>213</v>
      </c>
      <c r="C158" s="47">
        <v>2290.9195834000002</v>
      </c>
      <c r="D158" s="44" t="str">
        <f t="shared" si="21"/>
        <v>N/A</v>
      </c>
      <c r="E158" s="47">
        <v>2667.2611007</v>
      </c>
      <c r="F158" s="44" t="str">
        <f t="shared" si="22"/>
        <v>N/A</v>
      </c>
      <c r="G158" s="47">
        <v>3738.9586644000001</v>
      </c>
      <c r="H158" s="44" t="str">
        <f t="shared" si="23"/>
        <v>N/A</v>
      </c>
      <c r="I158" s="12">
        <v>16.43</v>
      </c>
      <c r="J158" s="12">
        <v>40.18</v>
      </c>
      <c r="K158" s="45" t="s">
        <v>736</v>
      </c>
      <c r="L158" s="9" t="str">
        <f t="shared" si="24"/>
        <v>No</v>
      </c>
    </row>
    <row r="159" spans="1:12" ht="25.5" x14ac:dyDescent="0.2">
      <c r="A159" s="2" t="s">
        <v>1338</v>
      </c>
      <c r="B159" s="35" t="s">
        <v>213</v>
      </c>
      <c r="C159" s="47">
        <v>72.788943861999996</v>
      </c>
      <c r="D159" s="44" t="str">
        <f t="shared" si="21"/>
        <v>N/A</v>
      </c>
      <c r="E159" s="47">
        <v>43.450256735000004</v>
      </c>
      <c r="F159" s="44" t="str">
        <f t="shared" si="22"/>
        <v>N/A</v>
      </c>
      <c r="G159" s="47">
        <v>63.554748162000003</v>
      </c>
      <c r="H159" s="44" t="str">
        <f t="shared" si="23"/>
        <v>N/A</v>
      </c>
      <c r="I159" s="12">
        <v>-40.299999999999997</v>
      </c>
      <c r="J159" s="12">
        <v>46.27</v>
      </c>
      <c r="K159" s="45" t="s">
        <v>736</v>
      </c>
      <c r="L159" s="9" t="str">
        <f t="shared" si="24"/>
        <v>No</v>
      </c>
    </row>
    <row r="160" spans="1:12" ht="25.5" x14ac:dyDescent="0.2">
      <c r="A160" s="4" t="s">
        <v>1339</v>
      </c>
      <c r="B160" s="35" t="s">
        <v>213</v>
      </c>
      <c r="C160" s="47">
        <v>8.6264599400000003E-2</v>
      </c>
      <c r="D160" s="44" t="str">
        <f t="shared" si="21"/>
        <v>N/A</v>
      </c>
      <c r="E160" s="47">
        <v>6.5495736600000007E-2</v>
      </c>
      <c r="F160" s="44" t="str">
        <f t="shared" si="22"/>
        <v>N/A</v>
      </c>
      <c r="G160" s="47">
        <v>0.26673291640000002</v>
      </c>
      <c r="H160" s="44" t="str">
        <f t="shared" si="23"/>
        <v>N/A</v>
      </c>
      <c r="I160" s="12">
        <v>-24.1</v>
      </c>
      <c r="J160" s="12">
        <v>307.3</v>
      </c>
      <c r="K160" s="45" t="s">
        <v>736</v>
      </c>
      <c r="L160" s="9" t="str">
        <f t="shared" si="24"/>
        <v>No</v>
      </c>
    </row>
    <row r="161" spans="1:12" x14ac:dyDescent="0.2">
      <c r="A161" s="4" t="s">
        <v>1340</v>
      </c>
      <c r="B161" s="35" t="s">
        <v>213</v>
      </c>
      <c r="C161" s="47">
        <v>523.59819277999998</v>
      </c>
      <c r="D161" s="44" t="str">
        <f t="shared" si="21"/>
        <v>N/A</v>
      </c>
      <c r="E161" s="47">
        <v>525.58371926999996</v>
      </c>
      <c r="F161" s="44" t="str">
        <f t="shared" si="22"/>
        <v>N/A</v>
      </c>
      <c r="G161" s="47">
        <v>613.38046827999995</v>
      </c>
      <c r="H161" s="44" t="str">
        <f t="shared" si="23"/>
        <v>N/A</v>
      </c>
      <c r="I161" s="12">
        <v>0.37919999999999998</v>
      </c>
      <c r="J161" s="12">
        <v>16.7</v>
      </c>
      <c r="K161" s="45" t="s">
        <v>736</v>
      </c>
      <c r="L161" s="9" t="str">
        <f t="shared" si="24"/>
        <v>Yes</v>
      </c>
    </row>
    <row r="162" spans="1:12" x14ac:dyDescent="0.2">
      <c r="A162" s="4" t="s">
        <v>1341</v>
      </c>
      <c r="B162" s="35" t="s">
        <v>213</v>
      </c>
      <c r="C162" s="47">
        <v>542.08387097000002</v>
      </c>
      <c r="D162" s="44" t="str">
        <f t="shared" si="21"/>
        <v>N/A</v>
      </c>
      <c r="E162" s="47">
        <v>535.84302326</v>
      </c>
      <c r="F162" s="44" t="str">
        <f t="shared" si="22"/>
        <v>N/A</v>
      </c>
      <c r="G162" s="47">
        <v>397.24752475000003</v>
      </c>
      <c r="H162" s="44" t="str">
        <f t="shared" si="23"/>
        <v>N/A</v>
      </c>
      <c r="I162" s="12">
        <v>-1.1499999999999999</v>
      </c>
      <c r="J162" s="12">
        <v>-25.9</v>
      </c>
      <c r="K162" s="45" t="s">
        <v>736</v>
      </c>
      <c r="L162" s="9" t="str">
        <f t="shared" si="24"/>
        <v>Yes</v>
      </c>
    </row>
    <row r="163" spans="1:12" ht="25.5" x14ac:dyDescent="0.2">
      <c r="A163" s="4" t="s">
        <v>1692</v>
      </c>
      <c r="B163" s="35" t="s">
        <v>213</v>
      </c>
      <c r="C163" s="47">
        <v>3569.3287997000002</v>
      </c>
      <c r="D163" s="44" t="str">
        <f t="shared" si="21"/>
        <v>N/A</v>
      </c>
      <c r="E163" s="47">
        <v>3487.1593750000002</v>
      </c>
      <c r="F163" s="44" t="str">
        <f t="shared" si="22"/>
        <v>N/A</v>
      </c>
      <c r="G163" s="47">
        <v>3882.6333746</v>
      </c>
      <c r="H163" s="44" t="str">
        <f t="shared" si="23"/>
        <v>N/A</v>
      </c>
      <c r="I163" s="12">
        <v>-2.2999999999999998</v>
      </c>
      <c r="J163" s="12">
        <v>11.34</v>
      </c>
      <c r="K163" s="45" t="s">
        <v>736</v>
      </c>
      <c r="L163" s="9" t="str">
        <f t="shared" si="24"/>
        <v>Yes</v>
      </c>
    </row>
    <row r="164" spans="1:12" x14ac:dyDescent="0.2">
      <c r="A164" s="4" t="s">
        <v>1342</v>
      </c>
      <c r="B164" s="35" t="s">
        <v>213</v>
      </c>
      <c r="C164" s="47">
        <v>189.57146444</v>
      </c>
      <c r="D164" s="44" t="str">
        <f t="shared" si="21"/>
        <v>N/A</v>
      </c>
      <c r="E164" s="47">
        <v>193.07162980999999</v>
      </c>
      <c r="F164" s="44" t="str">
        <f t="shared" si="22"/>
        <v>N/A</v>
      </c>
      <c r="G164" s="47">
        <v>211.87621966</v>
      </c>
      <c r="H164" s="44" t="str">
        <f t="shared" si="23"/>
        <v>N/A</v>
      </c>
      <c r="I164" s="12">
        <v>1.8460000000000001</v>
      </c>
      <c r="J164" s="12">
        <v>9.74</v>
      </c>
      <c r="K164" s="45" t="s">
        <v>736</v>
      </c>
      <c r="L164" s="9" t="str">
        <f t="shared" si="24"/>
        <v>Yes</v>
      </c>
    </row>
    <row r="165" spans="1:12" x14ac:dyDescent="0.2">
      <c r="A165" s="4" t="s">
        <v>1343</v>
      </c>
      <c r="B165" s="35" t="s">
        <v>213</v>
      </c>
      <c r="C165" s="47">
        <v>393.81497165000002</v>
      </c>
      <c r="D165" s="44" t="str">
        <f t="shared" si="21"/>
        <v>N/A</v>
      </c>
      <c r="E165" s="47">
        <v>401.77078562000003</v>
      </c>
      <c r="F165" s="44" t="str">
        <f t="shared" si="22"/>
        <v>N/A</v>
      </c>
      <c r="G165" s="47">
        <v>463.27524794999999</v>
      </c>
      <c r="H165" s="44" t="str">
        <f t="shared" si="23"/>
        <v>N/A</v>
      </c>
      <c r="I165" s="12">
        <v>2.02</v>
      </c>
      <c r="J165" s="12">
        <v>15.31</v>
      </c>
      <c r="K165" s="45" t="s">
        <v>736</v>
      </c>
      <c r="L165" s="9" t="str">
        <f t="shared" si="24"/>
        <v>Yes</v>
      </c>
    </row>
    <row r="166" spans="1:12" x14ac:dyDescent="0.2">
      <c r="A166" s="4" t="s">
        <v>1344</v>
      </c>
      <c r="B166" s="35" t="s">
        <v>213</v>
      </c>
      <c r="C166" s="47">
        <v>1440.4991487</v>
      </c>
      <c r="D166" s="44" t="str">
        <f t="shared" si="21"/>
        <v>N/A</v>
      </c>
      <c r="E166" s="47">
        <v>1404.3473962999999</v>
      </c>
      <c r="F166" s="44" t="str">
        <f t="shared" si="22"/>
        <v>N/A</v>
      </c>
      <c r="G166" s="47">
        <v>1287.1648316999999</v>
      </c>
      <c r="H166" s="44" t="str">
        <f t="shared" si="23"/>
        <v>N/A</v>
      </c>
      <c r="I166" s="12">
        <v>-2.5099999999999998</v>
      </c>
      <c r="J166" s="12">
        <v>-8.34</v>
      </c>
      <c r="K166" s="45" t="s">
        <v>736</v>
      </c>
      <c r="L166" s="9" t="str">
        <f t="shared" si="24"/>
        <v>Yes</v>
      </c>
    </row>
    <row r="167" spans="1:12" x14ac:dyDescent="0.2">
      <c r="A167" s="46" t="s">
        <v>1345</v>
      </c>
      <c r="B167" s="35" t="s">
        <v>213</v>
      </c>
      <c r="C167" s="47">
        <v>1914.7741934999999</v>
      </c>
      <c r="D167" s="44" t="str">
        <f t="shared" si="21"/>
        <v>N/A</v>
      </c>
      <c r="E167" s="47">
        <v>1249.4186047000001</v>
      </c>
      <c r="F167" s="44" t="str">
        <f t="shared" si="22"/>
        <v>N/A</v>
      </c>
      <c r="G167" s="47">
        <v>1669.5346535000001</v>
      </c>
      <c r="H167" s="44" t="str">
        <f t="shared" si="23"/>
        <v>N/A</v>
      </c>
      <c r="I167" s="12">
        <v>-34.700000000000003</v>
      </c>
      <c r="J167" s="12">
        <v>33.619999999999997</v>
      </c>
      <c r="K167" s="45" t="s">
        <v>736</v>
      </c>
      <c r="L167" s="9" t="str">
        <f t="shared" si="24"/>
        <v>No</v>
      </c>
    </row>
    <row r="168" spans="1:12" x14ac:dyDescent="0.2">
      <c r="A168" s="46" t="s">
        <v>1346</v>
      </c>
      <c r="B168" s="35" t="s">
        <v>213</v>
      </c>
      <c r="C168" s="47">
        <v>7149.7710195999998</v>
      </c>
      <c r="D168" s="44" t="str">
        <f t="shared" si="21"/>
        <v>N/A</v>
      </c>
      <c r="E168" s="47">
        <v>7238.5921642000003</v>
      </c>
      <c r="F168" s="44" t="str">
        <f t="shared" si="22"/>
        <v>N/A</v>
      </c>
      <c r="G168" s="47">
        <v>6976.3579499999996</v>
      </c>
      <c r="H168" s="44" t="str">
        <f t="shared" si="23"/>
        <v>N/A</v>
      </c>
      <c r="I168" s="12">
        <v>1.242</v>
      </c>
      <c r="J168" s="12">
        <v>-3.62</v>
      </c>
      <c r="K168" s="45" t="s">
        <v>736</v>
      </c>
      <c r="L168" s="9" t="str">
        <f t="shared" si="24"/>
        <v>Yes</v>
      </c>
    </row>
    <row r="169" spans="1:12" x14ac:dyDescent="0.2">
      <c r="A169" s="46" t="s">
        <v>1347</v>
      </c>
      <c r="B169" s="35" t="s">
        <v>213</v>
      </c>
      <c r="C169" s="47">
        <v>858.38103139999998</v>
      </c>
      <c r="D169" s="44" t="str">
        <f t="shared" si="21"/>
        <v>N/A</v>
      </c>
      <c r="E169" s="47">
        <v>817.18073325</v>
      </c>
      <c r="F169" s="44" t="str">
        <f t="shared" si="22"/>
        <v>N/A</v>
      </c>
      <c r="G169" s="47">
        <v>733.54344223999999</v>
      </c>
      <c r="H169" s="44" t="str">
        <f t="shared" si="23"/>
        <v>N/A</v>
      </c>
      <c r="I169" s="12">
        <v>-4.8</v>
      </c>
      <c r="J169" s="12">
        <v>-10.199999999999999</v>
      </c>
      <c r="K169" s="45" t="s">
        <v>736</v>
      </c>
      <c r="L169" s="9" t="str">
        <f t="shared" si="24"/>
        <v>Yes</v>
      </c>
    </row>
    <row r="170" spans="1:12" x14ac:dyDescent="0.2">
      <c r="A170" s="46" t="s">
        <v>1348</v>
      </c>
      <c r="B170" s="35" t="s">
        <v>213</v>
      </c>
      <c r="C170" s="47">
        <v>1097.1521071</v>
      </c>
      <c r="D170" s="44" t="str">
        <f t="shared" si="21"/>
        <v>N/A</v>
      </c>
      <c r="E170" s="47">
        <v>1007.7008472</v>
      </c>
      <c r="F170" s="44" t="str">
        <f t="shared" si="22"/>
        <v>N/A</v>
      </c>
      <c r="G170" s="47">
        <v>760.42982404999998</v>
      </c>
      <c r="H170" s="44" t="str">
        <f t="shared" si="23"/>
        <v>N/A</v>
      </c>
      <c r="I170" s="12">
        <v>-8.15</v>
      </c>
      <c r="J170" s="12">
        <v>-24.5</v>
      </c>
      <c r="K170" s="45" t="s">
        <v>736</v>
      </c>
      <c r="L170" s="9" t="str">
        <f t="shared" si="24"/>
        <v>Yes</v>
      </c>
    </row>
    <row r="171" spans="1:12" x14ac:dyDescent="0.2">
      <c r="A171" s="46" t="s">
        <v>85</v>
      </c>
      <c r="B171" s="35" t="s">
        <v>213</v>
      </c>
      <c r="C171" s="8">
        <v>10.737817765999999</v>
      </c>
      <c r="D171" s="44" t="str">
        <f t="shared" ref="D171:D202" si="25">IF($B171="N/A","N/A",IF(C171&gt;10,"No",IF(C171&lt;-10,"No","Yes")))</f>
        <v>N/A</v>
      </c>
      <c r="E171" s="8">
        <v>10.938105048000001</v>
      </c>
      <c r="F171" s="44" t="str">
        <f t="shared" ref="F171:F202" si="26">IF($B171="N/A","N/A",IF(E171&gt;10,"No",IF(E171&lt;-10,"No","Yes")))</f>
        <v>N/A</v>
      </c>
      <c r="G171" s="8">
        <v>7.1720297815</v>
      </c>
      <c r="H171" s="44" t="str">
        <f t="shared" ref="H171:H202" si="27">IF($B171="N/A","N/A",IF(G171&gt;10,"No",IF(G171&lt;-10,"No","Yes")))</f>
        <v>N/A</v>
      </c>
      <c r="I171" s="12">
        <v>1.865</v>
      </c>
      <c r="J171" s="12">
        <v>-34.4</v>
      </c>
      <c r="K171" s="45" t="s">
        <v>736</v>
      </c>
      <c r="L171" s="9" t="str">
        <f t="shared" ref="L171:L202" si="28">IF(J171="Div by 0", "N/A", IF(K171="N/A","N/A", IF(J171&gt;VALUE(MID(K171,1,2)), "No", IF(J171&lt;-1*VALUE(MID(K171,1,2)), "No", "Yes"))))</f>
        <v>No</v>
      </c>
    </row>
    <row r="172" spans="1:12" x14ac:dyDescent="0.2">
      <c r="A172" s="46" t="s">
        <v>463</v>
      </c>
      <c r="B172" s="35" t="s">
        <v>213</v>
      </c>
      <c r="C172" s="8">
        <v>13.225806452</v>
      </c>
      <c r="D172" s="44" t="str">
        <f t="shared" si="25"/>
        <v>N/A</v>
      </c>
      <c r="E172" s="8">
        <v>13.662790698</v>
      </c>
      <c r="F172" s="44" t="str">
        <f t="shared" si="26"/>
        <v>N/A</v>
      </c>
      <c r="G172" s="8">
        <v>13.861386139</v>
      </c>
      <c r="H172" s="44" t="str">
        <f t="shared" si="27"/>
        <v>N/A</v>
      </c>
      <c r="I172" s="12">
        <v>3.3039999999999998</v>
      </c>
      <c r="J172" s="12">
        <v>1.454</v>
      </c>
      <c r="K172" s="45" t="s">
        <v>736</v>
      </c>
      <c r="L172" s="9" t="str">
        <f t="shared" si="28"/>
        <v>Yes</v>
      </c>
    </row>
    <row r="173" spans="1:12" x14ac:dyDescent="0.2">
      <c r="A173" s="46" t="s">
        <v>464</v>
      </c>
      <c r="B173" s="35" t="s">
        <v>213</v>
      </c>
      <c r="C173" s="8">
        <v>14.494959101999999</v>
      </c>
      <c r="D173" s="44" t="str">
        <f t="shared" si="25"/>
        <v>N/A</v>
      </c>
      <c r="E173" s="8">
        <v>15.377798507</v>
      </c>
      <c r="F173" s="44" t="str">
        <f t="shared" si="26"/>
        <v>N/A</v>
      </c>
      <c r="G173" s="8">
        <v>11.591455858</v>
      </c>
      <c r="H173" s="44" t="str">
        <f t="shared" si="27"/>
        <v>N/A</v>
      </c>
      <c r="I173" s="12">
        <v>6.0910000000000002</v>
      </c>
      <c r="J173" s="12">
        <v>-24.6</v>
      </c>
      <c r="K173" s="45" t="s">
        <v>736</v>
      </c>
      <c r="L173" s="9" t="str">
        <f t="shared" si="28"/>
        <v>Yes</v>
      </c>
    </row>
    <row r="174" spans="1:12" x14ac:dyDescent="0.2">
      <c r="A174" s="2" t="s">
        <v>465</v>
      </c>
      <c r="B174" s="35" t="s">
        <v>213</v>
      </c>
      <c r="C174" s="8">
        <v>9.2846820808999997</v>
      </c>
      <c r="D174" s="44" t="str">
        <f t="shared" si="25"/>
        <v>N/A</v>
      </c>
      <c r="E174" s="8">
        <v>9.3857862448000002</v>
      </c>
      <c r="F174" s="44" t="str">
        <f t="shared" si="26"/>
        <v>N/A</v>
      </c>
      <c r="G174" s="8">
        <v>6.6752580111000004</v>
      </c>
      <c r="H174" s="44" t="str">
        <f t="shared" si="27"/>
        <v>N/A</v>
      </c>
      <c r="I174" s="12">
        <v>1.089</v>
      </c>
      <c r="J174" s="12">
        <v>-28.9</v>
      </c>
      <c r="K174" s="45" t="s">
        <v>736</v>
      </c>
      <c r="L174" s="9" t="str">
        <f t="shared" si="28"/>
        <v>Yes</v>
      </c>
    </row>
    <row r="175" spans="1:12" x14ac:dyDescent="0.2">
      <c r="A175" s="2" t="s">
        <v>466</v>
      </c>
      <c r="B175" s="35" t="s">
        <v>213</v>
      </c>
      <c r="C175" s="8">
        <v>12.889829929999999</v>
      </c>
      <c r="D175" s="44" t="str">
        <f t="shared" si="25"/>
        <v>N/A</v>
      </c>
      <c r="E175" s="8">
        <v>13.12398245</v>
      </c>
      <c r="F175" s="44" t="str">
        <f t="shared" si="26"/>
        <v>N/A</v>
      </c>
      <c r="G175" s="8">
        <v>6.8451511076999996</v>
      </c>
      <c r="H175" s="44" t="str">
        <f t="shared" si="27"/>
        <v>N/A</v>
      </c>
      <c r="I175" s="12">
        <v>1.8169999999999999</v>
      </c>
      <c r="J175" s="12">
        <v>-47.8</v>
      </c>
      <c r="K175" s="45" t="s">
        <v>736</v>
      </c>
      <c r="L175" s="9" t="str">
        <f t="shared" si="28"/>
        <v>No</v>
      </c>
    </row>
    <row r="176" spans="1:12" x14ac:dyDescent="0.2">
      <c r="A176" s="2" t="s">
        <v>1349</v>
      </c>
      <c r="B176" s="35" t="s">
        <v>213</v>
      </c>
      <c r="C176" s="8">
        <v>0.4680925326</v>
      </c>
      <c r="D176" s="44" t="str">
        <f t="shared" si="25"/>
        <v>N/A</v>
      </c>
      <c r="E176" s="8">
        <v>0.47590650699999998</v>
      </c>
      <c r="F176" s="44" t="str">
        <f t="shared" si="26"/>
        <v>N/A</v>
      </c>
      <c r="G176" s="8">
        <v>0.62911429330000002</v>
      </c>
      <c r="H176" s="44" t="str">
        <f t="shared" si="27"/>
        <v>N/A</v>
      </c>
      <c r="I176" s="12">
        <v>1.669</v>
      </c>
      <c r="J176" s="12">
        <v>32.19</v>
      </c>
      <c r="K176" s="45" t="s">
        <v>736</v>
      </c>
      <c r="L176" s="9" t="str">
        <f t="shared" si="28"/>
        <v>No</v>
      </c>
    </row>
    <row r="177" spans="1:12" x14ac:dyDescent="0.2">
      <c r="A177" s="2" t="s">
        <v>1350</v>
      </c>
      <c r="B177" s="35" t="s">
        <v>213</v>
      </c>
      <c r="C177" s="8">
        <v>3.5483870968</v>
      </c>
      <c r="D177" s="44" t="str">
        <f t="shared" si="25"/>
        <v>N/A</v>
      </c>
      <c r="E177" s="8">
        <v>8.1395348836999997</v>
      </c>
      <c r="F177" s="44" t="str">
        <f t="shared" si="26"/>
        <v>N/A</v>
      </c>
      <c r="G177" s="8">
        <v>6.9306930693000002</v>
      </c>
      <c r="H177" s="44" t="str">
        <f t="shared" si="27"/>
        <v>N/A</v>
      </c>
      <c r="I177" s="12">
        <v>129.4</v>
      </c>
      <c r="J177" s="12">
        <v>-14.9</v>
      </c>
      <c r="K177" s="45" t="s">
        <v>736</v>
      </c>
      <c r="L177" s="9" t="str">
        <f t="shared" si="28"/>
        <v>Yes</v>
      </c>
    </row>
    <row r="178" spans="1:12" x14ac:dyDescent="0.2">
      <c r="A178" s="2" t="s">
        <v>1351</v>
      </c>
      <c r="B178" s="35" t="s">
        <v>213</v>
      </c>
      <c r="C178" s="8">
        <v>5.1883203348000002</v>
      </c>
      <c r="D178" s="44" t="str">
        <f t="shared" si="25"/>
        <v>N/A</v>
      </c>
      <c r="E178" s="8">
        <v>5.3218283582000003</v>
      </c>
      <c r="F178" s="44" t="str">
        <f t="shared" si="26"/>
        <v>N/A</v>
      </c>
      <c r="G178" s="8">
        <v>6.7142961289</v>
      </c>
      <c r="H178" s="44" t="str">
        <f t="shared" si="27"/>
        <v>N/A</v>
      </c>
      <c r="I178" s="12">
        <v>2.573</v>
      </c>
      <c r="J178" s="12">
        <v>26.17</v>
      </c>
      <c r="K178" s="45" t="s">
        <v>736</v>
      </c>
      <c r="L178" s="9" t="str">
        <f t="shared" si="28"/>
        <v>Yes</v>
      </c>
    </row>
    <row r="179" spans="1:12" x14ac:dyDescent="0.2">
      <c r="A179" s="2" t="s">
        <v>1352</v>
      </c>
      <c r="B179" s="35" t="s">
        <v>213</v>
      </c>
      <c r="C179" s="8">
        <v>6.3069462100000001E-2</v>
      </c>
      <c r="D179" s="44" t="str">
        <f t="shared" si="25"/>
        <v>N/A</v>
      </c>
      <c r="E179" s="8">
        <v>3.5979558699999997E-2</v>
      </c>
      <c r="F179" s="44" t="str">
        <f t="shared" si="26"/>
        <v>N/A</v>
      </c>
      <c r="G179" s="8">
        <v>5.3064185999999999E-2</v>
      </c>
      <c r="H179" s="44" t="str">
        <f t="shared" si="27"/>
        <v>N/A</v>
      </c>
      <c r="I179" s="12">
        <v>-43</v>
      </c>
      <c r="J179" s="12">
        <v>47.48</v>
      </c>
      <c r="K179" s="45" t="s">
        <v>736</v>
      </c>
      <c r="L179" s="9" t="str">
        <f t="shared" si="28"/>
        <v>No</v>
      </c>
    </row>
    <row r="180" spans="1:12" x14ac:dyDescent="0.2">
      <c r="A180" s="2" t="s">
        <v>1353</v>
      </c>
      <c r="B180" s="35" t="s">
        <v>213</v>
      </c>
      <c r="C180" s="8">
        <v>2.7320538000000002E-3</v>
      </c>
      <c r="D180" s="44" t="str">
        <f t="shared" si="25"/>
        <v>N/A</v>
      </c>
      <c r="E180" s="8">
        <v>1.3797289999999999E-3</v>
      </c>
      <c r="F180" s="44" t="str">
        <f t="shared" si="26"/>
        <v>N/A</v>
      </c>
      <c r="G180" s="8">
        <v>1.9485201000000001E-3</v>
      </c>
      <c r="H180" s="44" t="str">
        <f t="shared" si="27"/>
        <v>N/A</v>
      </c>
      <c r="I180" s="12">
        <v>-49.5</v>
      </c>
      <c r="J180" s="12">
        <v>41.22</v>
      </c>
      <c r="K180" s="45" t="s">
        <v>736</v>
      </c>
      <c r="L180" s="9" t="str">
        <f t="shared" si="28"/>
        <v>No</v>
      </c>
    </row>
    <row r="181" spans="1:12" x14ac:dyDescent="0.2">
      <c r="A181" s="2" t="s">
        <v>86</v>
      </c>
      <c r="B181" s="35" t="s">
        <v>213</v>
      </c>
      <c r="C181" s="8">
        <v>0.49710024860000002</v>
      </c>
      <c r="D181" s="44" t="str">
        <f t="shared" si="25"/>
        <v>N/A</v>
      </c>
      <c r="E181" s="8">
        <v>0.32546786</v>
      </c>
      <c r="F181" s="44" t="str">
        <f t="shared" si="26"/>
        <v>N/A</v>
      </c>
      <c r="G181" s="8">
        <v>0.2016129032</v>
      </c>
      <c r="H181" s="44" t="str">
        <f t="shared" si="27"/>
        <v>N/A</v>
      </c>
      <c r="I181" s="12">
        <v>-34.5</v>
      </c>
      <c r="J181" s="12">
        <v>-38.1</v>
      </c>
      <c r="K181" s="45" t="s">
        <v>736</v>
      </c>
      <c r="L181" s="9" t="str">
        <f t="shared" si="28"/>
        <v>No</v>
      </c>
    </row>
    <row r="182" spans="1:12" x14ac:dyDescent="0.2">
      <c r="A182" s="2" t="s">
        <v>87</v>
      </c>
      <c r="B182" s="35" t="s">
        <v>213</v>
      </c>
      <c r="C182" s="8">
        <v>60.428147602000003</v>
      </c>
      <c r="D182" s="44" t="str">
        <f t="shared" si="25"/>
        <v>N/A</v>
      </c>
      <c r="E182" s="8">
        <v>59.238162357999997</v>
      </c>
      <c r="F182" s="44" t="str">
        <f t="shared" si="26"/>
        <v>N/A</v>
      </c>
      <c r="G182" s="8">
        <v>40.815058155000003</v>
      </c>
      <c r="H182" s="44" t="str">
        <f t="shared" si="27"/>
        <v>N/A</v>
      </c>
      <c r="I182" s="12">
        <v>-1.97</v>
      </c>
      <c r="J182" s="12">
        <v>-31.1</v>
      </c>
      <c r="K182" s="45" t="s">
        <v>736</v>
      </c>
      <c r="L182" s="9" t="str">
        <f t="shared" si="28"/>
        <v>No</v>
      </c>
    </row>
    <row r="183" spans="1:12" x14ac:dyDescent="0.2">
      <c r="A183" s="2" t="s">
        <v>467</v>
      </c>
      <c r="B183" s="35" t="s">
        <v>213</v>
      </c>
      <c r="C183" s="8">
        <v>57.419354839</v>
      </c>
      <c r="D183" s="44" t="str">
        <f t="shared" si="25"/>
        <v>N/A</v>
      </c>
      <c r="E183" s="8">
        <v>61.337209301999998</v>
      </c>
      <c r="F183" s="44" t="str">
        <f t="shared" si="26"/>
        <v>N/A</v>
      </c>
      <c r="G183" s="8">
        <v>26.732673266999999</v>
      </c>
      <c r="H183" s="44" t="str">
        <f t="shared" si="27"/>
        <v>N/A</v>
      </c>
      <c r="I183" s="12">
        <v>6.8230000000000004</v>
      </c>
      <c r="J183" s="12">
        <v>-56.4</v>
      </c>
      <c r="K183" s="45" t="s">
        <v>736</v>
      </c>
      <c r="L183" s="9" t="str">
        <f t="shared" si="28"/>
        <v>No</v>
      </c>
    </row>
    <row r="184" spans="1:12" x14ac:dyDescent="0.2">
      <c r="A184" s="2" t="s">
        <v>468</v>
      </c>
      <c r="B184" s="35" t="s">
        <v>213</v>
      </c>
      <c r="C184" s="8">
        <v>80.107475746999995</v>
      </c>
      <c r="D184" s="44" t="str">
        <f t="shared" si="25"/>
        <v>N/A</v>
      </c>
      <c r="E184" s="8">
        <v>79.855410448000001</v>
      </c>
      <c r="F184" s="44" t="str">
        <f t="shared" si="26"/>
        <v>N/A</v>
      </c>
      <c r="G184" s="8">
        <v>67.091929722000003</v>
      </c>
      <c r="H184" s="44" t="str">
        <f t="shared" si="27"/>
        <v>N/A</v>
      </c>
      <c r="I184" s="12">
        <v>-0.315</v>
      </c>
      <c r="J184" s="12">
        <v>-16</v>
      </c>
      <c r="K184" s="45" t="s">
        <v>736</v>
      </c>
      <c r="L184" s="9" t="str">
        <f t="shared" si="28"/>
        <v>Yes</v>
      </c>
    </row>
    <row r="185" spans="1:12" x14ac:dyDescent="0.2">
      <c r="A185" s="2" t="s">
        <v>469</v>
      </c>
      <c r="B185" s="35" t="s">
        <v>213</v>
      </c>
      <c r="C185" s="8">
        <v>56.674953463000001</v>
      </c>
      <c r="D185" s="44" t="str">
        <f t="shared" si="25"/>
        <v>N/A</v>
      </c>
      <c r="E185" s="8">
        <v>55.104828578999999</v>
      </c>
      <c r="F185" s="44" t="str">
        <f t="shared" si="26"/>
        <v>N/A</v>
      </c>
      <c r="G185" s="8">
        <v>32.455788869999999</v>
      </c>
      <c r="H185" s="44" t="str">
        <f t="shared" si="27"/>
        <v>N/A</v>
      </c>
      <c r="I185" s="12">
        <v>-2.77</v>
      </c>
      <c r="J185" s="12">
        <v>-41.1</v>
      </c>
      <c r="K185" s="45" t="s">
        <v>736</v>
      </c>
      <c r="L185" s="9" t="str">
        <f t="shared" si="28"/>
        <v>No</v>
      </c>
    </row>
    <row r="186" spans="1:12" x14ac:dyDescent="0.2">
      <c r="A186" s="2" t="s">
        <v>470</v>
      </c>
      <c r="B186" s="35" t="s">
        <v>213</v>
      </c>
      <c r="C186" s="8">
        <v>63.160986270999999</v>
      </c>
      <c r="D186" s="44" t="str">
        <f t="shared" si="25"/>
        <v>N/A</v>
      </c>
      <c r="E186" s="8">
        <v>62.481028725999998</v>
      </c>
      <c r="F186" s="44" t="str">
        <f t="shared" si="26"/>
        <v>N/A</v>
      </c>
      <c r="G186" s="8">
        <v>48.915648564999998</v>
      </c>
      <c r="H186" s="44" t="str">
        <f t="shared" si="27"/>
        <v>N/A</v>
      </c>
      <c r="I186" s="12">
        <v>-1.08</v>
      </c>
      <c r="J186" s="12">
        <v>-21.7</v>
      </c>
      <c r="K186" s="45" t="s">
        <v>736</v>
      </c>
      <c r="L186" s="9" t="str">
        <f t="shared" si="28"/>
        <v>Yes</v>
      </c>
    </row>
    <row r="187" spans="1:12" x14ac:dyDescent="0.2">
      <c r="A187" s="2" t="s">
        <v>116</v>
      </c>
      <c r="B187" s="35" t="s">
        <v>213</v>
      </c>
      <c r="C187" s="8">
        <v>73.914409261000003</v>
      </c>
      <c r="D187" s="44" t="str">
        <f t="shared" si="25"/>
        <v>N/A</v>
      </c>
      <c r="E187" s="8">
        <v>73.526200028000005</v>
      </c>
      <c r="F187" s="44" t="str">
        <f t="shared" si="26"/>
        <v>N/A</v>
      </c>
      <c r="G187" s="8">
        <v>64.10623914</v>
      </c>
      <c r="H187" s="44" t="str">
        <f t="shared" si="27"/>
        <v>N/A</v>
      </c>
      <c r="I187" s="12">
        <v>-0.52500000000000002</v>
      </c>
      <c r="J187" s="12">
        <v>-12.8</v>
      </c>
      <c r="K187" s="45" t="s">
        <v>736</v>
      </c>
      <c r="L187" s="9" t="str">
        <f t="shared" si="28"/>
        <v>Yes</v>
      </c>
    </row>
    <row r="188" spans="1:12" x14ac:dyDescent="0.2">
      <c r="A188" s="2" t="s">
        <v>471</v>
      </c>
      <c r="B188" s="35" t="s">
        <v>213</v>
      </c>
      <c r="C188" s="8">
        <v>38.064516128999998</v>
      </c>
      <c r="D188" s="44" t="str">
        <f t="shared" si="25"/>
        <v>N/A</v>
      </c>
      <c r="E188" s="8">
        <v>38.953488372000002</v>
      </c>
      <c r="F188" s="44" t="str">
        <f t="shared" si="26"/>
        <v>N/A</v>
      </c>
      <c r="G188" s="8">
        <v>41.254125412999997</v>
      </c>
      <c r="H188" s="44" t="str">
        <f t="shared" si="27"/>
        <v>N/A</v>
      </c>
      <c r="I188" s="12">
        <v>2.335</v>
      </c>
      <c r="J188" s="12">
        <v>5.9059999999999997</v>
      </c>
      <c r="K188" s="45" t="s">
        <v>736</v>
      </c>
      <c r="L188" s="9" t="str">
        <f t="shared" si="28"/>
        <v>Yes</v>
      </c>
    </row>
    <row r="189" spans="1:12" x14ac:dyDescent="0.2">
      <c r="A189" s="2" t="s">
        <v>472</v>
      </c>
      <c r="B189" s="35" t="s">
        <v>213</v>
      </c>
      <c r="C189" s="8">
        <v>78.890051360000001</v>
      </c>
      <c r="D189" s="44" t="str">
        <f t="shared" si="25"/>
        <v>N/A</v>
      </c>
      <c r="E189" s="8">
        <v>80.065298506999994</v>
      </c>
      <c r="F189" s="44" t="str">
        <f t="shared" si="26"/>
        <v>N/A</v>
      </c>
      <c r="G189" s="8">
        <v>71.881606765000001</v>
      </c>
      <c r="H189" s="44" t="str">
        <f t="shared" si="27"/>
        <v>N/A</v>
      </c>
      <c r="I189" s="12">
        <v>1.49</v>
      </c>
      <c r="J189" s="12">
        <v>-10.199999999999999</v>
      </c>
      <c r="K189" s="45" t="s">
        <v>736</v>
      </c>
      <c r="L189" s="9" t="str">
        <f t="shared" si="28"/>
        <v>Yes</v>
      </c>
    </row>
    <row r="190" spans="1:12" x14ac:dyDescent="0.2">
      <c r="A190" s="2" t="s">
        <v>473</v>
      </c>
      <c r="B190" s="35" t="s">
        <v>213</v>
      </c>
      <c r="C190" s="8">
        <v>76.017071618000003</v>
      </c>
      <c r="D190" s="44" t="str">
        <f t="shared" si="25"/>
        <v>N/A</v>
      </c>
      <c r="E190" s="8">
        <v>75.32412094</v>
      </c>
      <c r="F190" s="44" t="str">
        <f t="shared" si="26"/>
        <v>N/A</v>
      </c>
      <c r="G190" s="8">
        <v>65.181230439000004</v>
      </c>
      <c r="H190" s="44" t="str">
        <f t="shared" si="27"/>
        <v>N/A</v>
      </c>
      <c r="I190" s="12">
        <v>-0.91200000000000003</v>
      </c>
      <c r="J190" s="12">
        <v>-13.5</v>
      </c>
      <c r="K190" s="45" t="s">
        <v>736</v>
      </c>
      <c r="L190" s="9" t="str">
        <f t="shared" si="28"/>
        <v>Yes</v>
      </c>
    </row>
    <row r="191" spans="1:12" x14ac:dyDescent="0.2">
      <c r="A191" s="2" t="s">
        <v>474</v>
      </c>
      <c r="B191" s="35" t="s">
        <v>213</v>
      </c>
      <c r="C191" s="8">
        <v>67.946178540000005</v>
      </c>
      <c r="D191" s="44" t="str">
        <f t="shared" si="25"/>
        <v>N/A</v>
      </c>
      <c r="E191" s="8">
        <v>67.688126052000001</v>
      </c>
      <c r="F191" s="44" t="str">
        <f t="shared" si="26"/>
        <v>N/A</v>
      </c>
      <c r="G191" s="8">
        <v>60.228756259999997</v>
      </c>
      <c r="H191" s="44" t="str">
        <f t="shared" si="27"/>
        <v>N/A</v>
      </c>
      <c r="I191" s="12">
        <v>-0.38</v>
      </c>
      <c r="J191" s="12">
        <v>-11</v>
      </c>
      <c r="K191" s="45" t="s">
        <v>736</v>
      </c>
      <c r="L191" s="9" t="str">
        <f t="shared" si="28"/>
        <v>Yes</v>
      </c>
    </row>
    <row r="192" spans="1:12" x14ac:dyDescent="0.2">
      <c r="A192" s="2" t="s">
        <v>1354</v>
      </c>
      <c r="B192" s="35" t="s">
        <v>213</v>
      </c>
      <c r="C192" s="36">
        <v>4.2402484831000002</v>
      </c>
      <c r="D192" s="44" t="str">
        <f t="shared" si="25"/>
        <v>N/A</v>
      </c>
      <c r="E192" s="36">
        <v>4.2606294474000004</v>
      </c>
      <c r="F192" s="44" t="str">
        <f t="shared" si="26"/>
        <v>N/A</v>
      </c>
      <c r="G192" s="36">
        <v>4.3522857900999998</v>
      </c>
      <c r="H192" s="44" t="str">
        <f t="shared" si="27"/>
        <v>N/A</v>
      </c>
      <c r="I192" s="12">
        <v>0.48070000000000002</v>
      </c>
      <c r="J192" s="12">
        <v>2.1509999999999998</v>
      </c>
      <c r="K192" s="45" t="s">
        <v>736</v>
      </c>
      <c r="L192" s="9" t="str">
        <f t="shared" si="28"/>
        <v>Yes</v>
      </c>
    </row>
    <row r="193" spans="1:12" x14ac:dyDescent="0.2">
      <c r="A193" s="2" t="s">
        <v>1355</v>
      </c>
      <c r="B193" s="35" t="s">
        <v>213</v>
      </c>
      <c r="C193" s="36">
        <v>7.6585365854000003</v>
      </c>
      <c r="D193" s="44" t="str">
        <f t="shared" si="25"/>
        <v>N/A</v>
      </c>
      <c r="E193" s="36">
        <v>6.7872340425999997</v>
      </c>
      <c r="F193" s="44" t="str">
        <f t="shared" si="26"/>
        <v>N/A</v>
      </c>
      <c r="G193" s="36">
        <v>9.3809523810000002</v>
      </c>
      <c r="H193" s="44" t="str">
        <f t="shared" si="27"/>
        <v>N/A</v>
      </c>
      <c r="I193" s="12">
        <v>-11.4</v>
      </c>
      <c r="J193" s="12">
        <v>38.21</v>
      </c>
      <c r="K193" s="45" t="s">
        <v>736</v>
      </c>
      <c r="L193" s="9" t="str">
        <f t="shared" si="28"/>
        <v>No</v>
      </c>
    </row>
    <row r="194" spans="1:12" x14ac:dyDescent="0.2">
      <c r="A194" s="2" t="s">
        <v>1356</v>
      </c>
      <c r="B194" s="35" t="s">
        <v>213</v>
      </c>
      <c r="C194" s="36">
        <v>10.055446194</v>
      </c>
      <c r="D194" s="44" t="str">
        <f t="shared" si="25"/>
        <v>N/A</v>
      </c>
      <c r="E194" s="36">
        <v>9.9887776766999998</v>
      </c>
      <c r="F194" s="44" t="str">
        <f t="shared" si="26"/>
        <v>N/A</v>
      </c>
      <c r="G194" s="36">
        <v>10.774842767000001</v>
      </c>
      <c r="H194" s="44" t="str">
        <f t="shared" si="27"/>
        <v>N/A</v>
      </c>
      <c r="I194" s="12">
        <v>-0.66300000000000003</v>
      </c>
      <c r="J194" s="12">
        <v>7.8689999999999998</v>
      </c>
      <c r="K194" s="45" t="s">
        <v>736</v>
      </c>
      <c r="L194" s="9" t="str">
        <f t="shared" si="28"/>
        <v>Yes</v>
      </c>
    </row>
    <row r="195" spans="1:12" x14ac:dyDescent="0.2">
      <c r="A195" s="2" t="s">
        <v>1357</v>
      </c>
      <c r="B195" s="35" t="s">
        <v>213</v>
      </c>
      <c r="C195" s="36">
        <v>3.9591769439000002</v>
      </c>
      <c r="D195" s="44" t="str">
        <f t="shared" si="25"/>
        <v>N/A</v>
      </c>
      <c r="E195" s="36">
        <v>3.9254759275</v>
      </c>
      <c r="F195" s="44" t="str">
        <f t="shared" si="26"/>
        <v>N/A</v>
      </c>
      <c r="G195" s="36">
        <v>3.6711550941</v>
      </c>
      <c r="H195" s="44" t="str">
        <f t="shared" si="27"/>
        <v>N/A</v>
      </c>
      <c r="I195" s="12">
        <v>-0.85099999999999998</v>
      </c>
      <c r="J195" s="12">
        <v>-6.48</v>
      </c>
      <c r="K195" s="45" t="s">
        <v>736</v>
      </c>
      <c r="L195" s="9" t="str">
        <f t="shared" si="28"/>
        <v>Yes</v>
      </c>
    </row>
    <row r="196" spans="1:12" x14ac:dyDescent="0.2">
      <c r="A196" s="2" t="s">
        <v>1358</v>
      </c>
      <c r="B196" s="35" t="s">
        <v>213</v>
      </c>
      <c r="C196" s="36">
        <v>2.7986434930000001</v>
      </c>
      <c r="D196" s="44" t="str">
        <f t="shared" si="25"/>
        <v>N/A</v>
      </c>
      <c r="E196" s="36">
        <v>2.8049831791000002</v>
      </c>
      <c r="F196" s="44" t="str">
        <f t="shared" si="26"/>
        <v>N/A</v>
      </c>
      <c r="G196" s="36">
        <v>2.5804155992000002</v>
      </c>
      <c r="H196" s="44" t="str">
        <f t="shared" si="27"/>
        <v>N/A</v>
      </c>
      <c r="I196" s="12">
        <v>0.22650000000000001</v>
      </c>
      <c r="J196" s="12">
        <v>-8.01</v>
      </c>
      <c r="K196" s="45" t="s">
        <v>736</v>
      </c>
      <c r="L196" s="9" t="str">
        <f t="shared" si="28"/>
        <v>Yes</v>
      </c>
    </row>
    <row r="197" spans="1:12" x14ac:dyDescent="0.2">
      <c r="A197" s="2" t="s">
        <v>1359</v>
      </c>
      <c r="B197" s="35" t="s">
        <v>213</v>
      </c>
      <c r="C197" s="36">
        <v>212.82767190999999</v>
      </c>
      <c r="D197" s="44" t="str">
        <f t="shared" si="25"/>
        <v>N/A</v>
      </c>
      <c r="E197" s="36">
        <v>213.27990235999999</v>
      </c>
      <c r="F197" s="44" t="str">
        <f t="shared" si="26"/>
        <v>N/A</v>
      </c>
      <c r="G197" s="36">
        <v>237.59072581000001</v>
      </c>
      <c r="H197" s="44" t="str">
        <f t="shared" si="27"/>
        <v>N/A</v>
      </c>
      <c r="I197" s="12">
        <v>0.21249999999999999</v>
      </c>
      <c r="J197" s="12">
        <v>11.4</v>
      </c>
      <c r="K197" s="45" t="s">
        <v>736</v>
      </c>
      <c r="L197" s="9" t="str">
        <f t="shared" si="28"/>
        <v>Yes</v>
      </c>
    </row>
    <row r="198" spans="1:12" x14ac:dyDescent="0.2">
      <c r="A198" s="2" t="s">
        <v>1360</v>
      </c>
      <c r="B198" s="35" t="s">
        <v>213</v>
      </c>
      <c r="C198" s="36">
        <v>166.27272726999999</v>
      </c>
      <c r="D198" s="44" t="str">
        <f t="shared" si="25"/>
        <v>N/A</v>
      </c>
      <c r="E198" s="36">
        <v>92.321428570999998</v>
      </c>
      <c r="F198" s="44" t="str">
        <f t="shared" si="26"/>
        <v>N/A</v>
      </c>
      <c r="G198" s="36">
        <v>174</v>
      </c>
      <c r="H198" s="44" t="str">
        <f t="shared" si="27"/>
        <v>N/A</v>
      </c>
      <c r="I198" s="12">
        <v>-44.5</v>
      </c>
      <c r="J198" s="12">
        <v>88.47</v>
      </c>
      <c r="K198" s="45" t="s">
        <v>736</v>
      </c>
      <c r="L198" s="9" t="str">
        <f t="shared" si="28"/>
        <v>No</v>
      </c>
    </row>
    <row r="199" spans="1:12" x14ac:dyDescent="0.2">
      <c r="A199" s="2" t="s">
        <v>1361</v>
      </c>
      <c r="B199" s="35" t="s">
        <v>213</v>
      </c>
      <c r="C199" s="36">
        <v>215.82859762000001</v>
      </c>
      <c r="D199" s="44" t="str">
        <f t="shared" si="25"/>
        <v>N/A</v>
      </c>
      <c r="E199" s="36">
        <v>217.54601227000001</v>
      </c>
      <c r="F199" s="44" t="str">
        <f t="shared" si="26"/>
        <v>N/A</v>
      </c>
      <c r="G199" s="36">
        <v>240.54614548999999</v>
      </c>
      <c r="H199" s="44" t="str">
        <f t="shared" si="27"/>
        <v>N/A</v>
      </c>
      <c r="I199" s="12">
        <v>0.79569999999999996</v>
      </c>
      <c r="J199" s="12">
        <v>10.57</v>
      </c>
      <c r="K199" s="45" t="s">
        <v>736</v>
      </c>
      <c r="L199" s="9" t="str">
        <f t="shared" si="28"/>
        <v>Yes</v>
      </c>
    </row>
    <row r="200" spans="1:12" x14ac:dyDescent="0.2">
      <c r="A200" s="2" t="s">
        <v>1362</v>
      </c>
      <c r="B200" s="35" t="s">
        <v>213</v>
      </c>
      <c r="C200" s="36">
        <v>189.75728154999999</v>
      </c>
      <c r="D200" s="44" t="str">
        <f t="shared" si="25"/>
        <v>N/A</v>
      </c>
      <c r="E200" s="36">
        <v>191.32203390000001</v>
      </c>
      <c r="F200" s="44" t="str">
        <f t="shared" si="26"/>
        <v>N/A</v>
      </c>
      <c r="G200" s="36">
        <v>212.42857143000001</v>
      </c>
      <c r="H200" s="44" t="str">
        <f t="shared" si="27"/>
        <v>N/A</v>
      </c>
      <c r="I200" s="12">
        <v>0.8246</v>
      </c>
      <c r="J200" s="12">
        <v>11.03</v>
      </c>
      <c r="K200" s="45" t="s">
        <v>736</v>
      </c>
      <c r="L200" s="9" t="str">
        <f t="shared" si="28"/>
        <v>Yes</v>
      </c>
    </row>
    <row r="201" spans="1:12" x14ac:dyDescent="0.2">
      <c r="A201" s="2" t="s">
        <v>1363</v>
      </c>
      <c r="B201" s="35" t="s">
        <v>213</v>
      </c>
      <c r="C201" s="36">
        <v>20</v>
      </c>
      <c r="D201" s="44" t="str">
        <f t="shared" si="25"/>
        <v>N/A</v>
      </c>
      <c r="E201" s="36">
        <v>28</v>
      </c>
      <c r="F201" s="44" t="str">
        <f t="shared" si="26"/>
        <v>N/A</v>
      </c>
      <c r="G201" s="36">
        <v>84</v>
      </c>
      <c r="H201" s="44" t="str">
        <f t="shared" si="27"/>
        <v>N/A</v>
      </c>
      <c r="I201" s="12">
        <v>40</v>
      </c>
      <c r="J201" s="12">
        <v>200</v>
      </c>
      <c r="K201" s="45" t="s">
        <v>736</v>
      </c>
      <c r="L201" s="9" t="str">
        <f t="shared" si="28"/>
        <v>No</v>
      </c>
    </row>
    <row r="202" spans="1:12" x14ac:dyDescent="0.2">
      <c r="A202" s="2" t="s">
        <v>28</v>
      </c>
      <c r="B202" s="35" t="s">
        <v>213</v>
      </c>
      <c r="C202" s="8">
        <v>3.4007484827000001</v>
      </c>
      <c r="D202" s="44" t="str">
        <f t="shared" si="25"/>
        <v>N/A</v>
      </c>
      <c r="E202" s="8">
        <v>3.3108223231</v>
      </c>
      <c r="F202" s="44" t="str">
        <f t="shared" si="26"/>
        <v>N/A</v>
      </c>
      <c r="G202" s="8">
        <v>2.9648279449000001</v>
      </c>
      <c r="H202" s="44" t="str">
        <f t="shared" si="27"/>
        <v>N/A</v>
      </c>
      <c r="I202" s="12">
        <v>-2.64</v>
      </c>
      <c r="J202" s="12">
        <v>-10.5</v>
      </c>
      <c r="K202" s="45" t="s">
        <v>736</v>
      </c>
      <c r="L202" s="9" t="str">
        <f t="shared" si="28"/>
        <v>Yes</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100</v>
      </c>
      <c r="J203" s="12">
        <v>0</v>
      </c>
      <c r="K203" s="14" t="s">
        <v>213</v>
      </c>
      <c r="L203" s="9" t="str">
        <f t="shared" ref="L203:L213" si="32">IF(J203="Div by 0", "N/A", IF(K203="N/A","N/A", IF(J203&gt;VALUE(MID(K203,1,2)), "No", IF(J203&lt;-1*VALUE(MID(K203,1,2)), "No", "Yes"))))</f>
        <v>N/A</v>
      </c>
    </row>
    <row r="204" spans="1:12" x14ac:dyDescent="0.2">
      <c r="A204" s="2" t="s">
        <v>124</v>
      </c>
      <c r="B204" s="35" t="s">
        <v>213</v>
      </c>
      <c r="C204" s="36">
        <v>14</v>
      </c>
      <c r="D204" s="44" t="str">
        <f t="shared" si="29"/>
        <v>N/A</v>
      </c>
      <c r="E204" s="36">
        <v>17</v>
      </c>
      <c r="F204" s="44" t="str">
        <f t="shared" si="30"/>
        <v>N/A</v>
      </c>
      <c r="G204" s="36">
        <v>14</v>
      </c>
      <c r="H204" s="44" t="str">
        <f t="shared" si="31"/>
        <v>N/A</v>
      </c>
      <c r="I204" s="12">
        <v>21.43</v>
      </c>
      <c r="J204" s="12">
        <v>-17.600000000000001</v>
      </c>
      <c r="K204" s="14" t="s">
        <v>213</v>
      </c>
      <c r="L204" s="9" t="str">
        <f t="shared" si="32"/>
        <v>N/A</v>
      </c>
    </row>
    <row r="205" spans="1:12" ht="25.5" x14ac:dyDescent="0.2">
      <c r="A205" s="2" t="s">
        <v>1611</v>
      </c>
      <c r="B205" s="35" t="s">
        <v>213</v>
      </c>
      <c r="C205" s="36">
        <v>11</v>
      </c>
      <c r="D205" s="44" t="str">
        <f t="shared" si="29"/>
        <v>N/A</v>
      </c>
      <c r="E205" s="36">
        <v>11</v>
      </c>
      <c r="F205" s="44" t="str">
        <f t="shared" si="30"/>
        <v>N/A</v>
      </c>
      <c r="G205" s="36">
        <v>11</v>
      </c>
      <c r="H205" s="44" t="str">
        <f t="shared" si="31"/>
        <v>N/A</v>
      </c>
      <c r="I205" s="12">
        <v>25</v>
      </c>
      <c r="J205" s="12">
        <v>-40</v>
      </c>
      <c r="K205" s="14" t="s">
        <v>213</v>
      </c>
      <c r="L205" s="9" t="str">
        <f t="shared" si="32"/>
        <v>N/A</v>
      </c>
    </row>
    <row r="206" spans="1:12" ht="25.5" x14ac:dyDescent="0.2">
      <c r="A206" s="2" t="s">
        <v>1364</v>
      </c>
      <c r="B206" s="35" t="s">
        <v>213</v>
      </c>
      <c r="C206" s="36">
        <v>38</v>
      </c>
      <c r="D206" s="44" t="str">
        <f t="shared" si="29"/>
        <v>N/A</v>
      </c>
      <c r="E206" s="36">
        <v>43</v>
      </c>
      <c r="F206" s="44" t="str">
        <f t="shared" si="30"/>
        <v>N/A</v>
      </c>
      <c r="G206" s="36">
        <v>37</v>
      </c>
      <c r="H206" s="44" t="str">
        <f t="shared" si="31"/>
        <v>N/A</v>
      </c>
      <c r="I206" s="12">
        <v>13.16</v>
      </c>
      <c r="J206" s="12">
        <v>-14</v>
      </c>
      <c r="K206" s="14" t="s">
        <v>213</v>
      </c>
      <c r="L206" s="9" t="str">
        <f t="shared" si="32"/>
        <v>N/A</v>
      </c>
    </row>
    <row r="207" spans="1:12" x14ac:dyDescent="0.2">
      <c r="A207" s="2" t="s">
        <v>1612</v>
      </c>
      <c r="B207" s="35" t="s">
        <v>213</v>
      </c>
      <c r="C207" s="36">
        <v>11</v>
      </c>
      <c r="D207" s="44" t="str">
        <f t="shared" si="29"/>
        <v>N/A</v>
      </c>
      <c r="E207" s="36">
        <v>11</v>
      </c>
      <c r="F207" s="44" t="str">
        <f t="shared" si="30"/>
        <v>N/A</v>
      </c>
      <c r="G207" s="36">
        <v>13</v>
      </c>
      <c r="H207" s="44" t="str">
        <f t="shared" si="31"/>
        <v>N/A</v>
      </c>
      <c r="I207" s="12">
        <v>42.86</v>
      </c>
      <c r="J207" s="12">
        <v>30</v>
      </c>
      <c r="K207" s="14" t="s">
        <v>213</v>
      </c>
      <c r="L207" s="9" t="str">
        <f t="shared" si="32"/>
        <v>N/A</v>
      </c>
    </row>
    <row r="208" spans="1:12" x14ac:dyDescent="0.2">
      <c r="A208" s="2" t="s">
        <v>1613</v>
      </c>
      <c r="B208" s="35" t="s">
        <v>213</v>
      </c>
      <c r="C208" s="36">
        <v>11</v>
      </c>
      <c r="D208" s="44" t="str">
        <f t="shared" si="29"/>
        <v>N/A</v>
      </c>
      <c r="E208" s="36">
        <v>11</v>
      </c>
      <c r="F208" s="44" t="str">
        <f t="shared" si="30"/>
        <v>N/A</v>
      </c>
      <c r="G208" s="36">
        <v>11</v>
      </c>
      <c r="H208" s="44" t="str">
        <f t="shared" si="31"/>
        <v>N/A</v>
      </c>
      <c r="I208" s="12">
        <v>57.14</v>
      </c>
      <c r="J208" s="12">
        <v>-54.5</v>
      </c>
      <c r="K208" s="14" t="s">
        <v>213</v>
      </c>
      <c r="L208" s="9" t="str">
        <f t="shared" si="32"/>
        <v>N/A</v>
      </c>
    </row>
    <row r="209" spans="1:12" x14ac:dyDescent="0.2">
      <c r="A209" s="2" t="s">
        <v>125</v>
      </c>
      <c r="B209" s="35" t="s">
        <v>213</v>
      </c>
      <c r="C209" s="47">
        <v>2443502</v>
      </c>
      <c r="D209" s="44" t="str">
        <f t="shared" si="29"/>
        <v>N/A</v>
      </c>
      <c r="E209" s="47">
        <v>1798644</v>
      </c>
      <c r="F209" s="44" t="str">
        <f t="shared" si="30"/>
        <v>N/A</v>
      </c>
      <c r="G209" s="47">
        <v>1592989</v>
      </c>
      <c r="H209" s="44" t="str">
        <f t="shared" si="31"/>
        <v>N/A</v>
      </c>
      <c r="I209" s="12">
        <v>-26.4</v>
      </c>
      <c r="J209" s="12">
        <v>-11.4</v>
      </c>
      <c r="K209" s="14" t="s">
        <v>213</v>
      </c>
      <c r="L209" s="9" t="str">
        <f t="shared" si="32"/>
        <v>N/A</v>
      </c>
    </row>
    <row r="210" spans="1:12" x14ac:dyDescent="0.2">
      <c r="A210" s="46" t="s">
        <v>1608</v>
      </c>
      <c r="B210" s="35" t="s">
        <v>213</v>
      </c>
      <c r="C210" s="47">
        <v>2324631</v>
      </c>
      <c r="D210" s="44" t="str">
        <f t="shared" si="29"/>
        <v>N/A</v>
      </c>
      <c r="E210" s="47">
        <v>1679527</v>
      </c>
      <c r="F210" s="44" t="str">
        <f t="shared" si="30"/>
        <v>N/A</v>
      </c>
      <c r="G210" s="47">
        <v>1352924</v>
      </c>
      <c r="H210" s="44" t="str">
        <f t="shared" si="31"/>
        <v>N/A</v>
      </c>
      <c r="I210" s="12">
        <v>-27.8</v>
      </c>
      <c r="J210" s="12">
        <v>-19.399999999999999</v>
      </c>
      <c r="K210" s="14" t="s">
        <v>213</v>
      </c>
      <c r="L210" s="9" t="str">
        <f t="shared" si="32"/>
        <v>N/A</v>
      </c>
    </row>
    <row r="211" spans="1:12" x14ac:dyDescent="0.2">
      <c r="A211" s="46" t="s">
        <v>1365</v>
      </c>
      <c r="B211" s="35" t="s">
        <v>213</v>
      </c>
      <c r="C211" s="47">
        <v>352294</v>
      </c>
      <c r="D211" s="44" t="str">
        <f t="shared" si="29"/>
        <v>N/A</v>
      </c>
      <c r="E211" s="47">
        <v>313913</v>
      </c>
      <c r="F211" s="44" t="str">
        <f t="shared" si="30"/>
        <v>N/A</v>
      </c>
      <c r="G211" s="47">
        <v>378720</v>
      </c>
      <c r="H211" s="44" t="str">
        <f t="shared" si="31"/>
        <v>N/A</v>
      </c>
      <c r="I211" s="12">
        <v>-10.9</v>
      </c>
      <c r="J211" s="12">
        <v>20.64</v>
      </c>
      <c r="K211" s="14" t="s">
        <v>213</v>
      </c>
      <c r="L211" s="9" t="str">
        <f t="shared" si="32"/>
        <v>N/A</v>
      </c>
    </row>
    <row r="212" spans="1:12" x14ac:dyDescent="0.2">
      <c r="A212" s="46" t="s">
        <v>1602</v>
      </c>
      <c r="B212" s="35" t="s">
        <v>213</v>
      </c>
      <c r="C212" s="47">
        <v>669341</v>
      </c>
      <c r="D212" s="44" t="str">
        <f t="shared" si="29"/>
        <v>N/A</v>
      </c>
      <c r="E212" s="47">
        <v>800572</v>
      </c>
      <c r="F212" s="44" t="str">
        <f t="shared" si="30"/>
        <v>N/A</v>
      </c>
      <c r="G212" s="47">
        <v>1190058</v>
      </c>
      <c r="H212" s="44" t="str">
        <f t="shared" si="31"/>
        <v>N/A</v>
      </c>
      <c r="I212" s="12">
        <v>19.61</v>
      </c>
      <c r="J212" s="12">
        <v>48.65</v>
      </c>
      <c r="K212" s="14" t="s">
        <v>213</v>
      </c>
      <c r="L212" s="9" t="str">
        <f t="shared" si="32"/>
        <v>N/A</v>
      </c>
    </row>
    <row r="213" spans="1:12" x14ac:dyDescent="0.2">
      <c r="A213" s="46" t="s">
        <v>1603</v>
      </c>
      <c r="B213" s="35" t="s">
        <v>213</v>
      </c>
      <c r="C213" s="47">
        <v>481652</v>
      </c>
      <c r="D213" s="44" t="str">
        <f t="shared" si="29"/>
        <v>N/A</v>
      </c>
      <c r="E213" s="47">
        <v>513015</v>
      </c>
      <c r="F213" s="44" t="str">
        <f t="shared" si="30"/>
        <v>N/A</v>
      </c>
      <c r="G213" s="47">
        <v>497822</v>
      </c>
      <c r="H213" s="44" t="str">
        <f t="shared" si="31"/>
        <v>N/A</v>
      </c>
      <c r="I213" s="12">
        <v>6.5119999999999996</v>
      </c>
      <c r="J213" s="12">
        <v>-2.96</v>
      </c>
      <c r="K213" s="14" t="s">
        <v>213</v>
      </c>
      <c r="L213" s="9" t="str">
        <f t="shared" si="32"/>
        <v>N/A</v>
      </c>
    </row>
    <row r="214" spans="1:12" ht="25.5" x14ac:dyDescent="0.2">
      <c r="A214" s="2" t="s">
        <v>1366</v>
      </c>
      <c r="B214" s="35" t="s">
        <v>213</v>
      </c>
      <c r="C214" s="47">
        <v>6690399</v>
      </c>
      <c r="D214" s="44" t="str">
        <f t="shared" ref="D214:D228" si="33">IF($B214="N/A","N/A",IF(C214&gt;10,"No",IF(C214&lt;-10,"No","Yes")))</f>
        <v>N/A</v>
      </c>
      <c r="E214" s="47">
        <v>5292320</v>
      </c>
      <c r="F214" s="44" t="str">
        <f t="shared" ref="F214:F228" si="34">IF($B214="N/A","N/A",IF(E214&gt;10,"No",IF(E214&lt;-10,"No","Yes")))</f>
        <v>N/A</v>
      </c>
      <c r="G214" s="47">
        <v>2142584</v>
      </c>
      <c r="H214" s="44" t="str">
        <f t="shared" ref="H214:H228" si="35">IF($B214="N/A","N/A",IF(G214&gt;10,"No",IF(G214&lt;-10,"No","Yes")))</f>
        <v>N/A</v>
      </c>
      <c r="I214" s="12">
        <v>-20.9</v>
      </c>
      <c r="J214" s="12">
        <v>-59.5</v>
      </c>
      <c r="K214" s="45" t="s">
        <v>736</v>
      </c>
      <c r="L214" s="9" t="str">
        <f t="shared" ref="L214:L228" si="36">IF(J214="Div by 0", "N/A", IF(K214="N/A","N/A", IF(J214&gt;VALUE(MID(K214,1,2)), "No", IF(J214&lt;-1*VALUE(MID(K214,1,2)), "No", "Yes"))))</f>
        <v>No</v>
      </c>
    </row>
    <row r="215" spans="1:12" x14ac:dyDescent="0.2">
      <c r="A215" s="59" t="s">
        <v>647</v>
      </c>
      <c r="B215" s="35" t="s">
        <v>213</v>
      </c>
      <c r="C215" s="36">
        <v>12940</v>
      </c>
      <c r="D215" s="44" t="str">
        <f t="shared" si="33"/>
        <v>N/A</v>
      </c>
      <c r="E215" s="36">
        <v>8243</v>
      </c>
      <c r="F215" s="44" t="str">
        <f t="shared" si="34"/>
        <v>N/A</v>
      </c>
      <c r="G215" s="36">
        <v>1840</v>
      </c>
      <c r="H215" s="44" t="str">
        <f t="shared" si="35"/>
        <v>N/A</v>
      </c>
      <c r="I215" s="12">
        <v>-36.299999999999997</v>
      </c>
      <c r="J215" s="12">
        <v>-77.7</v>
      </c>
      <c r="K215" s="45" t="s">
        <v>736</v>
      </c>
      <c r="L215" s="9" t="str">
        <f t="shared" si="36"/>
        <v>No</v>
      </c>
    </row>
    <row r="216" spans="1:12" ht="25.5" x14ac:dyDescent="0.2">
      <c r="A216" s="4" t="s">
        <v>1367</v>
      </c>
      <c r="B216" s="35" t="s">
        <v>213</v>
      </c>
      <c r="C216" s="47">
        <v>517.03238022000005</v>
      </c>
      <c r="D216" s="44" t="str">
        <f t="shared" si="33"/>
        <v>N/A</v>
      </c>
      <c r="E216" s="47">
        <v>642.03809292999995</v>
      </c>
      <c r="F216" s="44" t="str">
        <f t="shared" si="34"/>
        <v>N/A</v>
      </c>
      <c r="G216" s="47">
        <v>1164.4478260999999</v>
      </c>
      <c r="H216" s="44" t="str">
        <f t="shared" si="35"/>
        <v>N/A</v>
      </c>
      <c r="I216" s="12">
        <v>24.18</v>
      </c>
      <c r="J216" s="12">
        <v>81.37</v>
      </c>
      <c r="K216" s="45" t="s">
        <v>736</v>
      </c>
      <c r="L216" s="9" t="str">
        <f t="shared" si="36"/>
        <v>No</v>
      </c>
    </row>
    <row r="217" spans="1:12" ht="25.5" x14ac:dyDescent="0.2">
      <c r="A217" s="2" t="s">
        <v>1368</v>
      </c>
      <c r="B217" s="35" t="s">
        <v>213</v>
      </c>
      <c r="C217" s="47">
        <v>1116072</v>
      </c>
      <c r="D217" s="44" t="str">
        <f t="shared" si="33"/>
        <v>N/A</v>
      </c>
      <c r="E217" s="47">
        <v>1102311</v>
      </c>
      <c r="F217" s="44" t="str">
        <f t="shared" si="34"/>
        <v>N/A</v>
      </c>
      <c r="G217" s="47">
        <v>1007303</v>
      </c>
      <c r="H217" s="44" t="str">
        <f t="shared" si="35"/>
        <v>N/A</v>
      </c>
      <c r="I217" s="12">
        <v>-1.23</v>
      </c>
      <c r="J217" s="12">
        <v>-8.6199999999999992</v>
      </c>
      <c r="K217" s="45" t="s">
        <v>736</v>
      </c>
      <c r="L217" s="9" t="str">
        <f t="shared" si="36"/>
        <v>Yes</v>
      </c>
    </row>
    <row r="218" spans="1:12" x14ac:dyDescent="0.2">
      <c r="A218" s="4" t="s">
        <v>514</v>
      </c>
      <c r="B218" s="35" t="s">
        <v>213</v>
      </c>
      <c r="C218" s="36">
        <v>3531</v>
      </c>
      <c r="D218" s="44" t="str">
        <f t="shared" si="33"/>
        <v>N/A</v>
      </c>
      <c r="E218" s="36">
        <v>3599</v>
      </c>
      <c r="F218" s="44" t="str">
        <f t="shared" si="34"/>
        <v>N/A</v>
      </c>
      <c r="G218" s="36">
        <v>3049</v>
      </c>
      <c r="H218" s="44" t="str">
        <f t="shared" si="35"/>
        <v>N/A</v>
      </c>
      <c r="I218" s="12">
        <v>1.9259999999999999</v>
      </c>
      <c r="J218" s="12">
        <v>-15.3</v>
      </c>
      <c r="K218" s="45" t="s">
        <v>736</v>
      </c>
      <c r="L218" s="9" t="str">
        <f t="shared" si="36"/>
        <v>Yes</v>
      </c>
    </row>
    <row r="219" spans="1:12" ht="25.5" x14ac:dyDescent="0.2">
      <c r="A219" s="2" t="s">
        <v>1369</v>
      </c>
      <c r="B219" s="35" t="s">
        <v>213</v>
      </c>
      <c r="C219" s="47">
        <v>316.07816482999999</v>
      </c>
      <c r="D219" s="44" t="str">
        <f t="shared" si="33"/>
        <v>N/A</v>
      </c>
      <c r="E219" s="47">
        <v>306.28257848999999</v>
      </c>
      <c r="F219" s="44" t="str">
        <f t="shared" si="34"/>
        <v>N/A</v>
      </c>
      <c r="G219" s="47">
        <v>330.37159724000003</v>
      </c>
      <c r="H219" s="44" t="str">
        <f t="shared" si="35"/>
        <v>N/A</v>
      </c>
      <c r="I219" s="12">
        <v>-3.1</v>
      </c>
      <c r="J219" s="12">
        <v>7.8650000000000002</v>
      </c>
      <c r="K219" s="45" t="s">
        <v>736</v>
      </c>
      <c r="L219" s="9" t="str">
        <f t="shared" si="36"/>
        <v>Yes</v>
      </c>
    </row>
    <row r="220" spans="1:12" ht="25.5" x14ac:dyDescent="0.2">
      <c r="A220" s="2" t="s">
        <v>1370</v>
      </c>
      <c r="B220" s="35" t="s">
        <v>213</v>
      </c>
      <c r="C220" s="47">
        <v>2431336</v>
      </c>
      <c r="D220" s="44" t="str">
        <f t="shared" si="33"/>
        <v>N/A</v>
      </c>
      <c r="E220" s="47">
        <v>2314055</v>
      </c>
      <c r="F220" s="44" t="str">
        <f t="shared" si="34"/>
        <v>N/A</v>
      </c>
      <c r="G220" s="47">
        <v>1429760</v>
      </c>
      <c r="H220" s="44" t="str">
        <f t="shared" si="35"/>
        <v>N/A</v>
      </c>
      <c r="I220" s="12">
        <v>-4.82</v>
      </c>
      <c r="J220" s="12">
        <v>-38.200000000000003</v>
      </c>
      <c r="K220" s="45" t="s">
        <v>736</v>
      </c>
      <c r="L220" s="9" t="str">
        <f t="shared" si="36"/>
        <v>No</v>
      </c>
    </row>
    <row r="221" spans="1:12" x14ac:dyDescent="0.2">
      <c r="A221" s="4" t="s">
        <v>515</v>
      </c>
      <c r="B221" s="35" t="s">
        <v>213</v>
      </c>
      <c r="C221" s="36">
        <v>5575</v>
      </c>
      <c r="D221" s="44" t="str">
        <f t="shared" si="33"/>
        <v>N/A</v>
      </c>
      <c r="E221" s="36">
        <v>5608</v>
      </c>
      <c r="F221" s="44" t="str">
        <f t="shared" si="34"/>
        <v>N/A</v>
      </c>
      <c r="G221" s="36">
        <v>3324</v>
      </c>
      <c r="H221" s="44" t="str">
        <f t="shared" si="35"/>
        <v>N/A</v>
      </c>
      <c r="I221" s="12">
        <v>0.59189999999999998</v>
      </c>
      <c r="J221" s="12">
        <v>-40.700000000000003</v>
      </c>
      <c r="K221" s="45" t="s">
        <v>736</v>
      </c>
      <c r="L221" s="9" t="str">
        <f t="shared" si="36"/>
        <v>No</v>
      </c>
    </row>
    <row r="222" spans="1:12" ht="25.5" x14ac:dyDescent="0.2">
      <c r="A222" s="2" t="s">
        <v>1371</v>
      </c>
      <c r="B222" s="35" t="s">
        <v>213</v>
      </c>
      <c r="C222" s="47">
        <v>436.11408072</v>
      </c>
      <c r="D222" s="44" t="str">
        <f t="shared" si="33"/>
        <v>N/A</v>
      </c>
      <c r="E222" s="47">
        <v>412.63462909999998</v>
      </c>
      <c r="F222" s="44" t="str">
        <f t="shared" si="34"/>
        <v>N/A</v>
      </c>
      <c r="G222" s="47">
        <v>430.13237063999998</v>
      </c>
      <c r="H222" s="44" t="str">
        <f t="shared" si="35"/>
        <v>N/A</v>
      </c>
      <c r="I222" s="12">
        <v>-5.38</v>
      </c>
      <c r="J222" s="12">
        <v>4.24</v>
      </c>
      <c r="K222" s="45" t="s">
        <v>736</v>
      </c>
      <c r="L222" s="9" t="str">
        <f t="shared" si="36"/>
        <v>Yes</v>
      </c>
    </row>
    <row r="223" spans="1:12" ht="25.5" x14ac:dyDescent="0.2">
      <c r="A223" s="2" t="s">
        <v>1372</v>
      </c>
      <c r="B223" s="35" t="s">
        <v>213</v>
      </c>
      <c r="C223" s="47">
        <v>0</v>
      </c>
      <c r="D223" s="44" t="str">
        <f t="shared" si="33"/>
        <v>N/A</v>
      </c>
      <c r="E223" s="47">
        <v>0</v>
      </c>
      <c r="F223" s="44" t="str">
        <f t="shared" si="34"/>
        <v>N/A</v>
      </c>
      <c r="G223" s="47">
        <v>0</v>
      </c>
      <c r="H223" s="44" t="str">
        <f t="shared" si="35"/>
        <v>N/A</v>
      </c>
      <c r="I223" s="12" t="s">
        <v>1746</v>
      </c>
      <c r="J223" s="12" t="s">
        <v>1746</v>
      </c>
      <c r="K223" s="45" t="s">
        <v>736</v>
      </c>
      <c r="L223" s="9" t="str">
        <f t="shared" si="36"/>
        <v>N/A</v>
      </c>
    </row>
    <row r="224" spans="1:12" x14ac:dyDescent="0.2">
      <c r="A224" s="2" t="s">
        <v>516</v>
      </c>
      <c r="B224" s="35" t="s">
        <v>213</v>
      </c>
      <c r="C224" s="36">
        <v>0</v>
      </c>
      <c r="D224" s="44" t="str">
        <f t="shared" si="33"/>
        <v>N/A</v>
      </c>
      <c r="E224" s="36">
        <v>0</v>
      </c>
      <c r="F224" s="44" t="str">
        <f t="shared" si="34"/>
        <v>N/A</v>
      </c>
      <c r="G224" s="36">
        <v>0</v>
      </c>
      <c r="H224" s="44" t="str">
        <f t="shared" si="35"/>
        <v>N/A</v>
      </c>
      <c r="I224" s="12" t="s">
        <v>1746</v>
      </c>
      <c r="J224" s="12" t="s">
        <v>1746</v>
      </c>
      <c r="K224" s="45" t="s">
        <v>736</v>
      </c>
      <c r="L224" s="9" t="str">
        <f t="shared" si="36"/>
        <v>N/A</v>
      </c>
    </row>
    <row r="225" spans="1:12" ht="25.5" x14ac:dyDescent="0.2">
      <c r="A225" s="2" t="s">
        <v>1373</v>
      </c>
      <c r="B225" s="35" t="s">
        <v>213</v>
      </c>
      <c r="C225" s="47" t="s">
        <v>1746</v>
      </c>
      <c r="D225" s="44" t="str">
        <f t="shared" si="33"/>
        <v>N/A</v>
      </c>
      <c r="E225" s="47" t="s">
        <v>1746</v>
      </c>
      <c r="F225" s="44" t="str">
        <f t="shared" si="34"/>
        <v>N/A</v>
      </c>
      <c r="G225" s="47" t="s">
        <v>1746</v>
      </c>
      <c r="H225" s="44" t="str">
        <f t="shared" si="35"/>
        <v>N/A</v>
      </c>
      <c r="I225" s="12" t="s">
        <v>1746</v>
      </c>
      <c r="J225" s="12" t="s">
        <v>1746</v>
      </c>
      <c r="K225" s="45" t="s">
        <v>736</v>
      </c>
      <c r="L225" s="9" t="str">
        <f t="shared" si="36"/>
        <v>N/A</v>
      </c>
    </row>
    <row r="226" spans="1:12" ht="25.5" x14ac:dyDescent="0.2">
      <c r="A226" s="2" t="s">
        <v>1374</v>
      </c>
      <c r="B226" s="35" t="s">
        <v>213</v>
      </c>
      <c r="C226" s="47">
        <v>64356919</v>
      </c>
      <c r="D226" s="44" t="str">
        <f t="shared" si="33"/>
        <v>N/A</v>
      </c>
      <c r="E226" s="47">
        <v>66894382</v>
      </c>
      <c r="F226" s="44" t="str">
        <f t="shared" si="34"/>
        <v>N/A</v>
      </c>
      <c r="G226" s="47">
        <v>50393669</v>
      </c>
      <c r="H226" s="44" t="str">
        <f t="shared" si="35"/>
        <v>N/A</v>
      </c>
      <c r="I226" s="12">
        <v>3.9430000000000001</v>
      </c>
      <c r="J226" s="12">
        <v>-24.7</v>
      </c>
      <c r="K226" s="45" t="s">
        <v>736</v>
      </c>
      <c r="L226" s="9" t="str">
        <f t="shared" si="36"/>
        <v>Yes</v>
      </c>
    </row>
    <row r="227" spans="1:12" ht="25.5" x14ac:dyDescent="0.2">
      <c r="A227" s="2" t="s">
        <v>517</v>
      </c>
      <c r="B227" s="35" t="s">
        <v>213</v>
      </c>
      <c r="C227" s="36">
        <v>2117</v>
      </c>
      <c r="D227" s="44" t="str">
        <f t="shared" si="33"/>
        <v>N/A</v>
      </c>
      <c r="E227" s="36">
        <v>2153</v>
      </c>
      <c r="F227" s="44" t="str">
        <f t="shared" si="34"/>
        <v>N/A</v>
      </c>
      <c r="G227" s="36">
        <v>1495</v>
      </c>
      <c r="H227" s="44" t="str">
        <f t="shared" si="35"/>
        <v>N/A</v>
      </c>
      <c r="I227" s="12">
        <v>1.7010000000000001</v>
      </c>
      <c r="J227" s="12">
        <v>-30.6</v>
      </c>
      <c r="K227" s="45" t="s">
        <v>736</v>
      </c>
      <c r="L227" s="9" t="str">
        <f t="shared" si="36"/>
        <v>No</v>
      </c>
    </row>
    <row r="228" spans="1:12" ht="25.5" x14ac:dyDescent="0.2">
      <c r="A228" s="2" t="s">
        <v>1375</v>
      </c>
      <c r="B228" s="35" t="s">
        <v>213</v>
      </c>
      <c r="C228" s="47">
        <v>30400.056212</v>
      </c>
      <c r="D228" s="44" t="str">
        <f t="shared" si="33"/>
        <v>N/A</v>
      </c>
      <c r="E228" s="47">
        <v>31070.312123</v>
      </c>
      <c r="F228" s="44" t="str">
        <f t="shared" si="34"/>
        <v>N/A</v>
      </c>
      <c r="G228" s="47">
        <v>33708.139798999997</v>
      </c>
      <c r="H228" s="44" t="str">
        <f t="shared" si="35"/>
        <v>N/A</v>
      </c>
      <c r="I228" s="12">
        <v>2.2050000000000001</v>
      </c>
      <c r="J228" s="12">
        <v>8.49</v>
      </c>
      <c r="K228" s="45" t="s">
        <v>736</v>
      </c>
      <c r="L228" s="9" t="str">
        <f t="shared" si="36"/>
        <v>Yes</v>
      </c>
    </row>
    <row r="229" spans="1:12" x14ac:dyDescent="0.2">
      <c r="A229" s="2" t="s">
        <v>1376</v>
      </c>
      <c r="B229" s="35" t="s">
        <v>213</v>
      </c>
      <c r="C229" s="52">
        <v>74911503</v>
      </c>
      <c r="D229" s="44" t="str">
        <f t="shared" ref="D229:D252" si="37">IF($B229="N/A","N/A",IF(C229&gt;10,"No",IF(C229&lt;-10,"No","Yes")))</f>
        <v>N/A</v>
      </c>
      <c r="E229" s="52">
        <v>80617200</v>
      </c>
      <c r="F229" s="44" t="str">
        <f t="shared" ref="F229:F252" si="38">IF($B229="N/A","N/A",IF(E229&gt;10,"No",IF(E229&lt;-10,"No","Yes")))</f>
        <v>N/A</v>
      </c>
      <c r="G229" s="52">
        <v>55321068</v>
      </c>
      <c r="H229" s="44" t="str">
        <f t="shared" ref="H229:H252" si="39">IF($B229="N/A","N/A",IF(G229&gt;10,"No",IF(G229&lt;-10,"No","Yes")))</f>
        <v>N/A</v>
      </c>
      <c r="I229" s="12">
        <v>7.617</v>
      </c>
      <c r="J229" s="12">
        <v>-31.4</v>
      </c>
      <c r="K229" s="45" t="s">
        <v>736</v>
      </c>
      <c r="L229" s="9" t="str">
        <f t="shared" ref="L229:L252" si="40">IF(J229="Div by 0", "N/A", IF(K229="N/A","N/A", IF(J229&gt;VALUE(MID(K229,1,2)), "No", IF(J229&lt;-1*VALUE(MID(K229,1,2)), "No", "Yes"))))</f>
        <v>No</v>
      </c>
    </row>
    <row r="230" spans="1:12" x14ac:dyDescent="0.2">
      <c r="A230" s="4" t="s">
        <v>1377</v>
      </c>
      <c r="B230" s="35" t="s">
        <v>213</v>
      </c>
      <c r="C230" s="50">
        <v>3293</v>
      </c>
      <c r="D230" s="44" t="str">
        <f t="shared" si="37"/>
        <v>N/A</v>
      </c>
      <c r="E230" s="50">
        <v>3545</v>
      </c>
      <c r="F230" s="44" t="str">
        <f t="shared" si="38"/>
        <v>N/A</v>
      </c>
      <c r="G230" s="50">
        <v>2108</v>
      </c>
      <c r="H230" s="44" t="str">
        <f t="shared" si="39"/>
        <v>N/A</v>
      </c>
      <c r="I230" s="12">
        <v>7.6529999999999996</v>
      </c>
      <c r="J230" s="12">
        <v>-40.5</v>
      </c>
      <c r="K230" s="45" t="s">
        <v>736</v>
      </c>
      <c r="L230" s="9" t="str">
        <f t="shared" si="40"/>
        <v>No</v>
      </c>
    </row>
    <row r="231" spans="1:12" x14ac:dyDescent="0.2">
      <c r="A231" s="4" t="s">
        <v>1378</v>
      </c>
      <c r="B231" s="35" t="s">
        <v>213</v>
      </c>
      <c r="C231" s="52">
        <v>22748.710295000001</v>
      </c>
      <c r="D231" s="44" t="str">
        <f t="shared" si="37"/>
        <v>N/A</v>
      </c>
      <c r="E231" s="52">
        <v>22741.100140999999</v>
      </c>
      <c r="F231" s="44" t="str">
        <f t="shared" si="38"/>
        <v>N/A</v>
      </c>
      <c r="G231" s="52">
        <v>26243.390891999999</v>
      </c>
      <c r="H231" s="44" t="str">
        <f t="shared" si="39"/>
        <v>N/A</v>
      </c>
      <c r="I231" s="12">
        <v>-3.3000000000000002E-2</v>
      </c>
      <c r="J231" s="12">
        <v>15.4</v>
      </c>
      <c r="K231" s="45" t="s">
        <v>736</v>
      </c>
      <c r="L231" s="9" t="str">
        <f t="shared" si="40"/>
        <v>Yes</v>
      </c>
    </row>
    <row r="232" spans="1:12" ht="25.5" x14ac:dyDescent="0.2">
      <c r="A232" s="4" t="s">
        <v>1379</v>
      </c>
      <c r="B232" s="35" t="s">
        <v>213</v>
      </c>
      <c r="C232" s="52">
        <v>3885.6666667</v>
      </c>
      <c r="D232" s="44" t="str">
        <f t="shared" si="37"/>
        <v>N/A</v>
      </c>
      <c r="E232" s="52">
        <v>5382.1818181999997</v>
      </c>
      <c r="F232" s="44" t="str">
        <f t="shared" si="38"/>
        <v>N/A</v>
      </c>
      <c r="G232" s="52">
        <v>5037.8999999999996</v>
      </c>
      <c r="H232" s="44" t="str">
        <f t="shared" si="39"/>
        <v>N/A</v>
      </c>
      <c r="I232" s="12">
        <v>38.51</v>
      </c>
      <c r="J232" s="12">
        <v>-6.4</v>
      </c>
      <c r="K232" s="45" t="s">
        <v>736</v>
      </c>
      <c r="L232" s="9" t="str">
        <f t="shared" si="40"/>
        <v>Yes</v>
      </c>
    </row>
    <row r="233" spans="1:12" ht="25.5" x14ac:dyDescent="0.2">
      <c r="A233" s="4" t="s">
        <v>1380</v>
      </c>
      <c r="B233" s="35" t="s">
        <v>213</v>
      </c>
      <c r="C233" s="52">
        <v>26458.513256999999</v>
      </c>
      <c r="D233" s="44" t="str">
        <f t="shared" si="37"/>
        <v>N/A</v>
      </c>
      <c r="E233" s="52">
        <v>27672.888294</v>
      </c>
      <c r="F233" s="44" t="str">
        <f t="shared" si="38"/>
        <v>N/A</v>
      </c>
      <c r="G233" s="52">
        <v>31550.349044999999</v>
      </c>
      <c r="H233" s="44" t="str">
        <f t="shared" si="39"/>
        <v>N/A</v>
      </c>
      <c r="I233" s="12">
        <v>4.59</v>
      </c>
      <c r="J233" s="12">
        <v>14.01</v>
      </c>
      <c r="K233" s="45" t="s">
        <v>736</v>
      </c>
      <c r="L233" s="9" t="str">
        <f t="shared" si="40"/>
        <v>Yes</v>
      </c>
    </row>
    <row r="234" spans="1:12" x14ac:dyDescent="0.2">
      <c r="A234" s="4" t="s">
        <v>1381</v>
      </c>
      <c r="B234" s="35" t="s">
        <v>213</v>
      </c>
      <c r="C234" s="52">
        <v>12201.081413</v>
      </c>
      <c r="D234" s="44" t="str">
        <f t="shared" si="37"/>
        <v>N/A</v>
      </c>
      <c r="E234" s="52">
        <v>10430.34749</v>
      </c>
      <c r="F234" s="44" t="str">
        <f t="shared" si="38"/>
        <v>N/A</v>
      </c>
      <c r="G234" s="52">
        <v>12053.899573000001</v>
      </c>
      <c r="H234" s="44" t="str">
        <f t="shared" si="39"/>
        <v>N/A</v>
      </c>
      <c r="I234" s="12">
        <v>-14.5</v>
      </c>
      <c r="J234" s="12">
        <v>15.57</v>
      </c>
      <c r="K234" s="45" t="s">
        <v>736</v>
      </c>
      <c r="L234" s="9" t="str">
        <f t="shared" si="40"/>
        <v>Yes</v>
      </c>
    </row>
    <row r="235" spans="1:12" ht="25.5" x14ac:dyDescent="0.2">
      <c r="A235" s="4" t="s">
        <v>1382</v>
      </c>
      <c r="B235" s="35" t="s">
        <v>213</v>
      </c>
      <c r="C235" s="52">
        <v>595.22330096999997</v>
      </c>
      <c r="D235" s="44" t="str">
        <f t="shared" si="37"/>
        <v>N/A</v>
      </c>
      <c r="E235" s="52">
        <v>815.98601398999995</v>
      </c>
      <c r="F235" s="44" t="str">
        <f t="shared" si="38"/>
        <v>N/A</v>
      </c>
      <c r="G235" s="52">
        <v>1590.2666667000001</v>
      </c>
      <c r="H235" s="44" t="str">
        <f t="shared" si="39"/>
        <v>N/A</v>
      </c>
      <c r="I235" s="12">
        <v>37.090000000000003</v>
      </c>
      <c r="J235" s="12">
        <v>94.89</v>
      </c>
      <c r="K235" s="45" t="s">
        <v>736</v>
      </c>
      <c r="L235" s="9" t="str">
        <f t="shared" si="40"/>
        <v>No</v>
      </c>
    </row>
    <row r="236" spans="1:12" x14ac:dyDescent="0.2">
      <c r="A236" s="4" t="s">
        <v>1383</v>
      </c>
      <c r="B236" s="35" t="s">
        <v>213</v>
      </c>
      <c r="C236" s="44">
        <v>1.2770743247</v>
      </c>
      <c r="D236" s="44" t="str">
        <f t="shared" si="37"/>
        <v>N/A</v>
      </c>
      <c r="E236" s="44">
        <v>1.3727327644</v>
      </c>
      <c r="F236" s="44" t="str">
        <f t="shared" si="38"/>
        <v>N/A</v>
      </c>
      <c r="G236" s="44">
        <v>1.3368678732999999</v>
      </c>
      <c r="H236" s="44" t="str">
        <f t="shared" si="39"/>
        <v>N/A</v>
      </c>
      <c r="I236" s="12">
        <v>7.49</v>
      </c>
      <c r="J236" s="12">
        <v>-2.61</v>
      </c>
      <c r="K236" s="45" t="s">
        <v>736</v>
      </c>
      <c r="L236" s="9" t="str">
        <f t="shared" si="40"/>
        <v>Yes</v>
      </c>
    </row>
    <row r="237" spans="1:12" x14ac:dyDescent="0.2">
      <c r="A237" s="4" t="s">
        <v>1384</v>
      </c>
      <c r="B237" s="35" t="s">
        <v>213</v>
      </c>
      <c r="C237" s="44">
        <v>3.8709677418999999</v>
      </c>
      <c r="D237" s="44" t="str">
        <f t="shared" si="37"/>
        <v>N/A</v>
      </c>
      <c r="E237" s="44">
        <v>3.1976744186000001</v>
      </c>
      <c r="F237" s="44" t="str">
        <f t="shared" si="38"/>
        <v>N/A</v>
      </c>
      <c r="G237" s="44">
        <v>3.3003300329999998</v>
      </c>
      <c r="H237" s="44" t="str">
        <f t="shared" si="39"/>
        <v>N/A</v>
      </c>
      <c r="I237" s="12">
        <v>-17.399999999999999</v>
      </c>
      <c r="J237" s="12">
        <v>3.21</v>
      </c>
      <c r="K237" s="45" t="s">
        <v>736</v>
      </c>
      <c r="L237" s="9" t="str">
        <f t="shared" si="40"/>
        <v>Yes</v>
      </c>
    </row>
    <row r="238" spans="1:12" x14ac:dyDescent="0.2">
      <c r="A238" s="59" t="s">
        <v>1385</v>
      </c>
      <c r="B238" s="35" t="s">
        <v>213</v>
      </c>
      <c r="C238" s="44">
        <v>12.017310253</v>
      </c>
      <c r="D238" s="44" t="str">
        <f t="shared" si="37"/>
        <v>N/A</v>
      </c>
      <c r="E238" s="44">
        <v>12.192164179000001</v>
      </c>
      <c r="F238" s="44" t="str">
        <f t="shared" si="38"/>
        <v>N/A</v>
      </c>
      <c r="G238" s="44">
        <v>11.445651380999999</v>
      </c>
      <c r="H238" s="44" t="str">
        <f t="shared" si="39"/>
        <v>N/A</v>
      </c>
      <c r="I238" s="12">
        <v>1.4550000000000001</v>
      </c>
      <c r="J238" s="12">
        <v>-6.12</v>
      </c>
      <c r="K238" s="45" t="s">
        <v>736</v>
      </c>
      <c r="L238" s="9" t="str">
        <f t="shared" si="40"/>
        <v>Yes</v>
      </c>
    </row>
    <row r="239" spans="1:12" x14ac:dyDescent="0.2">
      <c r="A239" s="59" t="s">
        <v>1386</v>
      </c>
      <c r="B239" s="35" t="s">
        <v>213</v>
      </c>
      <c r="C239" s="44">
        <v>0.3986234937</v>
      </c>
      <c r="D239" s="44" t="str">
        <f t="shared" si="37"/>
        <v>N/A</v>
      </c>
      <c r="E239" s="44">
        <v>0.47383249379999998</v>
      </c>
      <c r="F239" s="44" t="str">
        <f t="shared" si="38"/>
        <v>N/A</v>
      </c>
      <c r="G239" s="44">
        <v>0.50681712349999997</v>
      </c>
      <c r="H239" s="44" t="str">
        <f t="shared" si="39"/>
        <v>N/A</v>
      </c>
      <c r="I239" s="12">
        <v>18.87</v>
      </c>
      <c r="J239" s="12">
        <v>6.9610000000000003</v>
      </c>
      <c r="K239" s="45" t="s">
        <v>736</v>
      </c>
      <c r="L239" s="9" t="str">
        <f t="shared" si="40"/>
        <v>Yes</v>
      </c>
    </row>
    <row r="240" spans="1:12" x14ac:dyDescent="0.2">
      <c r="A240" s="59" t="s">
        <v>1387</v>
      </c>
      <c r="B240" s="35" t="s">
        <v>213</v>
      </c>
      <c r="C240" s="44">
        <v>0.14070077180000001</v>
      </c>
      <c r="D240" s="44" t="str">
        <f t="shared" si="37"/>
        <v>N/A</v>
      </c>
      <c r="E240" s="44">
        <v>0.19730125000000001</v>
      </c>
      <c r="F240" s="44" t="str">
        <f t="shared" si="38"/>
        <v>N/A</v>
      </c>
      <c r="G240" s="44">
        <v>0.1169112059</v>
      </c>
      <c r="H240" s="44" t="str">
        <f t="shared" si="39"/>
        <v>N/A</v>
      </c>
      <c r="I240" s="12">
        <v>40.229999999999997</v>
      </c>
      <c r="J240" s="12">
        <v>-40.700000000000003</v>
      </c>
      <c r="K240" s="45" t="s">
        <v>736</v>
      </c>
      <c r="L240" s="9" t="str">
        <f t="shared" si="40"/>
        <v>No</v>
      </c>
    </row>
    <row r="241" spans="1:12" ht="25.5" x14ac:dyDescent="0.2">
      <c r="A241" s="59" t="s">
        <v>1388</v>
      </c>
      <c r="B241" s="35" t="s">
        <v>213</v>
      </c>
      <c r="C241" s="52">
        <v>64356919</v>
      </c>
      <c r="D241" s="44" t="str">
        <f t="shared" si="37"/>
        <v>N/A</v>
      </c>
      <c r="E241" s="52">
        <v>66894382</v>
      </c>
      <c r="F241" s="44" t="str">
        <f t="shared" si="38"/>
        <v>N/A</v>
      </c>
      <c r="G241" s="52">
        <v>50393669</v>
      </c>
      <c r="H241" s="44" t="str">
        <f t="shared" si="39"/>
        <v>N/A</v>
      </c>
      <c r="I241" s="12">
        <v>3.9430000000000001</v>
      </c>
      <c r="J241" s="12">
        <v>-24.7</v>
      </c>
      <c r="K241" s="45" t="s">
        <v>736</v>
      </c>
      <c r="L241" s="9" t="str">
        <f t="shared" si="40"/>
        <v>Yes</v>
      </c>
    </row>
    <row r="242" spans="1:12" x14ac:dyDescent="0.2">
      <c r="A242" s="59" t="s">
        <v>1389</v>
      </c>
      <c r="B242" s="35" t="s">
        <v>213</v>
      </c>
      <c r="C242" s="50">
        <v>2117</v>
      </c>
      <c r="D242" s="44" t="str">
        <f t="shared" si="37"/>
        <v>N/A</v>
      </c>
      <c r="E242" s="50">
        <v>2153</v>
      </c>
      <c r="F242" s="44" t="str">
        <f t="shared" si="38"/>
        <v>N/A</v>
      </c>
      <c r="G242" s="50">
        <v>1495</v>
      </c>
      <c r="H242" s="44" t="str">
        <f t="shared" si="39"/>
        <v>N/A</v>
      </c>
      <c r="I242" s="12">
        <v>1.7010000000000001</v>
      </c>
      <c r="J242" s="12">
        <v>-30.6</v>
      </c>
      <c r="K242" s="45" t="s">
        <v>736</v>
      </c>
      <c r="L242" s="9" t="str">
        <f t="shared" si="40"/>
        <v>No</v>
      </c>
    </row>
    <row r="243" spans="1:12" ht="25.5" x14ac:dyDescent="0.2">
      <c r="A243" s="59" t="s">
        <v>1390</v>
      </c>
      <c r="B243" s="35" t="s">
        <v>213</v>
      </c>
      <c r="C243" s="52">
        <v>30400.056212</v>
      </c>
      <c r="D243" s="44" t="str">
        <f t="shared" si="37"/>
        <v>N/A</v>
      </c>
      <c r="E243" s="52">
        <v>31070.312123</v>
      </c>
      <c r="F243" s="44" t="str">
        <f t="shared" si="38"/>
        <v>N/A</v>
      </c>
      <c r="G243" s="52">
        <v>33708.139798999997</v>
      </c>
      <c r="H243" s="44" t="str">
        <f t="shared" si="39"/>
        <v>N/A</v>
      </c>
      <c r="I243" s="12">
        <v>2.2050000000000001</v>
      </c>
      <c r="J243" s="12">
        <v>8.49</v>
      </c>
      <c r="K243" s="45" t="s">
        <v>736</v>
      </c>
      <c r="L243" s="9" t="str">
        <f t="shared" si="40"/>
        <v>Yes</v>
      </c>
    </row>
    <row r="244" spans="1:12" ht="25.5" x14ac:dyDescent="0.2">
      <c r="A244" s="59" t="s">
        <v>1391</v>
      </c>
      <c r="B244" s="35" t="s">
        <v>213</v>
      </c>
      <c r="C244" s="52">
        <v>12575.666667</v>
      </c>
      <c r="D244" s="44" t="str">
        <f t="shared" si="37"/>
        <v>N/A</v>
      </c>
      <c r="E244" s="52">
        <v>14475</v>
      </c>
      <c r="F244" s="44" t="str">
        <f t="shared" si="38"/>
        <v>N/A</v>
      </c>
      <c r="G244" s="52">
        <v>9863</v>
      </c>
      <c r="H244" s="44" t="str">
        <f t="shared" si="39"/>
        <v>N/A</v>
      </c>
      <c r="I244" s="12">
        <v>15.1</v>
      </c>
      <c r="J244" s="12">
        <v>-31.9</v>
      </c>
      <c r="K244" s="45" t="s">
        <v>736</v>
      </c>
      <c r="L244" s="9" t="str">
        <f t="shared" si="40"/>
        <v>No</v>
      </c>
    </row>
    <row r="245" spans="1:12" ht="25.5" x14ac:dyDescent="0.2">
      <c r="A245" s="59" t="s">
        <v>1392</v>
      </c>
      <c r="B245" s="35" t="s">
        <v>213</v>
      </c>
      <c r="C245" s="52">
        <v>34885.077823</v>
      </c>
      <c r="D245" s="44" t="str">
        <f t="shared" si="37"/>
        <v>N/A</v>
      </c>
      <c r="E245" s="52">
        <v>34769.908374999999</v>
      </c>
      <c r="F245" s="44" t="str">
        <f t="shared" si="38"/>
        <v>N/A</v>
      </c>
      <c r="G245" s="52">
        <v>39593.243902000002</v>
      </c>
      <c r="H245" s="44" t="str">
        <f t="shared" si="39"/>
        <v>N/A</v>
      </c>
      <c r="I245" s="12">
        <v>-0.33</v>
      </c>
      <c r="J245" s="12">
        <v>13.87</v>
      </c>
      <c r="K245" s="45" t="s">
        <v>736</v>
      </c>
      <c r="L245" s="9" t="str">
        <f t="shared" si="40"/>
        <v>Yes</v>
      </c>
    </row>
    <row r="246" spans="1:12" ht="25.5" x14ac:dyDescent="0.2">
      <c r="A246" s="59" t="s">
        <v>1393</v>
      </c>
      <c r="B246" s="35" t="s">
        <v>213</v>
      </c>
      <c r="C246" s="52">
        <v>11606.404938</v>
      </c>
      <c r="D246" s="44" t="str">
        <f t="shared" si="37"/>
        <v>N/A</v>
      </c>
      <c r="E246" s="52">
        <v>13419.872973</v>
      </c>
      <c r="F246" s="44" t="str">
        <f t="shared" si="38"/>
        <v>N/A</v>
      </c>
      <c r="G246" s="52">
        <v>14214.408163</v>
      </c>
      <c r="H246" s="44" t="str">
        <f t="shared" si="39"/>
        <v>N/A</v>
      </c>
      <c r="I246" s="12">
        <v>15.62</v>
      </c>
      <c r="J246" s="12">
        <v>5.9210000000000003</v>
      </c>
      <c r="K246" s="45" t="s">
        <v>736</v>
      </c>
      <c r="L246" s="9" t="str">
        <f t="shared" si="40"/>
        <v>Yes</v>
      </c>
    </row>
    <row r="247" spans="1:12" ht="25.5" x14ac:dyDescent="0.2">
      <c r="A247" s="59" t="s">
        <v>1394</v>
      </c>
      <c r="B247" s="35" t="s">
        <v>213</v>
      </c>
      <c r="C247" s="52" t="s">
        <v>1746</v>
      </c>
      <c r="D247" s="44" t="str">
        <f t="shared" si="37"/>
        <v>N/A</v>
      </c>
      <c r="E247" s="52">
        <v>29937</v>
      </c>
      <c r="F247" s="44" t="str">
        <f t="shared" si="38"/>
        <v>N/A</v>
      </c>
      <c r="G247" s="52">
        <v>35494</v>
      </c>
      <c r="H247" s="44" t="str">
        <f t="shared" si="39"/>
        <v>N/A</v>
      </c>
      <c r="I247" s="12" t="s">
        <v>1746</v>
      </c>
      <c r="J247" s="12">
        <v>18.559999999999999</v>
      </c>
      <c r="K247" s="45" t="s">
        <v>736</v>
      </c>
      <c r="L247" s="9" t="str">
        <f t="shared" si="40"/>
        <v>Yes</v>
      </c>
    </row>
    <row r="248" spans="1:12" ht="25.5" x14ac:dyDescent="0.2">
      <c r="A248" s="59" t="s">
        <v>1395</v>
      </c>
      <c r="B248" s="35" t="s">
        <v>213</v>
      </c>
      <c r="C248" s="44">
        <v>0.82100405269999999</v>
      </c>
      <c r="D248" s="44" t="str">
        <f t="shared" si="37"/>
        <v>N/A</v>
      </c>
      <c r="E248" s="44">
        <v>0.83370765629999999</v>
      </c>
      <c r="F248" s="44" t="str">
        <f t="shared" si="38"/>
        <v>N/A</v>
      </c>
      <c r="G248" s="44">
        <v>0.94811075460000005</v>
      </c>
      <c r="H248" s="44" t="str">
        <f t="shared" si="39"/>
        <v>N/A</v>
      </c>
      <c r="I248" s="12">
        <v>1.5469999999999999</v>
      </c>
      <c r="J248" s="12">
        <v>13.72</v>
      </c>
      <c r="K248" s="45" t="s">
        <v>736</v>
      </c>
      <c r="L248" s="9" t="str">
        <f t="shared" si="40"/>
        <v>Yes</v>
      </c>
    </row>
    <row r="249" spans="1:12" ht="25.5" x14ac:dyDescent="0.2">
      <c r="A249" s="59" t="s">
        <v>1396</v>
      </c>
      <c r="B249" s="35" t="s">
        <v>213</v>
      </c>
      <c r="C249" s="44">
        <v>0.96774193549999998</v>
      </c>
      <c r="D249" s="44" t="str">
        <f t="shared" si="37"/>
        <v>N/A</v>
      </c>
      <c r="E249" s="44">
        <v>0.87209302330000005</v>
      </c>
      <c r="F249" s="44" t="str">
        <f t="shared" si="38"/>
        <v>N/A</v>
      </c>
      <c r="G249" s="44">
        <v>0.99009900989999999</v>
      </c>
      <c r="H249" s="44" t="str">
        <f t="shared" si="39"/>
        <v>N/A</v>
      </c>
      <c r="I249" s="12">
        <v>-9.8800000000000008</v>
      </c>
      <c r="J249" s="12">
        <v>13.53</v>
      </c>
      <c r="K249" s="45" t="s">
        <v>736</v>
      </c>
      <c r="L249" s="9" t="str">
        <f t="shared" si="40"/>
        <v>Yes</v>
      </c>
    </row>
    <row r="250" spans="1:12" ht="25.5" x14ac:dyDescent="0.2">
      <c r="A250" s="59" t="s">
        <v>1397</v>
      </c>
      <c r="B250" s="35" t="s">
        <v>213</v>
      </c>
      <c r="C250" s="44">
        <v>8.1272588929000005</v>
      </c>
      <c r="D250" s="44" t="str">
        <f t="shared" si="37"/>
        <v>N/A</v>
      </c>
      <c r="E250" s="44">
        <v>8.2975746268999995</v>
      </c>
      <c r="F250" s="44" t="str">
        <f t="shared" si="38"/>
        <v>N/A</v>
      </c>
      <c r="G250" s="44">
        <v>8.3691769337000004</v>
      </c>
      <c r="H250" s="44" t="str">
        <f t="shared" si="39"/>
        <v>N/A</v>
      </c>
      <c r="I250" s="12">
        <v>2.0960000000000001</v>
      </c>
      <c r="J250" s="12">
        <v>0.8629</v>
      </c>
      <c r="K250" s="45" t="s">
        <v>736</v>
      </c>
      <c r="L250" s="9" t="str">
        <f t="shared" si="40"/>
        <v>Yes</v>
      </c>
    </row>
    <row r="251" spans="1:12" ht="25.5" x14ac:dyDescent="0.2">
      <c r="A251" s="59" t="s">
        <v>1398</v>
      </c>
      <c r="B251" s="35" t="s">
        <v>213</v>
      </c>
      <c r="C251" s="44">
        <v>0.2479915744</v>
      </c>
      <c r="D251" s="44" t="str">
        <f t="shared" si="37"/>
        <v>N/A</v>
      </c>
      <c r="E251" s="44">
        <v>0.2256345209</v>
      </c>
      <c r="F251" s="44" t="str">
        <f t="shared" si="38"/>
        <v>N/A</v>
      </c>
      <c r="G251" s="44">
        <v>0.37144930199999998</v>
      </c>
      <c r="H251" s="44" t="str">
        <f t="shared" si="39"/>
        <v>N/A</v>
      </c>
      <c r="I251" s="12">
        <v>-9.02</v>
      </c>
      <c r="J251" s="12">
        <v>64.62</v>
      </c>
      <c r="K251" s="45" t="s">
        <v>736</v>
      </c>
      <c r="L251" s="9" t="str">
        <f t="shared" si="40"/>
        <v>No</v>
      </c>
    </row>
    <row r="252" spans="1:12" ht="25.5" x14ac:dyDescent="0.2">
      <c r="A252" s="59" t="s">
        <v>1399</v>
      </c>
      <c r="B252" s="35" t="s">
        <v>213</v>
      </c>
      <c r="C252" s="44">
        <v>0</v>
      </c>
      <c r="D252" s="44" t="str">
        <f t="shared" si="37"/>
        <v>N/A</v>
      </c>
      <c r="E252" s="44">
        <v>1.3797289999999999E-3</v>
      </c>
      <c r="F252" s="44" t="str">
        <f t="shared" si="38"/>
        <v>N/A</v>
      </c>
      <c r="G252" s="44">
        <v>1.9485201000000001E-3</v>
      </c>
      <c r="H252" s="44" t="str">
        <f t="shared" si="39"/>
        <v>N/A</v>
      </c>
      <c r="I252" s="12" t="s">
        <v>1746</v>
      </c>
      <c r="J252" s="12">
        <v>41.22</v>
      </c>
      <c r="K252" s="45" t="s">
        <v>736</v>
      </c>
      <c r="L252" s="9" t="str">
        <f t="shared" si="40"/>
        <v>No</v>
      </c>
    </row>
    <row r="253" spans="1:12" x14ac:dyDescent="0.2">
      <c r="A253" s="161" t="s">
        <v>1633</v>
      </c>
      <c r="B253" s="162"/>
      <c r="C253" s="162"/>
      <c r="D253" s="162"/>
      <c r="E253" s="162"/>
      <c r="F253" s="162"/>
      <c r="G253" s="162"/>
      <c r="H253" s="162"/>
      <c r="I253" s="162"/>
      <c r="J253" s="162"/>
      <c r="K253" s="162"/>
      <c r="L253" s="163"/>
    </row>
    <row r="254" spans="1:12" x14ac:dyDescent="0.2">
      <c r="A254" s="151" t="s">
        <v>1631</v>
      </c>
      <c r="B254" s="152"/>
      <c r="C254" s="152"/>
      <c r="D254" s="152"/>
      <c r="E254" s="152"/>
      <c r="F254" s="152"/>
      <c r="G254" s="152"/>
      <c r="H254" s="152"/>
      <c r="I254" s="152"/>
      <c r="J254" s="152"/>
      <c r="K254" s="152"/>
      <c r="L254" s="153"/>
    </row>
    <row r="255" spans="1:12" s="21" customFormat="1" x14ac:dyDescent="0.2">
      <c r="A255" s="154" t="s">
        <v>1732</v>
      </c>
      <c r="B255" s="154"/>
      <c r="C255" s="154"/>
      <c r="D255" s="154"/>
      <c r="E255" s="154"/>
      <c r="F255" s="154"/>
      <c r="G255" s="154"/>
      <c r="H255" s="154"/>
      <c r="I255" s="154"/>
      <c r="J255" s="154"/>
      <c r="K255" s="154"/>
      <c r="L255" s="155"/>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ht="54" customHeight="1" x14ac:dyDescent="0.2">
      <c r="A2" s="169" t="s">
        <v>1595</v>
      </c>
      <c r="B2" s="170"/>
      <c r="C2" s="170"/>
      <c r="D2" s="170"/>
      <c r="E2" s="170"/>
      <c r="F2" s="170"/>
      <c r="G2" s="170"/>
      <c r="H2" s="170"/>
      <c r="I2" s="170"/>
      <c r="J2" s="170"/>
      <c r="K2" s="170"/>
      <c r="L2" s="171"/>
    </row>
    <row r="3" spans="1:12" s="21" customFormat="1" x14ac:dyDescent="0.2">
      <c r="A3" s="148" t="s">
        <v>1745</v>
      </c>
      <c r="B3" s="167"/>
      <c r="C3" s="167"/>
      <c r="D3" s="167"/>
      <c r="E3" s="167"/>
      <c r="F3" s="167"/>
      <c r="G3" s="167"/>
      <c r="H3" s="167"/>
      <c r="I3" s="167"/>
      <c r="J3" s="167"/>
      <c r="K3" s="167"/>
      <c r="L3" s="168"/>
    </row>
    <row r="4" spans="1:12" s="21" customFormat="1" x14ac:dyDescent="0.2">
      <c r="A4" s="164" t="s">
        <v>648</v>
      </c>
      <c r="B4" s="165"/>
      <c r="C4" s="165"/>
      <c r="D4" s="165"/>
      <c r="E4" s="165"/>
      <c r="F4" s="165"/>
      <c r="G4" s="165"/>
      <c r="H4" s="165"/>
      <c r="I4" s="165"/>
      <c r="J4" s="165"/>
      <c r="K4" s="165"/>
      <c r="L4" s="166"/>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46" t="s">
        <v>5</v>
      </c>
      <c r="B6" s="35" t="s">
        <v>213</v>
      </c>
      <c r="C6" s="36">
        <v>29113</v>
      </c>
      <c r="D6" s="44" t="str">
        <f t="shared" ref="D6:D37" si="0">IF($B6="N/A","N/A",IF(C6&gt;10,"No",IF(C6&lt;-10,"No","Yes")))</f>
        <v>N/A</v>
      </c>
      <c r="E6" s="36">
        <v>30469</v>
      </c>
      <c r="F6" s="44" t="str">
        <f t="shared" ref="F6:F37" si="1">IF($B6="N/A","N/A",IF(E6&gt;10,"No",IF(E6&lt;-10,"No","Yes")))</f>
        <v>N/A</v>
      </c>
      <c r="G6" s="36">
        <v>21273</v>
      </c>
      <c r="H6" s="44" t="str">
        <f t="shared" ref="H6:H37" si="2">IF($B6="N/A","N/A",IF(G6&gt;10,"No",IF(G6&lt;-10,"No","Yes")))</f>
        <v>N/A</v>
      </c>
      <c r="I6" s="12">
        <v>4.6580000000000004</v>
      </c>
      <c r="J6" s="12">
        <v>-30.2</v>
      </c>
      <c r="K6" s="45" t="s">
        <v>736</v>
      </c>
      <c r="L6" s="9" t="str">
        <f t="shared" ref="L6:L39" si="3">IF(J6="Div by 0", "N/A", IF(K6="N/A","N/A", IF(J6&gt;VALUE(MID(K6,1,2)), "No", IF(J6&lt;-1*VALUE(MID(K6,1,2)), "No", "Yes"))))</f>
        <v>No</v>
      </c>
    </row>
    <row r="7" spans="1:12" x14ac:dyDescent="0.2">
      <c r="A7" s="46" t="s">
        <v>6</v>
      </c>
      <c r="B7" s="35" t="s">
        <v>213</v>
      </c>
      <c r="C7" s="36">
        <v>23607</v>
      </c>
      <c r="D7" s="44" t="str">
        <f t="shared" si="0"/>
        <v>N/A</v>
      </c>
      <c r="E7" s="36">
        <v>24504</v>
      </c>
      <c r="F7" s="44" t="str">
        <f t="shared" si="1"/>
        <v>N/A</v>
      </c>
      <c r="G7" s="36">
        <v>14703</v>
      </c>
      <c r="H7" s="44" t="str">
        <f t="shared" si="2"/>
        <v>N/A</v>
      </c>
      <c r="I7" s="12">
        <v>3.8</v>
      </c>
      <c r="J7" s="12">
        <v>-40</v>
      </c>
      <c r="K7" s="45" t="s">
        <v>736</v>
      </c>
      <c r="L7" s="9" t="str">
        <f t="shared" si="3"/>
        <v>No</v>
      </c>
    </row>
    <row r="8" spans="1:12" x14ac:dyDescent="0.2">
      <c r="A8" s="46" t="s">
        <v>360</v>
      </c>
      <c r="B8" s="35" t="s">
        <v>213</v>
      </c>
      <c r="C8" s="8">
        <v>81.087486690000006</v>
      </c>
      <c r="D8" s="44" t="str">
        <f t="shared" si="0"/>
        <v>N/A</v>
      </c>
      <c r="E8" s="8">
        <v>80.422724736999996</v>
      </c>
      <c r="F8" s="44" t="str">
        <f t="shared" si="1"/>
        <v>N/A</v>
      </c>
      <c r="G8" s="8">
        <v>69.115780567000002</v>
      </c>
      <c r="H8" s="44" t="str">
        <f t="shared" si="2"/>
        <v>N/A</v>
      </c>
      <c r="I8" s="12">
        <v>-0.82</v>
      </c>
      <c r="J8" s="12">
        <v>-14.1</v>
      </c>
      <c r="K8" s="45" t="s">
        <v>736</v>
      </c>
      <c r="L8" s="9" t="str">
        <f t="shared" si="3"/>
        <v>Yes</v>
      </c>
    </row>
    <row r="9" spans="1:12" x14ac:dyDescent="0.2">
      <c r="A9" s="4" t="s">
        <v>88</v>
      </c>
      <c r="B9" s="48" t="s">
        <v>213</v>
      </c>
      <c r="C9" s="1">
        <v>24880.73</v>
      </c>
      <c r="D9" s="11" t="str">
        <f t="shared" si="0"/>
        <v>N/A</v>
      </c>
      <c r="E9" s="1">
        <v>25993.55</v>
      </c>
      <c r="F9" s="11" t="str">
        <f t="shared" si="1"/>
        <v>N/A</v>
      </c>
      <c r="G9" s="1">
        <v>17536.3</v>
      </c>
      <c r="H9" s="11" t="str">
        <f t="shared" si="2"/>
        <v>N/A</v>
      </c>
      <c r="I9" s="12">
        <v>4.4729999999999999</v>
      </c>
      <c r="J9" s="12">
        <v>-32.5</v>
      </c>
      <c r="K9" s="48" t="s">
        <v>736</v>
      </c>
      <c r="L9" s="9" t="str">
        <f t="shared" si="3"/>
        <v>No</v>
      </c>
    </row>
    <row r="10" spans="1:12" x14ac:dyDescent="0.2">
      <c r="A10" s="4" t="s">
        <v>1400</v>
      </c>
      <c r="B10" s="35" t="s">
        <v>213</v>
      </c>
      <c r="C10" s="8">
        <v>6.5846872531000002</v>
      </c>
      <c r="D10" s="44" t="str">
        <f t="shared" si="0"/>
        <v>N/A</v>
      </c>
      <c r="E10" s="8">
        <v>6.7117398011000002</v>
      </c>
      <c r="F10" s="44" t="str">
        <f t="shared" si="1"/>
        <v>N/A</v>
      </c>
      <c r="G10" s="8">
        <v>7.9067362383999997</v>
      </c>
      <c r="H10" s="44" t="str">
        <f t="shared" si="2"/>
        <v>N/A</v>
      </c>
      <c r="I10" s="12">
        <v>1.93</v>
      </c>
      <c r="J10" s="12">
        <v>17.8</v>
      </c>
      <c r="K10" s="45" t="s">
        <v>736</v>
      </c>
      <c r="L10" s="9" t="str">
        <f t="shared" si="3"/>
        <v>Yes</v>
      </c>
    </row>
    <row r="11" spans="1:12" x14ac:dyDescent="0.2">
      <c r="A11" s="4" t="s">
        <v>1401</v>
      </c>
      <c r="B11" s="35" t="s">
        <v>213</v>
      </c>
      <c r="C11" s="8">
        <v>0.55645244390000004</v>
      </c>
      <c r="D11" s="44" t="str">
        <f t="shared" si="0"/>
        <v>N/A</v>
      </c>
      <c r="E11" s="8">
        <v>0.63343070010000002</v>
      </c>
      <c r="F11" s="44" t="str">
        <f t="shared" si="1"/>
        <v>N/A</v>
      </c>
      <c r="G11" s="8">
        <v>0.6393080431</v>
      </c>
      <c r="H11" s="44" t="str">
        <f t="shared" si="2"/>
        <v>N/A</v>
      </c>
      <c r="I11" s="12">
        <v>13.83</v>
      </c>
      <c r="J11" s="12">
        <v>0.92789999999999995</v>
      </c>
      <c r="K11" s="45" t="s">
        <v>736</v>
      </c>
      <c r="L11" s="9" t="str">
        <f t="shared" si="3"/>
        <v>Yes</v>
      </c>
    </row>
    <row r="12" spans="1:12" x14ac:dyDescent="0.2">
      <c r="A12" s="4" t="s">
        <v>1402</v>
      </c>
      <c r="B12" s="35" t="s">
        <v>213</v>
      </c>
      <c r="C12" s="8">
        <v>47.411809157</v>
      </c>
      <c r="D12" s="44" t="str">
        <f t="shared" si="0"/>
        <v>N/A</v>
      </c>
      <c r="E12" s="8">
        <v>47.641865502999998</v>
      </c>
      <c r="F12" s="44" t="str">
        <f t="shared" si="1"/>
        <v>N/A</v>
      </c>
      <c r="G12" s="8">
        <v>40.008461429999997</v>
      </c>
      <c r="H12" s="44" t="str">
        <f t="shared" si="2"/>
        <v>N/A</v>
      </c>
      <c r="I12" s="12">
        <v>0.48520000000000002</v>
      </c>
      <c r="J12" s="12">
        <v>-16</v>
      </c>
      <c r="K12" s="45" t="s">
        <v>736</v>
      </c>
      <c r="L12" s="9" t="str">
        <f t="shared" si="3"/>
        <v>Yes</v>
      </c>
    </row>
    <row r="13" spans="1:12" x14ac:dyDescent="0.2">
      <c r="A13" s="4" t="s">
        <v>1403</v>
      </c>
      <c r="B13" s="35" t="s">
        <v>213</v>
      </c>
      <c r="C13" s="8">
        <v>2.1571119430999999</v>
      </c>
      <c r="D13" s="44" t="str">
        <f t="shared" si="0"/>
        <v>N/A</v>
      </c>
      <c r="E13" s="8">
        <v>3.0686927697000002</v>
      </c>
      <c r="F13" s="44" t="str">
        <f t="shared" si="1"/>
        <v>N/A</v>
      </c>
      <c r="G13" s="8">
        <v>3.8029426972999998</v>
      </c>
      <c r="H13" s="44" t="str">
        <f t="shared" si="2"/>
        <v>N/A</v>
      </c>
      <c r="I13" s="12">
        <v>42.26</v>
      </c>
      <c r="J13" s="12">
        <v>23.93</v>
      </c>
      <c r="K13" s="45" t="s">
        <v>736</v>
      </c>
      <c r="L13" s="9" t="str">
        <f t="shared" si="3"/>
        <v>Yes</v>
      </c>
    </row>
    <row r="14" spans="1:12" x14ac:dyDescent="0.2">
      <c r="A14" s="4" t="s">
        <v>1404</v>
      </c>
      <c r="B14" s="35" t="s">
        <v>213</v>
      </c>
      <c r="C14" s="8">
        <v>7.6666781163</v>
      </c>
      <c r="D14" s="44" t="str">
        <f t="shared" si="0"/>
        <v>N/A</v>
      </c>
      <c r="E14" s="8">
        <v>7.9753191769000003</v>
      </c>
      <c r="F14" s="44" t="str">
        <f t="shared" si="1"/>
        <v>N/A</v>
      </c>
      <c r="G14" s="8">
        <v>7.0605932403000002</v>
      </c>
      <c r="H14" s="44" t="str">
        <f t="shared" si="2"/>
        <v>N/A</v>
      </c>
      <c r="I14" s="12">
        <v>4.0259999999999998</v>
      </c>
      <c r="J14" s="12">
        <v>-11.5</v>
      </c>
      <c r="K14" s="45" t="s">
        <v>736</v>
      </c>
      <c r="L14" s="9" t="str">
        <f t="shared" si="3"/>
        <v>Yes</v>
      </c>
    </row>
    <row r="15" spans="1:12" x14ac:dyDescent="0.2">
      <c r="A15" s="4" t="s">
        <v>1405</v>
      </c>
      <c r="B15" s="35" t="s">
        <v>213</v>
      </c>
      <c r="C15" s="8">
        <v>0</v>
      </c>
      <c r="D15" s="44" t="str">
        <f t="shared" si="0"/>
        <v>N/A</v>
      </c>
      <c r="E15" s="8">
        <v>0</v>
      </c>
      <c r="F15" s="44" t="str">
        <f t="shared" si="1"/>
        <v>N/A</v>
      </c>
      <c r="G15" s="8">
        <v>0</v>
      </c>
      <c r="H15" s="44" t="str">
        <f t="shared" si="2"/>
        <v>N/A</v>
      </c>
      <c r="I15" s="12" t="s">
        <v>1746</v>
      </c>
      <c r="J15" s="12" t="s">
        <v>1746</v>
      </c>
      <c r="K15" s="45" t="s">
        <v>736</v>
      </c>
      <c r="L15" s="9" t="str">
        <f t="shared" si="3"/>
        <v>N/A</v>
      </c>
    </row>
    <row r="16" spans="1:12" x14ac:dyDescent="0.2">
      <c r="A16" s="4" t="s">
        <v>1406</v>
      </c>
      <c r="B16" s="35" t="s">
        <v>213</v>
      </c>
      <c r="C16" s="8">
        <v>1.6178339573</v>
      </c>
      <c r="D16" s="44" t="str">
        <f t="shared" si="0"/>
        <v>N/A</v>
      </c>
      <c r="E16" s="8">
        <v>1.8904460271000001</v>
      </c>
      <c r="F16" s="44" t="str">
        <f t="shared" si="1"/>
        <v>N/A</v>
      </c>
      <c r="G16" s="8">
        <v>2.3221924504999998</v>
      </c>
      <c r="H16" s="44" t="str">
        <f t="shared" si="2"/>
        <v>N/A</v>
      </c>
      <c r="I16" s="12">
        <v>16.850000000000001</v>
      </c>
      <c r="J16" s="12">
        <v>22.84</v>
      </c>
      <c r="K16" s="45" t="s">
        <v>736</v>
      </c>
      <c r="L16" s="9" t="str">
        <f t="shared" si="3"/>
        <v>Yes</v>
      </c>
    </row>
    <row r="17" spans="1:12" x14ac:dyDescent="0.2">
      <c r="A17" s="4" t="s">
        <v>1407</v>
      </c>
      <c r="B17" s="35" t="s">
        <v>213</v>
      </c>
      <c r="C17" s="8">
        <v>0</v>
      </c>
      <c r="D17" s="44" t="str">
        <f t="shared" si="0"/>
        <v>N/A</v>
      </c>
      <c r="E17" s="8">
        <v>0</v>
      </c>
      <c r="F17" s="44" t="str">
        <f t="shared" si="1"/>
        <v>N/A</v>
      </c>
      <c r="G17" s="8">
        <v>0</v>
      </c>
      <c r="H17" s="44" t="str">
        <f t="shared" si="2"/>
        <v>N/A</v>
      </c>
      <c r="I17" s="12" t="s">
        <v>1746</v>
      </c>
      <c r="J17" s="12" t="s">
        <v>1746</v>
      </c>
      <c r="K17" s="45" t="s">
        <v>736</v>
      </c>
      <c r="L17" s="9" t="str">
        <f t="shared" si="3"/>
        <v>N/A</v>
      </c>
    </row>
    <row r="18" spans="1:12" x14ac:dyDescent="0.2">
      <c r="A18" s="4" t="s">
        <v>1408</v>
      </c>
      <c r="B18" s="35" t="s">
        <v>213</v>
      </c>
      <c r="C18" s="8">
        <v>34.005427128999997</v>
      </c>
      <c r="D18" s="44" t="str">
        <f t="shared" si="0"/>
        <v>N/A</v>
      </c>
      <c r="E18" s="8">
        <v>32.078506023000003</v>
      </c>
      <c r="F18" s="44" t="str">
        <f t="shared" si="1"/>
        <v>N/A</v>
      </c>
      <c r="G18" s="8">
        <v>38.259765899999998</v>
      </c>
      <c r="H18" s="44" t="str">
        <f t="shared" si="2"/>
        <v>N/A</v>
      </c>
      <c r="I18" s="12">
        <v>-5.67</v>
      </c>
      <c r="J18" s="12">
        <v>19.27</v>
      </c>
      <c r="K18" s="45" t="s">
        <v>736</v>
      </c>
      <c r="L18" s="9" t="str">
        <f t="shared" si="3"/>
        <v>Yes</v>
      </c>
    </row>
    <row r="19" spans="1:12" x14ac:dyDescent="0.2">
      <c r="A19" s="4" t="s">
        <v>1409</v>
      </c>
      <c r="B19" s="35" t="s">
        <v>213</v>
      </c>
      <c r="C19" s="8">
        <v>0</v>
      </c>
      <c r="D19" s="44" t="str">
        <f t="shared" si="0"/>
        <v>N/A</v>
      </c>
      <c r="E19" s="8">
        <v>0</v>
      </c>
      <c r="F19" s="44" t="str">
        <f t="shared" si="1"/>
        <v>N/A</v>
      </c>
      <c r="G19" s="8">
        <v>0</v>
      </c>
      <c r="H19" s="44" t="str">
        <f t="shared" si="2"/>
        <v>N/A</v>
      </c>
      <c r="I19" s="12" t="s">
        <v>1746</v>
      </c>
      <c r="J19" s="12" t="s">
        <v>1746</v>
      </c>
      <c r="K19" s="45" t="s">
        <v>736</v>
      </c>
      <c r="L19" s="9" t="str">
        <f t="shared" si="3"/>
        <v>N/A</v>
      </c>
    </row>
    <row r="20" spans="1:12" x14ac:dyDescent="0.2">
      <c r="A20" s="2" t="s">
        <v>961</v>
      </c>
      <c r="B20" s="35" t="s">
        <v>213</v>
      </c>
      <c r="C20" s="8">
        <v>95.668601656000007</v>
      </c>
      <c r="D20" s="44" t="str">
        <f t="shared" si="0"/>
        <v>N/A</v>
      </c>
      <c r="E20" s="8">
        <v>94.407430503</v>
      </c>
      <c r="F20" s="44" t="str">
        <f t="shared" si="1"/>
        <v>N/A</v>
      </c>
      <c r="G20" s="8">
        <v>93.235556809000002</v>
      </c>
      <c r="H20" s="44" t="str">
        <f t="shared" si="2"/>
        <v>N/A</v>
      </c>
      <c r="I20" s="12">
        <v>-1.32</v>
      </c>
      <c r="J20" s="12">
        <v>-1.24</v>
      </c>
      <c r="K20" s="45" t="s">
        <v>736</v>
      </c>
      <c r="L20" s="9" t="str">
        <f t="shared" si="3"/>
        <v>Yes</v>
      </c>
    </row>
    <row r="21" spans="1:12" x14ac:dyDescent="0.2">
      <c r="A21" s="2" t="s">
        <v>962</v>
      </c>
      <c r="B21" s="35" t="s">
        <v>213</v>
      </c>
      <c r="C21" s="8">
        <v>4.3313983444000002</v>
      </c>
      <c r="D21" s="44" t="str">
        <f t="shared" si="0"/>
        <v>N/A</v>
      </c>
      <c r="E21" s="8">
        <v>5.5925694969000004</v>
      </c>
      <c r="F21" s="44" t="str">
        <f t="shared" si="1"/>
        <v>N/A</v>
      </c>
      <c r="G21" s="8">
        <v>6.7644431908999998</v>
      </c>
      <c r="H21" s="44" t="str">
        <f t="shared" si="2"/>
        <v>N/A</v>
      </c>
      <c r="I21" s="12">
        <v>29.12</v>
      </c>
      <c r="J21" s="12">
        <v>20.95</v>
      </c>
      <c r="K21" s="45" t="s">
        <v>736</v>
      </c>
      <c r="L21" s="9" t="str">
        <f t="shared" si="3"/>
        <v>Yes</v>
      </c>
    </row>
    <row r="22" spans="1:12" x14ac:dyDescent="0.2">
      <c r="A22" s="3" t="s">
        <v>1705</v>
      </c>
      <c r="B22" s="35" t="s">
        <v>213</v>
      </c>
      <c r="C22" s="36">
        <v>12236</v>
      </c>
      <c r="D22" s="44" t="str">
        <f t="shared" si="0"/>
        <v>N/A</v>
      </c>
      <c r="E22" s="36">
        <v>12780</v>
      </c>
      <c r="F22" s="44" t="str">
        <f t="shared" si="1"/>
        <v>N/A</v>
      </c>
      <c r="G22" s="36">
        <v>9208</v>
      </c>
      <c r="H22" s="44" t="str">
        <f t="shared" si="2"/>
        <v>N/A</v>
      </c>
      <c r="I22" s="12">
        <v>4.4459999999999997</v>
      </c>
      <c r="J22" s="12">
        <v>-27.9</v>
      </c>
      <c r="K22" s="45" t="s">
        <v>736</v>
      </c>
      <c r="L22" s="9" t="str">
        <f t="shared" si="3"/>
        <v>Yes</v>
      </c>
    </row>
    <row r="23" spans="1:12" x14ac:dyDescent="0.2">
      <c r="A23" s="3" t="s">
        <v>977</v>
      </c>
      <c r="B23" s="35" t="s">
        <v>213</v>
      </c>
      <c r="C23" s="36">
        <v>3157</v>
      </c>
      <c r="D23" s="44" t="str">
        <f t="shared" si="0"/>
        <v>N/A</v>
      </c>
      <c r="E23" s="36">
        <v>3277</v>
      </c>
      <c r="F23" s="44" t="str">
        <f t="shared" si="1"/>
        <v>N/A</v>
      </c>
      <c r="G23" s="36">
        <v>1978</v>
      </c>
      <c r="H23" s="44" t="str">
        <f t="shared" si="2"/>
        <v>N/A</v>
      </c>
      <c r="I23" s="12">
        <v>3.8010000000000002</v>
      </c>
      <c r="J23" s="12">
        <v>-39.6</v>
      </c>
      <c r="K23" s="45" t="s">
        <v>736</v>
      </c>
      <c r="L23" s="9" t="str">
        <f t="shared" si="3"/>
        <v>No</v>
      </c>
    </row>
    <row r="24" spans="1:12" x14ac:dyDescent="0.2">
      <c r="A24" s="3" t="s">
        <v>978</v>
      </c>
      <c r="B24" s="35" t="s">
        <v>213</v>
      </c>
      <c r="C24" s="36">
        <v>3135</v>
      </c>
      <c r="D24" s="44" t="str">
        <f t="shared" si="0"/>
        <v>N/A</v>
      </c>
      <c r="E24" s="36">
        <v>3382</v>
      </c>
      <c r="F24" s="44" t="str">
        <f t="shared" si="1"/>
        <v>N/A</v>
      </c>
      <c r="G24" s="36">
        <v>2397</v>
      </c>
      <c r="H24" s="44" t="str">
        <f t="shared" si="2"/>
        <v>N/A</v>
      </c>
      <c r="I24" s="12">
        <v>7.8789999999999996</v>
      </c>
      <c r="J24" s="12">
        <v>-29.1</v>
      </c>
      <c r="K24" s="45" t="s">
        <v>736</v>
      </c>
      <c r="L24" s="9" t="str">
        <f t="shared" si="3"/>
        <v>Yes</v>
      </c>
    </row>
    <row r="25" spans="1:12" x14ac:dyDescent="0.2">
      <c r="A25" s="3" t="s">
        <v>979</v>
      </c>
      <c r="B25" s="35" t="s">
        <v>213</v>
      </c>
      <c r="C25" s="36">
        <v>2113</v>
      </c>
      <c r="D25" s="44" t="str">
        <f t="shared" si="0"/>
        <v>N/A</v>
      </c>
      <c r="E25" s="36">
        <v>2255</v>
      </c>
      <c r="F25" s="44" t="str">
        <f t="shared" si="1"/>
        <v>N/A</v>
      </c>
      <c r="G25" s="36">
        <v>1349</v>
      </c>
      <c r="H25" s="44" t="str">
        <f t="shared" si="2"/>
        <v>N/A</v>
      </c>
      <c r="I25" s="12">
        <v>6.72</v>
      </c>
      <c r="J25" s="12">
        <v>-40.200000000000003</v>
      </c>
      <c r="K25" s="45" t="s">
        <v>736</v>
      </c>
      <c r="L25" s="9" t="str">
        <f t="shared" si="3"/>
        <v>No</v>
      </c>
    </row>
    <row r="26" spans="1:12" x14ac:dyDescent="0.2">
      <c r="A26" s="3" t="s">
        <v>980</v>
      </c>
      <c r="B26" s="35" t="s">
        <v>213</v>
      </c>
      <c r="C26" s="36">
        <v>3831</v>
      </c>
      <c r="D26" s="44" t="str">
        <f t="shared" si="0"/>
        <v>N/A</v>
      </c>
      <c r="E26" s="36">
        <v>3866</v>
      </c>
      <c r="F26" s="44" t="str">
        <f t="shared" si="1"/>
        <v>N/A</v>
      </c>
      <c r="G26" s="36">
        <v>3484</v>
      </c>
      <c r="H26" s="44" t="str">
        <f t="shared" si="2"/>
        <v>N/A</v>
      </c>
      <c r="I26" s="12">
        <v>0.91359999999999997</v>
      </c>
      <c r="J26" s="12">
        <v>-9.8800000000000008</v>
      </c>
      <c r="K26" s="45" t="s">
        <v>736</v>
      </c>
      <c r="L26" s="9" t="str">
        <f t="shared" si="3"/>
        <v>Yes</v>
      </c>
    </row>
    <row r="27" spans="1:12" x14ac:dyDescent="0.2">
      <c r="A27" s="3" t="s">
        <v>981</v>
      </c>
      <c r="B27" s="35" t="s">
        <v>213</v>
      </c>
      <c r="C27" s="36">
        <v>0</v>
      </c>
      <c r="D27" s="44" t="str">
        <f t="shared" si="0"/>
        <v>N/A</v>
      </c>
      <c r="E27" s="36">
        <v>0</v>
      </c>
      <c r="F27" s="44" t="str">
        <f t="shared" si="1"/>
        <v>N/A</v>
      </c>
      <c r="G27" s="36">
        <v>0</v>
      </c>
      <c r="H27" s="44" t="str">
        <f t="shared" si="2"/>
        <v>N/A</v>
      </c>
      <c r="I27" s="12" t="s">
        <v>1746</v>
      </c>
      <c r="J27" s="12" t="s">
        <v>1746</v>
      </c>
      <c r="K27" s="45" t="s">
        <v>736</v>
      </c>
      <c r="L27" s="9" t="str">
        <f t="shared" si="3"/>
        <v>N/A</v>
      </c>
    </row>
    <row r="28" spans="1:12" x14ac:dyDescent="0.2">
      <c r="A28" s="3" t="s">
        <v>103</v>
      </c>
      <c r="B28" s="35" t="s">
        <v>213</v>
      </c>
      <c r="C28" s="36">
        <v>16493</v>
      </c>
      <c r="D28" s="44" t="str">
        <f t="shared" si="0"/>
        <v>N/A</v>
      </c>
      <c r="E28" s="36">
        <v>17330</v>
      </c>
      <c r="F28" s="44" t="str">
        <f t="shared" si="1"/>
        <v>N/A</v>
      </c>
      <c r="G28" s="36">
        <v>11763</v>
      </c>
      <c r="H28" s="44" t="str">
        <f t="shared" si="2"/>
        <v>N/A</v>
      </c>
      <c r="I28" s="12">
        <v>5.0750000000000002</v>
      </c>
      <c r="J28" s="12">
        <v>-32.1</v>
      </c>
      <c r="K28" s="45" t="s">
        <v>736</v>
      </c>
      <c r="L28" s="9" t="str">
        <f t="shared" si="3"/>
        <v>No</v>
      </c>
    </row>
    <row r="29" spans="1:12" x14ac:dyDescent="0.2">
      <c r="A29" s="3" t="s">
        <v>982</v>
      </c>
      <c r="B29" s="35" t="s">
        <v>213</v>
      </c>
      <c r="C29" s="36">
        <v>4045</v>
      </c>
      <c r="D29" s="44" t="str">
        <f t="shared" si="0"/>
        <v>N/A</v>
      </c>
      <c r="E29" s="36">
        <v>4113</v>
      </c>
      <c r="F29" s="44" t="str">
        <f t="shared" si="1"/>
        <v>N/A</v>
      </c>
      <c r="G29" s="36">
        <v>2245</v>
      </c>
      <c r="H29" s="44" t="str">
        <f t="shared" si="2"/>
        <v>N/A</v>
      </c>
      <c r="I29" s="12">
        <v>1.681</v>
      </c>
      <c r="J29" s="12">
        <v>-45.4</v>
      </c>
      <c r="K29" s="45" t="s">
        <v>736</v>
      </c>
      <c r="L29" s="9" t="str">
        <f t="shared" si="3"/>
        <v>No</v>
      </c>
    </row>
    <row r="30" spans="1:12" x14ac:dyDescent="0.2">
      <c r="A30" s="3" t="s">
        <v>983</v>
      </c>
      <c r="B30" s="35" t="s">
        <v>213</v>
      </c>
      <c r="C30" s="36">
        <v>3420</v>
      </c>
      <c r="D30" s="44" t="str">
        <f t="shared" si="0"/>
        <v>N/A</v>
      </c>
      <c r="E30" s="36">
        <v>3561</v>
      </c>
      <c r="F30" s="44" t="str">
        <f t="shared" si="1"/>
        <v>N/A</v>
      </c>
      <c r="G30" s="36">
        <v>2451</v>
      </c>
      <c r="H30" s="44" t="str">
        <f t="shared" si="2"/>
        <v>N/A</v>
      </c>
      <c r="I30" s="12">
        <v>4.1230000000000002</v>
      </c>
      <c r="J30" s="12">
        <v>-31.2</v>
      </c>
      <c r="K30" s="45" t="s">
        <v>736</v>
      </c>
      <c r="L30" s="9" t="str">
        <f t="shared" si="3"/>
        <v>No</v>
      </c>
    </row>
    <row r="31" spans="1:12" x14ac:dyDescent="0.2">
      <c r="A31" s="3" t="s">
        <v>984</v>
      </c>
      <c r="B31" s="35" t="s">
        <v>213</v>
      </c>
      <c r="C31" s="36">
        <v>5280</v>
      </c>
      <c r="D31" s="44" t="str">
        <f t="shared" si="0"/>
        <v>N/A</v>
      </c>
      <c r="E31" s="36">
        <v>5801</v>
      </c>
      <c r="F31" s="44" t="str">
        <f t="shared" si="1"/>
        <v>N/A</v>
      </c>
      <c r="G31" s="36">
        <v>4108</v>
      </c>
      <c r="H31" s="44" t="str">
        <f t="shared" si="2"/>
        <v>N/A</v>
      </c>
      <c r="I31" s="12">
        <v>9.8670000000000009</v>
      </c>
      <c r="J31" s="12">
        <v>-29.2</v>
      </c>
      <c r="K31" s="45" t="s">
        <v>736</v>
      </c>
      <c r="L31" s="9" t="str">
        <f t="shared" si="3"/>
        <v>Yes</v>
      </c>
    </row>
    <row r="32" spans="1:12" x14ac:dyDescent="0.2">
      <c r="A32" s="3" t="s">
        <v>985</v>
      </c>
      <c r="B32" s="35" t="s">
        <v>213</v>
      </c>
      <c r="C32" s="36">
        <v>3748</v>
      </c>
      <c r="D32" s="44" t="str">
        <f t="shared" si="0"/>
        <v>N/A</v>
      </c>
      <c r="E32" s="36">
        <v>3855</v>
      </c>
      <c r="F32" s="44" t="str">
        <f t="shared" si="1"/>
        <v>N/A</v>
      </c>
      <c r="G32" s="36">
        <v>2959</v>
      </c>
      <c r="H32" s="44" t="str">
        <f t="shared" si="2"/>
        <v>N/A</v>
      </c>
      <c r="I32" s="12">
        <v>2.855</v>
      </c>
      <c r="J32" s="12">
        <v>-23.2</v>
      </c>
      <c r="K32" s="45" t="s">
        <v>736</v>
      </c>
      <c r="L32" s="9" t="str">
        <f t="shared" si="3"/>
        <v>Yes</v>
      </c>
    </row>
    <row r="33" spans="1:12" x14ac:dyDescent="0.2">
      <c r="A33" s="3" t="s">
        <v>986</v>
      </c>
      <c r="B33" s="35" t="s">
        <v>213</v>
      </c>
      <c r="C33" s="36">
        <v>0</v>
      </c>
      <c r="D33" s="44" t="str">
        <f t="shared" si="0"/>
        <v>N/A</v>
      </c>
      <c r="E33" s="36">
        <v>0</v>
      </c>
      <c r="F33" s="44" t="str">
        <f t="shared" si="1"/>
        <v>N/A</v>
      </c>
      <c r="G33" s="36">
        <v>0</v>
      </c>
      <c r="H33" s="44" t="str">
        <f t="shared" si="2"/>
        <v>N/A</v>
      </c>
      <c r="I33" s="12" t="s">
        <v>1746</v>
      </c>
      <c r="J33" s="12" t="s">
        <v>1746</v>
      </c>
      <c r="K33" s="45" t="s">
        <v>736</v>
      </c>
      <c r="L33" s="9" t="str">
        <f t="shared" si="3"/>
        <v>N/A</v>
      </c>
    </row>
    <row r="34" spans="1:12" x14ac:dyDescent="0.2">
      <c r="A34" s="46" t="s">
        <v>84</v>
      </c>
      <c r="B34" s="35" t="s">
        <v>213</v>
      </c>
      <c r="C34" s="47">
        <v>325928706</v>
      </c>
      <c r="D34" s="44" t="str">
        <f t="shared" si="0"/>
        <v>N/A</v>
      </c>
      <c r="E34" s="47">
        <v>355941954</v>
      </c>
      <c r="F34" s="44" t="str">
        <f t="shared" si="1"/>
        <v>N/A</v>
      </c>
      <c r="G34" s="47">
        <v>295382280</v>
      </c>
      <c r="H34" s="44" t="str">
        <f t="shared" si="2"/>
        <v>N/A</v>
      </c>
      <c r="I34" s="12">
        <v>9.2089999999999996</v>
      </c>
      <c r="J34" s="12">
        <v>-17</v>
      </c>
      <c r="K34" s="45" t="s">
        <v>736</v>
      </c>
      <c r="L34" s="9" t="str">
        <f t="shared" si="3"/>
        <v>Yes</v>
      </c>
    </row>
    <row r="35" spans="1:12" x14ac:dyDescent="0.2">
      <c r="A35" s="46" t="s">
        <v>1410</v>
      </c>
      <c r="B35" s="35" t="s">
        <v>213</v>
      </c>
      <c r="C35" s="47">
        <v>11195.297839000001</v>
      </c>
      <c r="D35" s="44" t="str">
        <f t="shared" si="0"/>
        <v>N/A</v>
      </c>
      <c r="E35" s="47">
        <v>11682.101611</v>
      </c>
      <c r="F35" s="44" t="str">
        <f t="shared" si="1"/>
        <v>N/A</v>
      </c>
      <c r="G35" s="47">
        <v>13885.313778</v>
      </c>
      <c r="H35" s="44" t="str">
        <f t="shared" si="2"/>
        <v>N/A</v>
      </c>
      <c r="I35" s="12">
        <v>4.3479999999999999</v>
      </c>
      <c r="J35" s="12">
        <v>18.86</v>
      </c>
      <c r="K35" s="45" t="s">
        <v>736</v>
      </c>
      <c r="L35" s="9" t="str">
        <f t="shared" si="3"/>
        <v>Yes</v>
      </c>
    </row>
    <row r="36" spans="1:12" x14ac:dyDescent="0.2">
      <c r="A36" s="46" t="s">
        <v>1411</v>
      </c>
      <c r="B36" s="35" t="s">
        <v>213</v>
      </c>
      <c r="C36" s="47">
        <v>13806.443257999999</v>
      </c>
      <c r="D36" s="44" t="str">
        <f t="shared" si="0"/>
        <v>N/A</v>
      </c>
      <c r="E36" s="47">
        <v>14525.871450000001</v>
      </c>
      <c r="F36" s="44" t="str">
        <f t="shared" si="1"/>
        <v>N/A</v>
      </c>
      <c r="G36" s="47">
        <v>20089.932667000001</v>
      </c>
      <c r="H36" s="44" t="str">
        <f t="shared" si="2"/>
        <v>N/A</v>
      </c>
      <c r="I36" s="12">
        <v>5.2110000000000003</v>
      </c>
      <c r="J36" s="12">
        <v>38.299999999999997</v>
      </c>
      <c r="K36" s="45" t="s">
        <v>736</v>
      </c>
      <c r="L36" s="9" t="str">
        <f t="shared" si="3"/>
        <v>No</v>
      </c>
    </row>
    <row r="37" spans="1:12" x14ac:dyDescent="0.2">
      <c r="A37" s="4" t="s">
        <v>107</v>
      </c>
      <c r="B37" s="35" t="s">
        <v>213</v>
      </c>
      <c r="C37" s="47">
        <v>29718134</v>
      </c>
      <c r="D37" s="44" t="str">
        <f t="shared" si="0"/>
        <v>N/A</v>
      </c>
      <c r="E37" s="47">
        <v>28929327</v>
      </c>
      <c r="F37" s="44" t="str">
        <f t="shared" si="1"/>
        <v>N/A</v>
      </c>
      <c r="G37" s="47">
        <v>20290038</v>
      </c>
      <c r="H37" s="44" t="str">
        <f t="shared" si="2"/>
        <v>N/A</v>
      </c>
      <c r="I37" s="12">
        <v>-2.65</v>
      </c>
      <c r="J37" s="12">
        <v>-29.9</v>
      </c>
      <c r="K37" s="45" t="s">
        <v>736</v>
      </c>
      <c r="L37" s="9" t="str">
        <f t="shared" si="3"/>
        <v>Yes</v>
      </c>
    </row>
    <row r="38" spans="1:12" x14ac:dyDescent="0.2">
      <c r="A38" s="46" t="s">
        <v>158</v>
      </c>
      <c r="B38" s="48" t="s">
        <v>217</v>
      </c>
      <c r="C38" s="1">
        <v>339</v>
      </c>
      <c r="D38" s="44" t="str">
        <f>IF($B38="N/A","N/A",IF(C38&gt;0,"No",IF(C38&lt;0,"No","Yes")))</f>
        <v>No</v>
      </c>
      <c r="E38" s="1">
        <v>347</v>
      </c>
      <c r="F38" s="44" t="str">
        <f>IF($B38="N/A","N/A",IF(E38&gt;0,"No",IF(E38&lt;0,"No","Yes")))</f>
        <v>No</v>
      </c>
      <c r="G38" s="1">
        <v>462</v>
      </c>
      <c r="H38" s="44" t="str">
        <f>IF($B38="N/A","N/A",IF(G38&gt;0,"No",IF(G38&lt;0,"No","Yes")))</f>
        <v>No</v>
      </c>
      <c r="I38" s="12">
        <v>2.36</v>
      </c>
      <c r="J38" s="12">
        <v>33.14</v>
      </c>
      <c r="K38" s="45" t="s">
        <v>736</v>
      </c>
      <c r="L38" s="9" t="str">
        <f t="shared" si="3"/>
        <v>No</v>
      </c>
    </row>
    <row r="39" spans="1:12" x14ac:dyDescent="0.2">
      <c r="A39" s="46" t="s">
        <v>156</v>
      </c>
      <c r="B39" s="35" t="s">
        <v>213</v>
      </c>
      <c r="C39" s="47">
        <v>2419490</v>
      </c>
      <c r="D39" s="44" t="str">
        <f t="shared" ref="D39:D40" si="4">IF($B39="N/A","N/A",IF(C39&gt;10,"No",IF(C39&lt;-10,"No","Yes")))</f>
        <v>N/A</v>
      </c>
      <c r="E39" s="47">
        <v>2568981</v>
      </c>
      <c r="F39" s="44" t="str">
        <f t="shared" ref="F39:F40" si="5">IF($B39="N/A","N/A",IF(E39&gt;10,"No",IF(E39&lt;-10,"No","Yes")))</f>
        <v>N/A</v>
      </c>
      <c r="G39" s="47">
        <v>3143164</v>
      </c>
      <c r="H39" s="44" t="str">
        <f t="shared" ref="H39:H40" si="6">IF($B39="N/A","N/A",IF(G39&gt;10,"No",IF(G39&lt;-10,"No","Yes")))</f>
        <v>N/A</v>
      </c>
      <c r="I39" s="12">
        <v>6.1790000000000003</v>
      </c>
      <c r="J39" s="12">
        <v>22.35</v>
      </c>
      <c r="K39" s="45" t="s">
        <v>736</v>
      </c>
      <c r="L39" s="9" t="str">
        <f t="shared" si="3"/>
        <v>Yes</v>
      </c>
    </row>
    <row r="40" spans="1:12" x14ac:dyDescent="0.2">
      <c r="A40" s="46" t="s">
        <v>1290</v>
      </c>
      <c r="B40" s="35" t="s">
        <v>213</v>
      </c>
      <c r="C40" s="47">
        <v>7137.1386431000001</v>
      </c>
      <c r="D40" s="44" t="str">
        <f t="shared" si="4"/>
        <v>N/A</v>
      </c>
      <c r="E40" s="47">
        <v>7403.4034582000004</v>
      </c>
      <c r="F40" s="44" t="str">
        <f t="shared" si="5"/>
        <v>N/A</v>
      </c>
      <c r="G40" s="47">
        <v>6803.3852814000002</v>
      </c>
      <c r="H40" s="44" t="str">
        <f t="shared" si="6"/>
        <v>N/A</v>
      </c>
      <c r="I40" s="12">
        <v>3.7309999999999999</v>
      </c>
      <c r="J40" s="12">
        <v>-8.1</v>
      </c>
      <c r="K40" s="45" t="s">
        <v>736</v>
      </c>
      <c r="L40" s="9" t="str">
        <f>IF(J40="Div by 0", "N/A", IF(OR(J40="N/A",K40="N/A"),"N/A", IF(J40&gt;VALUE(MID(K40,1,2)), "No", IF(J40&lt;-1*VALUE(MID(K40,1,2)), "No", "Yes"))))</f>
        <v>Yes</v>
      </c>
    </row>
    <row r="41" spans="1:12" x14ac:dyDescent="0.2">
      <c r="A41" s="3" t="s">
        <v>1412</v>
      </c>
      <c r="B41" s="35" t="s">
        <v>213</v>
      </c>
      <c r="C41" s="47">
        <v>12353.304593000001</v>
      </c>
      <c r="D41" s="44" t="str">
        <f t="shared" ref="D41:D52" si="7">IF($B41="N/A","N/A",IF(C41&gt;10,"No",IF(C41&lt;-10,"No","Yes")))</f>
        <v>N/A</v>
      </c>
      <c r="E41" s="47">
        <v>12950.120579</v>
      </c>
      <c r="F41" s="44" t="str">
        <f t="shared" ref="F41:F52" si="8">IF($B41="N/A","N/A",IF(E41&gt;10,"No",IF(E41&lt;-10,"No","Yes")))</f>
        <v>N/A</v>
      </c>
      <c r="G41" s="47">
        <v>16024.949608999999</v>
      </c>
      <c r="H41" s="44" t="str">
        <f t="shared" ref="H41:H52" si="9">IF($B41="N/A","N/A",IF(G41&gt;10,"No",IF(G41&lt;-10,"No","Yes")))</f>
        <v>N/A</v>
      </c>
      <c r="I41" s="12">
        <v>4.8310000000000004</v>
      </c>
      <c r="J41" s="12">
        <v>23.74</v>
      </c>
      <c r="K41" s="45" t="s">
        <v>736</v>
      </c>
      <c r="L41" s="9" t="str">
        <f t="shared" ref="L41:L52" si="10">IF(J41="Div by 0", "N/A", IF(K41="N/A","N/A", IF(J41&gt;VALUE(MID(K41,1,2)), "No", IF(J41&lt;-1*VALUE(MID(K41,1,2)), "No", "Yes"))))</f>
        <v>Yes</v>
      </c>
    </row>
    <row r="42" spans="1:12" x14ac:dyDescent="0.2">
      <c r="A42" s="3" t="s">
        <v>1413</v>
      </c>
      <c r="B42" s="35" t="s">
        <v>213</v>
      </c>
      <c r="C42" s="47">
        <v>5077.8881849999998</v>
      </c>
      <c r="D42" s="44" t="str">
        <f t="shared" si="7"/>
        <v>N/A</v>
      </c>
      <c r="E42" s="47">
        <v>5832.8193469999997</v>
      </c>
      <c r="F42" s="44" t="str">
        <f t="shared" si="8"/>
        <v>N/A</v>
      </c>
      <c r="G42" s="47">
        <v>7410.7992922000003</v>
      </c>
      <c r="H42" s="44" t="str">
        <f t="shared" si="9"/>
        <v>N/A</v>
      </c>
      <c r="I42" s="12">
        <v>14.87</v>
      </c>
      <c r="J42" s="12">
        <v>27.05</v>
      </c>
      <c r="K42" s="45" t="s">
        <v>736</v>
      </c>
      <c r="L42" s="9" t="str">
        <f t="shared" si="10"/>
        <v>Yes</v>
      </c>
    </row>
    <row r="43" spans="1:12" x14ac:dyDescent="0.2">
      <c r="A43" s="3" t="s">
        <v>1414</v>
      </c>
      <c r="B43" s="35" t="s">
        <v>213</v>
      </c>
      <c r="C43" s="47">
        <v>4619.6704944000003</v>
      </c>
      <c r="D43" s="44" t="str">
        <f t="shared" si="7"/>
        <v>N/A</v>
      </c>
      <c r="E43" s="47">
        <v>4613.5934358000004</v>
      </c>
      <c r="F43" s="44" t="str">
        <f t="shared" si="8"/>
        <v>N/A</v>
      </c>
      <c r="G43" s="47">
        <v>5528.1447643000001</v>
      </c>
      <c r="H43" s="44" t="str">
        <f t="shared" si="9"/>
        <v>N/A</v>
      </c>
      <c r="I43" s="12">
        <v>-0.13200000000000001</v>
      </c>
      <c r="J43" s="12">
        <v>19.82</v>
      </c>
      <c r="K43" s="45" t="s">
        <v>736</v>
      </c>
      <c r="L43" s="9" t="str">
        <f t="shared" si="10"/>
        <v>Yes</v>
      </c>
    </row>
    <row r="44" spans="1:12" x14ac:dyDescent="0.2">
      <c r="A44" s="3" t="s">
        <v>1415</v>
      </c>
      <c r="B44" s="35" t="s">
        <v>213</v>
      </c>
      <c r="C44" s="47">
        <v>2533.0018930000001</v>
      </c>
      <c r="D44" s="44" t="str">
        <f t="shared" si="7"/>
        <v>N/A</v>
      </c>
      <c r="E44" s="47">
        <v>2877.8771618999999</v>
      </c>
      <c r="F44" s="44" t="str">
        <f t="shared" si="8"/>
        <v>N/A</v>
      </c>
      <c r="G44" s="47">
        <v>3018.0340993</v>
      </c>
      <c r="H44" s="44" t="str">
        <f t="shared" si="9"/>
        <v>N/A</v>
      </c>
      <c r="I44" s="12">
        <v>13.62</v>
      </c>
      <c r="J44" s="12">
        <v>4.87</v>
      </c>
      <c r="K44" s="45" t="s">
        <v>736</v>
      </c>
      <c r="L44" s="9" t="str">
        <f t="shared" si="10"/>
        <v>Yes</v>
      </c>
    </row>
    <row r="45" spans="1:12" x14ac:dyDescent="0.2">
      <c r="A45" s="3" t="s">
        <v>1416</v>
      </c>
      <c r="B45" s="35" t="s">
        <v>213</v>
      </c>
      <c r="C45" s="47">
        <v>30093.772383</v>
      </c>
      <c r="D45" s="44" t="str">
        <f t="shared" si="7"/>
        <v>N/A</v>
      </c>
      <c r="E45" s="47">
        <v>32150.958613999999</v>
      </c>
      <c r="F45" s="44" t="str">
        <f t="shared" si="8"/>
        <v>N/A</v>
      </c>
      <c r="G45" s="47">
        <v>33173.617681000003</v>
      </c>
      <c r="H45" s="44" t="str">
        <f t="shared" si="9"/>
        <v>N/A</v>
      </c>
      <c r="I45" s="12">
        <v>6.8360000000000003</v>
      </c>
      <c r="J45" s="12">
        <v>3.181</v>
      </c>
      <c r="K45" s="45" t="s">
        <v>736</v>
      </c>
      <c r="L45" s="9" t="str">
        <f t="shared" si="10"/>
        <v>Yes</v>
      </c>
    </row>
    <row r="46" spans="1:12" x14ac:dyDescent="0.2">
      <c r="A46" s="3" t="s">
        <v>1417</v>
      </c>
      <c r="B46" s="35" t="s">
        <v>213</v>
      </c>
      <c r="C46" s="47" t="s">
        <v>1746</v>
      </c>
      <c r="D46" s="44" t="str">
        <f t="shared" si="7"/>
        <v>N/A</v>
      </c>
      <c r="E46" s="47" t="s">
        <v>1746</v>
      </c>
      <c r="F46" s="44" t="str">
        <f t="shared" si="8"/>
        <v>N/A</v>
      </c>
      <c r="G46" s="47" t="s">
        <v>1746</v>
      </c>
      <c r="H46" s="44" t="str">
        <f t="shared" si="9"/>
        <v>N/A</v>
      </c>
      <c r="I46" s="12" t="s">
        <v>1746</v>
      </c>
      <c r="J46" s="12" t="s">
        <v>1746</v>
      </c>
      <c r="K46" s="45" t="s">
        <v>736</v>
      </c>
      <c r="L46" s="9" t="str">
        <f t="shared" si="10"/>
        <v>N/A</v>
      </c>
    </row>
    <row r="47" spans="1:12" x14ac:dyDescent="0.2">
      <c r="A47" s="3" t="s">
        <v>1418</v>
      </c>
      <c r="B47" s="35" t="s">
        <v>213</v>
      </c>
      <c r="C47" s="47">
        <v>10495.015703999999</v>
      </c>
      <c r="D47" s="44" t="str">
        <f t="shared" si="7"/>
        <v>N/A</v>
      </c>
      <c r="E47" s="47">
        <v>10929.453433000001</v>
      </c>
      <c r="F47" s="44" t="str">
        <f t="shared" si="8"/>
        <v>N/A</v>
      </c>
      <c r="G47" s="47">
        <v>12505.811953</v>
      </c>
      <c r="H47" s="44" t="str">
        <f t="shared" si="9"/>
        <v>N/A</v>
      </c>
      <c r="I47" s="12">
        <v>4.1390000000000002</v>
      </c>
      <c r="J47" s="12">
        <v>14.42</v>
      </c>
      <c r="K47" s="45" t="s">
        <v>736</v>
      </c>
      <c r="L47" s="9" t="str">
        <f t="shared" si="10"/>
        <v>Yes</v>
      </c>
    </row>
    <row r="48" spans="1:12" x14ac:dyDescent="0.2">
      <c r="A48" s="3" t="s">
        <v>1419</v>
      </c>
      <c r="B48" s="48" t="s">
        <v>213</v>
      </c>
      <c r="C48" s="14">
        <v>3093.6618047000002</v>
      </c>
      <c r="D48" s="11" t="str">
        <f t="shared" si="7"/>
        <v>N/A</v>
      </c>
      <c r="E48" s="14">
        <v>3798.4680281999999</v>
      </c>
      <c r="F48" s="11" t="str">
        <f t="shared" si="8"/>
        <v>N/A</v>
      </c>
      <c r="G48" s="14">
        <v>4241.6142539000002</v>
      </c>
      <c r="H48" s="11" t="str">
        <f t="shared" si="9"/>
        <v>N/A</v>
      </c>
      <c r="I48" s="57">
        <v>22.78</v>
      </c>
      <c r="J48" s="57">
        <v>11.67</v>
      </c>
      <c r="K48" s="48" t="s">
        <v>736</v>
      </c>
      <c r="L48" s="9" t="str">
        <f t="shared" si="10"/>
        <v>Yes</v>
      </c>
    </row>
    <row r="49" spans="1:12" ht="25.5" x14ac:dyDescent="0.2">
      <c r="A49" s="3" t="s">
        <v>1420</v>
      </c>
      <c r="B49" s="48" t="s">
        <v>213</v>
      </c>
      <c r="C49" s="14">
        <v>3166.5786549999998</v>
      </c>
      <c r="D49" s="11" t="str">
        <f t="shared" si="7"/>
        <v>N/A</v>
      </c>
      <c r="E49" s="14">
        <v>3880.8958158</v>
      </c>
      <c r="F49" s="11" t="str">
        <f t="shared" si="8"/>
        <v>N/A</v>
      </c>
      <c r="G49" s="14">
        <v>3070.8849448999999</v>
      </c>
      <c r="H49" s="11" t="str">
        <f t="shared" si="9"/>
        <v>N/A</v>
      </c>
      <c r="I49" s="57">
        <v>22.56</v>
      </c>
      <c r="J49" s="57">
        <v>-20.9</v>
      </c>
      <c r="K49" s="48" t="s">
        <v>736</v>
      </c>
      <c r="L49" s="9" t="str">
        <f t="shared" si="10"/>
        <v>Yes</v>
      </c>
    </row>
    <row r="50" spans="1:12" x14ac:dyDescent="0.2">
      <c r="A50" s="3" t="s">
        <v>1421</v>
      </c>
      <c r="B50" s="48" t="s">
        <v>213</v>
      </c>
      <c r="C50" s="14">
        <v>1897.0791667000001</v>
      </c>
      <c r="D50" s="11" t="str">
        <f t="shared" si="7"/>
        <v>N/A</v>
      </c>
      <c r="E50" s="14">
        <v>1937.7884847</v>
      </c>
      <c r="F50" s="11" t="str">
        <f t="shared" si="8"/>
        <v>N/A</v>
      </c>
      <c r="G50" s="14">
        <v>1591.1280428</v>
      </c>
      <c r="H50" s="11" t="str">
        <f t="shared" si="9"/>
        <v>N/A</v>
      </c>
      <c r="I50" s="57">
        <v>2.1459999999999999</v>
      </c>
      <c r="J50" s="57">
        <v>-17.899999999999999</v>
      </c>
      <c r="K50" s="48" t="s">
        <v>736</v>
      </c>
      <c r="L50" s="9" t="str">
        <f t="shared" si="10"/>
        <v>Yes</v>
      </c>
    </row>
    <row r="51" spans="1:12" x14ac:dyDescent="0.2">
      <c r="A51" s="3" t="s">
        <v>1422</v>
      </c>
      <c r="B51" s="48" t="s">
        <v>213</v>
      </c>
      <c r="C51" s="14">
        <v>37282.325239999998</v>
      </c>
      <c r="D51" s="11" t="str">
        <f t="shared" si="7"/>
        <v>N/A</v>
      </c>
      <c r="E51" s="14">
        <v>38579.338002999997</v>
      </c>
      <c r="F51" s="11" t="str">
        <f t="shared" si="8"/>
        <v>N/A</v>
      </c>
      <c r="G51" s="14">
        <v>41743.950320999997</v>
      </c>
      <c r="H51" s="11" t="str">
        <f t="shared" si="9"/>
        <v>N/A</v>
      </c>
      <c r="I51" s="57">
        <v>3.4790000000000001</v>
      </c>
      <c r="J51" s="57">
        <v>8.2029999999999994</v>
      </c>
      <c r="K51" s="48" t="s">
        <v>736</v>
      </c>
      <c r="L51" s="9" t="str">
        <f t="shared" si="10"/>
        <v>Yes</v>
      </c>
    </row>
    <row r="52" spans="1:12" x14ac:dyDescent="0.2">
      <c r="A52" s="3" t="s">
        <v>1423</v>
      </c>
      <c r="B52" s="48" t="s">
        <v>213</v>
      </c>
      <c r="C52" s="14" t="s">
        <v>1746</v>
      </c>
      <c r="D52" s="11" t="str">
        <f t="shared" si="7"/>
        <v>N/A</v>
      </c>
      <c r="E52" s="14" t="s">
        <v>1746</v>
      </c>
      <c r="F52" s="11" t="str">
        <f t="shared" si="8"/>
        <v>N/A</v>
      </c>
      <c r="G52" s="14" t="s">
        <v>1746</v>
      </c>
      <c r="H52" s="11" t="str">
        <f t="shared" si="9"/>
        <v>N/A</v>
      </c>
      <c r="I52" s="57" t="s">
        <v>1746</v>
      </c>
      <c r="J52" s="57" t="s">
        <v>1746</v>
      </c>
      <c r="K52" s="48" t="s">
        <v>736</v>
      </c>
      <c r="L52" s="9" t="str">
        <f t="shared" si="10"/>
        <v>N/A</v>
      </c>
    </row>
    <row r="53" spans="1:12" x14ac:dyDescent="0.2">
      <c r="A53" s="46" t="s">
        <v>1597</v>
      </c>
      <c r="B53" s="35" t="s">
        <v>213</v>
      </c>
      <c r="C53" s="47">
        <v>12812319</v>
      </c>
      <c r="D53" s="44" t="str">
        <f t="shared" ref="D53:D122" si="11">IF($B53="N/A","N/A",IF(C53&gt;10,"No",IF(C53&lt;-10,"No","Yes")))</f>
        <v>N/A</v>
      </c>
      <c r="E53" s="47">
        <v>13471738</v>
      </c>
      <c r="F53" s="44" t="str">
        <f t="shared" ref="F53:F122" si="12">IF($B53="N/A","N/A",IF(E53&gt;10,"No",IF(E53&lt;-10,"No","Yes")))</f>
        <v>N/A</v>
      </c>
      <c r="G53" s="47">
        <v>7058532</v>
      </c>
      <c r="H53" s="44" t="str">
        <f t="shared" ref="H53:H122" si="13">IF($B53="N/A","N/A",IF(G53&gt;10,"No",IF(G53&lt;-10,"No","Yes")))</f>
        <v>N/A</v>
      </c>
      <c r="I53" s="12">
        <v>5.1470000000000002</v>
      </c>
      <c r="J53" s="12">
        <v>-47.6</v>
      </c>
      <c r="K53" s="45" t="s">
        <v>736</v>
      </c>
      <c r="L53" s="9" t="str">
        <f t="shared" ref="L53:L113" si="14">IF(J53="Div by 0", "N/A", IF(K53="N/A","N/A", IF(J53&gt;VALUE(MID(K53,1,2)), "No", IF(J53&lt;-1*VALUE(MID(K53,1,2)), "No", "Yes"))))</f>
        <v>No</v>
      </c>
    </row>
    <row r="54" spans="1:12" x14ac:dyDescent="0.2">
      <c r="A54" s="46" t="s">
        <v>596</v>
      </c>
      <c r="B54" s="35" t="s">
        <v>213</v>
      </c>
      <c r="C54" s="36">
        <v>3512</v>
      </c>
      <c r="D54" s="44" t="str">
        <f t="shared" si="11"/>
        <v>N/A</v>
      </c>
      <c r="E54" s="36">
        <v>3631</v>
      </c>
      <c r="F54" s="44" t="str">
        <f t="shared" si="12"/>
        <v>N/A</v>
      </c>
      <c r="G54" s="36">
        <v>1736</v>
      </c>
      <c r="H54" s="44" t="str">
        <f t="shared" si="13"/>
        <v>N/A</v>
      </c>
      <c r="I54" s="12">
        <v>3.3879999999999999</v>
      </c>
      <c r="J54" s="12">
        <v>-52.2</v>
      </c>
      <c r="K54" s="45" t="s">
        <v>736</v>
      </c>
      <c r="L54" s="9" t="str">
        <f t="shared" si="14"/>
        <v>No</v>
      </c>
    </row>
    <row r="55" spans="1:12" x14ac:dyDescent="0.2">
      <c r="A55" s="46" t="s">
        <v>1424</v>
      </c>
      <c r="B55" s="35" t="s">
        <v>213</v>
      </c>
      <c r="C55" s="47">
        <v>3648.1546128</v>
      </c>
      <c r="D55" s="44" t="str">
        <f t="shared" si="11"/>
        <v>N/A</v>
      </c>
      <c r="E55" s="47">
        <v>3710.2004956999999</v>
      </c>
      <c r="F55" s="44" t="str">
        <f t="shared" si="12"/>
        <v>N/A</v>
      </c>
      <c r="G55" s="47">
        <v>4065.9746544</v>
      </c>
      <c r="H55" s="44" t="str">
        <f t="shared" si="13"/>
        <v>N/A</v>
      </c>
      <c r="I55" s="12">
        <v>1.7010000000000001</v>
      </c>
      <c r="J55" s="12">
        <v>9.5890000000000004</v>
      </c>
      <c r="K55" s="45" t="s">
        <v>736</v>
      </c>
      <c r="L55" s="9" t="str">
        <f t="shared" si="14"/>
        <v>Yes</v>
      </c>
    </row>
    <row r="56" spans="1:12" x14ac:dyDescent="0.2">
      <c r="A56" s="46" t="s">
        <v>1425</v>
      </c>
      <c r="B56" s="35" t="s">
        <v>213</v>
      </c>
      <c r="C56" s="36">
        <v>1.2767653758999999</v>
      </c>
      <c r="D56" s="44" t="str">
        <f t="shared" si="11"/>
        <v>N/A</v>
      </c>
      <c r="E56" s="36">
        <v>1.1388047370000001</v>
      </c>
      <c r="F56" s="44" t="str">
        <f t="shared" si="12"/>
        <v>N/A</v>
      </c>
      <c r="G56" s="36">
        <v>1.2534562212</v>
      </c>
      <c r="H56" s="44" t="str">
        <f t="shared" si="13"/>
        <v>N/A</v>
      </c>
      <c r="I56" s="12">
        <v>-10.8</v>
      </c>
      <c r="J56" s="12">
        <v>10.07</v>
      </c>
      <c r="K56" s="45" t="s">
        <v>736</v>
      </c>
      <c r="L56" s="9" t="str">
        <f t="shared" si="14"/>
        <v>Yes</v>
      </c>
    </row>
    <row r="57" spans="1:12" ht="25.5" x14ac:dyDescent="0.2">
      <c r="A57" s="46" t="s">
        <v>597</v>
      </c>
      <c r="B57" s="35" t="s">
        <v>213</v>
      </c>
      <c r="C57" s="47">
        <v>228174</v>
      </c>
      <c r="D57" s="44" t="str">
        <f t="shared" si="11"/>
        <v>N/A</v>
      </c>
      <c r="E57" s="47">
        <v>608565</v>
      </c>
      <c r="F57" s="44" t="str">
        <f t="shared" si="12"/>
        <v>N/A</v>
      </c>
      <c r="G57" s="47">
        <v>541794</v>
      </c>
      <c r="H57" s="44" t="str">
        <f t="shared" si="13"/>
        <v>N/A</v>
      </c>
      <c r="I57" s="12">
        <v>166.7</v>
      </c>
      <c r="J57" s="12">
        <v>-11</v>
      </c>
      <c r="K57" s="45" t="s">
        <v>736</v>
      </c>
      <c r="L57" s="9" t="str">
        <f t="shared" si="14"/>
        <v>Yes</v>
      </c>
    </row>
    <row r="58" spans="1:12" x14ac:dyDescent="0.2">
      <c r="A58" s="46" t="s">
        <v>598</v>
      </c>
      <c r="B58" s="35" t="s">
        <v>213</v>
      </c>
      <c r="C58" s="36">
        <v>11</v>
      </c>
      <c r="D58" s="44" t="str">
        <f t="shared" si="11"/>
        <v>N/A</v>
      </c>
      <c r="E58" s="36">
        <v>24</v>
      </c>
      <c r="F58" s="44" t="str">
        <f t="shared" si="12"/>
        <v>N/A</v>
      </c>
      <c r="G58" s="36">
        <v>28</v>
      </c>
      <c r="H58" s="44" t="str">
        <f t="shared" si="13"/>
        <v>N/A</v>
      </c>
      <c r="I58" s="12">
        <v>242.9</v>
      </c>
      <c r="J58" s="12">
        <v>16.670000000000002</v>
      </c>
      <c r="K58" s="45" t="s">
        <v>736</v>
      </c>
      <c r="L58" s="9" t="str">
        <f t="shared" si="14"/>
        <v>Yes</v>
      </c>
    </row>
    <row r="59" spans="1:12" x14ac:dyDescent="0.2">
      <c r="A59" s="46" t="s">
        <v>1426</v>
      </c>
      <c r="B59" s="35" t="s">
        <v>213</v>
      </c>
      <c r="C59" s="47">
        <v>32596.285714000001</v>
      </c>
      <c r="D59" s="44" t="str">
        <f t="shared" si="11"/>
        <v>N/A</v>
      </c>
      <c r="E59" s="47">
        <v>25356.875</v>
      </c>
      <c r="F59" s="44" t="str">
        <f t="shared" si="12"/>
        <v>N/A</v>
      </c>
      <c r="G59" s="47">
        <v>19349.785714000001</v>
      </c>
      <c r="H59" s="44" t="str">
        <f t="shared" si="13"/>
        <v>N/A</v>
      </c>
      <c r="I59" s="12">
        <v>-22.2</v>
      </c>
      <c r="J59" s="12">
        <v>-23.7</v>
      </c>
      <c r="K59" s="45" t="s">
        <v>736</v>
      </c>
      <c r="L59" s="9" t="str">
        <f t="shared" si="14"/>
        <v>Yes</v>
      </c>
    </row>
    <row r="60" spans="1:12" ht="25.5" x14ac:dyDescent="0.2">
      <c r="A60" s="46" t="s">
        <v>599</v>
      </c>
      <c r="B60" s="35" t="s">
        <v>213</v>
      </c>
      <c r="C60" s="47">
        <v>83103</v>
      </c>
      <c r="D60" s="44" t="str">
        <f t="shared" si="11"/>
        <v>N/A</v>
      </c>
      <c r="E60" s="47">
        <v>123726</v>
      </c>
      <c r="F60" s="44" t="str">
        <f t="shared" si="12"/>
        <v>N/A</v>
      </c>
      <c r="G60" s="47">
        <v>68096</v>
      </c>
      <c r="H60" s="44" t="str">
        <f t="shared" si="13"/>
        <v>N/A</v>
      </c>
      <c r="I60" s="12">
        <v>48.88</v>
      </c>
      <c r="J60" s="12">
        <v>-45</v>
      </c>
      <c r="K60" s="45" t="s">
        <v>736</v>
      </c>
      <c r="L60" s="9" t="str">
        <f t="shared" si="14"/>
        <v>No</v>
      </c>
    </row>
    <row r="61" spans="1:12" x14ac:dyDescent="0.2">
      <c r="A61" s="4" t="s">
        <v>600</v>
      </c>
      <c r="B61" s="48" t="s">
        <v>213</v>
      </c>
      <c r="C61" s="1">
        <v>11</v>
      </c>
      <c r="D61" s="11" t="str">
        <f t="shared" si="11"/>
        <v>N/A</v>
      </c>
      <c r="E61" s="1">
        <v>11</v>
      </c>
      <c r="F61" s="11" t="str">
        <f t="shared" si="12"/>
        <v>N/A</v>
      </c>
      <c r="G61" s="1">
        <v>11</v>
      </c>
      <c r="H61" s="11" t="str">
        <f t="shared" si="13"/>
        <v>N/A</v>
      </c>
      <c r="I61" s="57">
        <v>-50</v>
      </c>
      <c r="J61" s="57">
        <v>0</v>
      </c>
      <c r="K61" s="48" t="s">
        <v>736</v>
      </c>
      <c r="L61" s="9" t="str">
        <f t="shared" si="14"/>
        <v>Yes</v>
      </c>
    </row>
    <row r="62" spans="1:12" ht="25.5" x14ac:dyDescent="0.2">
      <c r="A62" s="4" t="s">
        <v>1427</v>
      </c>
      <c r="B62" s="48" t="s">
        <v>213</v>
      </c>
      <c r="C62" s="14">
        <v>41551.5</v>
      </c>
      <c r="D62" s="11" t="str">
        <f t="shared" si="11"/>
        <v>N/A</v>
      </c>
      <c r="E62" s="14">
        <v>123726</v>
      </c>
      <c r="F62" s="11" t="str">
        <f t="shared" si="12"/>
        <v>N/A</v>
      </c>
      <c r="G62" s="14">
        <v>68096</v>
      </c>
      <c r="H62" s="11" t="str">
        <f t="shared" si="13"/>
        <v>N/A</v>
      </c>
      <c r="I62" s="57">
        <v>197.8</v>
      </c>
      <c r="J62" s="57">
        <v>-45</v>
      </c>
      <c r="K62" s="48" t="s">
        <v>736</v>
      </c>
      <c r="L62" s="9" t="str">
        <f t="shared" si="14"/>
        <v>No</v>
      </c>
    </row>
    <row r="63" spans="1:12" x14ac:dyDescent="0.2">
      <c r="A63" s="4" t="s">
        <v>601</v>
      </c>
      <c r="B63" s="48" t="s">
        <v>213</v>
      </c>
      <c r="C63" s="14">
        <v>35658105</v>
      </c>
      <c r="D63" s="11" t="str">
        <f t="shared" si="11"/>
        <v>N/A</v>
      </c>
      <c r="E63" s="14">
        <v>36867323</v>
      </c>
      <c r="F63" s="11" t="str">
        <f t="shared" si="12"/>
        <v>N/A</v>
      </c>
      <c r="G63" s="14">
        <v>37666381</v>
      </c>
      <c r="H63" s="11" t="str">
        <f t="shared" si="13"/>
        <v>N/A</v>
      </c>
      <c r="I63" s="57">
        <v>3.391</v>
      </c>
      <c r="J63" s="57">
        <v>2.1669999999999998</v>
      </c>
      <c r="K63" s="48" t="s">
        <v>736</v>
      </c>
      <c r="L63" s="9" t="str">
        <f t="shared" si="14"/>
        <v>Yes</v>
      </c>
    </row>
    <row r="64" spans="1:12" x14ac:dyDescent="0.2">
      <c r="A64" s="4" t="s">
        <v>602</v>
      </c>
      <c r="B64" s="48" t="s">
        <v>213</v>
      </c>
      <c r="C64" s="1">
        <v>528</v>
      </c>
      <c r="D64" s="11" t="str">
        <f t="shared" si="11"/>
        <v>N/A</v>
      </c>
      <c r="E64" s="1">
        <v>533</v>
      </c>
      <c r="F64" s="11" t="str">
        <f t="shared" si="12"/>
        <v>N/A</v>
      </c>
      <c r="G64" s="1">
        <v>525</v>
      </c>
      <c r="H64" s="11" t="str">
        <f t="shared" si="13"/>
        <v>N/A</v>
      </c>
      <c r="I64" s="57">
        <v>0.94699999999999995</v>
      </c>
      <c r="J64" s="57">
        <v>-1.5</v>
      </c>
      <c r="K64" s="48" t="s">
        <v>736</v>
      </c>
      <c r="L64" s="9" t="str">
        <f t="shared" si="14"/>
        <v>Yes</v>
      </c>
    </row>
    <row r="65" spans="1:12" x14ac:dyDescent="0.2">
      <c r="A65" s="4" t="s">
        <v>1428</v>
      </c>
      <c r="B65" s="48" t="s">
        <v>213</v>
      </c>
      <c r="C65" s="14">
        <v>67534.289772999997</v>
      </c>
      <c r="D65" s="11" t="str">
        <f t="shared" si="11"/>
        <v>N/A</v>
      </c>
      <c r="E65" s="14">
        <v>69169.461538000003</v>
      </c>
      <c r="F65" s="11" t="str">
        <f t="shared" si="12"/>
        <v>N/A</v>
      </c>
      <c r="G65" s="14">
        <v>71745.487619000007</v>
      </c>
      <c r="H65" s="11" t="str">
        <f t="shared" si="13"/>
        <v>N/A</v>
      </c>
      <c r="I65" s="57">
        <v>2.4209999999999998</v>
      </c>
      <c r="J65" s="57">
        <v>3.7240000000000002</v>
      </c>
      <c r="K65" s="48" t="s">
        <v>736</v>
      </c>
      <c r="L65" s="9" t="str">
        <f t="shared" si="14"/>
        <v>Yes</v>
      </c>
    </row>
    <row r="66" spans="1:12" x14ac:dyDescent="0.2">
      <c r="A66" s="4" t="s">
        <v>603</v>
      </c>
      <c r="B66" s="48" t="s">
        <v>213</v>
      </c>
      <c r="C66" s="14">
        <v>126220888</v>
      </c>
      <c r="D66" s="11" t="str">
        <f t="shared" si="11"/>
        <v>N/A</v>
      </c>
      <c r="E66" s="14">
        <v>133545179</v>
      </c>
      <c r="F66" s="11" t="str">
        <f t="shared" si="12"/>
        <v>N/A</v>
      </c>
      <c r="G66" s="14">
        <v>127679169</v>
      </c>
      <c r="H66" s="11" t="str">
        <f t="shared" si="13"/>
        <v>N/A</v>
      </c>
      <c r="I66" s="57">
        <v>5.8029999999999999</v>
      </c>
      <c r="J66" s="57">
        <v>-4.3899999999999997</v>
      </c>
      <c r="K66" s="48" t="s">
        <v>736</v>
      </c>
      <c r="L66" s="9" t="str">
        <f t="shared" si="14"/>
        <v>Yes</v>
      </c>
    </row>
    <row r="67" spans="1:12" x14ac:dyDescent="0.2">
      <c r="A67" s="4" t="s">
        <v>604</v>
      </c>
      <c r="B67" s="48" t="s">
        <v>213</v>
      </c>
      <c r="C67" s="1">
        <v>4201</v>
      </c>
      <c r="D67" s="11" t="str">
        <f t="shared" si="11"/>
        <v>N/A</v>
      </c>
      <c r="E67" s="1">
        <v>4257</v>
      </c>
      <c r="F67" s="11" t="str">
        <f t="shared" si="12"/>
        <v>N/A</v>
      </c>
      <c r="G67" s="1">
        <v>3792</v>
      </c>
      <c r="H67" s="11" t="str">
        <f t="shared" si="13"/>
        <v>N/A</v>
      </c>
      <c r="I67" s="57">
        <v>1.333</v>
      </c>
      <c r="J67" s="57">
        <v>-10.9</v>
      </c>
      <c r="K67" s="48" t="s">
        <v>736</v>
      </c>
      <c r="L67" s="9" t="str">
        <f t="shared" si="14"/>
        <v>Yes</v>
      </c>
    </row>
    <row r="68" spans="1:12" x14ac:dyDescent="0.2">
      <c r="A68" s="4" t="s">
        <v>1429</v>
      </c>
      <c r="B68" s="48" t="s">
        <v>213</v>
      </c>
      <c r="C68" s="14">
        <v>30045.438705</v>
      </c>
      <c r="D68" s="11" t="str">
        <f t="shared" si="11"/>
        <v>N/A</v>
      </c>
      <c r="E68" s="14">
        <v>31370.725628</v>
      </c>
      <c r="F68" s="11" t="str">
        <f t="shared" si="12"/>
        <v>N/A</v>
      </c>
      <c r="G68" s="14">
        <v>33670.666929999999</v>
      </c>
      <c r="H68" s="11" t="str">
        <f t="shared" si="13"/>
        <v>N/A</v>
      </c>
      <c r="I68" s="57">
        <v>4.4109999999999996</v>
      </c>
      <c r="J68" s="57">
        <v>7.3310000000000004</v>
      </c>
      <c r="K68" s="48" t="s">
        <v>736</v>
      </c>
      <c r="L68" s="9" t="str">
        <f t="shared" si="14"/>
        <v>Yes</v>
      </c>
    </row>
    <row r="69" spans="1:12" ht="25.5" x14ac:dyDescent="0.2">
      <c r="A69" s="4" t="s">
        <v>605</v>
      </c>
      <c r="B69" s="48" t="s">
        <v>213</v>
      </c>
      <c r="C69" s="14">
        <v>1345262</v>
      </c>
      <c r="D69" s="11" t="str">
        <f t="shared" si="11"/>
        <v>N/A</v>
      </c>
      <c r="E69" s="14">
        <v>1163381</v>
      </c>
      <c r="F69" s="11" t="str">
        <f t="shared" si="12"/>
        <v>N/A</v>
      </c>
      <c r="G69" s="14">
        <v>734116</v>
      </c>
      <c r="H69" s="11" t="str">
        <f t="shared" si="13"/>
        <v>N/A</v>
      </c>
      <c r="I69" s="57">
        <v>-13.5</v>
      </c>
      <c r="J69" s="57">
        <v>-36.9</v>
      </c>
      <c r="K69" s="48" t="s">
        <v>736</v>
      </c>
      <c r="L69" s="9" t="str">
        <f t="shared" si="14"/>
        <v>No</v>
      </c>
    </row>
    <row r="70" spans="1:12" x14ac:dyDescent="0.2">
      <c r="A70" s="4" t="s">
        <v>606</v>
      </c>
      <c r="B70" s="48" t="s">
        <v>213</v>
      </c>
      <c r="C70" s="1">
        <v>5581</v>
      </c>
      <c r="D70" s="11" t="str">
        <f t="shared" si="11"/>
        <v>N/A</v>
      </c>
      <c r="E70" s="1">
        <v>5475</v>
      </c>
      <c r="F70" s="11" t="str">
        <f t="shared" si="12"/>
        <v>N/A</v>
      </c>
      <c r="G70" s="1">
        <v>3612</v>
      </c>
      <c r="H70" s="11" t="str">
        <f t="shared" si="13"/>
        <v>N/A</v>
      </c>
      <c r="I70" s="57">
        <v>-1.9</v>
      </c>
      <c r="J70" s="57">
        <v>-34</v>
      </c>
      <c r="K70" s="48" t="s">
        <v>736</v>
      </c>
      <c r="L70" s="9" t="str">
        <f t="shared" si="14"/>
        <v>No</v>
      </c>
    </row>
    <row r="71" spans="1:12" x14ac:dyDescent="0.2">
      <c r="A71" s="4" t="s">
        <v>1430</v>
      </c>
      <c r="B71" s="48" t="s">
        <v>213</v>
      </c>
      <c r="C71" s="14">
        <v>241.04318223000001</v>
      </c>
      <c r="D71" s="11" t="str">
        <f t="shared" si="11"/>
        <v>N/A</v>
      </c>
      <c r="E71" s="14">
        <v>212.48968037</v>
      </c>
      <c r="F71" s="11" t="str">
        <f t="shared" si="12"/>
        <v>N/A</v>
      </c>
      <c r="G71" s="14">
        <v>203.24363234</v>
      </c>
      <c r="H71" s="11" t="str">
        <f t="shared" si="13"/>
        <v>N/A</v>
      </c>
      <c r="I71" s="57">
        <v>-11.8</v>
      </c>
      <c r="J71" s="57">
        <v>-4.3499999999999996</v>
      </c>
      <c r="K71" s="48" t="s">
        <v>736</v>
      </c>
      <c r="L71" s="9" t="str">
        <f t="shared" si="14"/>
        <v>Yes</v>
      </c>
    </row>
    <row r="72" spans="1:12" x14ac:dyDescent="0.2">
      <c r="A72" s="4" t="s">
        <v>607</v>
      </c>
      <c r="B72" s="48" t="s">
        <v>213</v>
      </c>
      <c r="C72" s="14">
        <v>68803</v>
      </c>
      <c r="D72" s="11" t="str">
        <f t="shared" si="11"/>
        <v>N/A</v>
      </c>
      <c r="E72" s="14">
        <v>151164</v>
      </c>
      <c r="F72" s="11" t="str">
        <f t="shared" si="12"/>
        <v>N/A</v>
      </c>
      <c r="G72" s="14">
        <v>204008</v>
      </c>
      <c r="H72" s="11" t="str">
        <f t="shared" si="13"/>
        <v>N/A</v>
      </c>
      <c r="I72" s="57">
        <v>119.7</v>
      </c>
      <c r="J72" s="57">
        <v>34.96</v>
      </c>
      <c r="K72" s="48" t="s">
        <v>736</v>
      </c>
      <c r="L72" s="9" t="str">
        <f t="shared" si="14"/>
        <v>No</v>
      </c>
    </row>
    <row r="73" spans="1:12" x14ac:dyDescent="0.2">
      <c r="A73" s="4" t="s">
        <v>608</v>
      </c>
      <c r="B73" s="48" t="s">
        <v>213</v>
      </c>
      <c r="C73" s="1">
        <v>184</v>
      </c>
      <c r="D73" s="11" t="str">
        <f t="shared" si="11"/>
        <v>N/A</v>
      </c>
      <c r="E73" s="1">
        <v>642</v>
      </c>
      <c r="F73" s="11" t="str">
        <f t="shared" si="12"/>
        <v>N/A</v>
      </c>
      <c r="G73" s="1">
        <v>974</v>
      </c>
      <c r="H73" s="11" t="str">
        <f t="shared" si="13"/>
        <v>N/A</v>
      </c>
      <c r="I73" s="57">
        <v>248.9</v>
      </c>
      <c r="J73" s="57">
        <v>51.71</v>
      </c>
      <c r="K73" s="48" t="s">
        <v>736</v>
      </c>
      <c r="L73" s="9" t="str">
        <f t="shared" si="14"/>
        <v>No</v>
      </c>
    </row>
    <row r="74" spans="1:12" x14ac:dyDescent="0.2">
      <c r="A74" s="4" t="s">
        <v>1431</v>
      </c>
      <c r="B74" s="48" t="s">
        <v>213</v>
      </c>
      <c r="C74" s="14">
        <v>373.92934782999998</v>
      </c>
      <c r="D74" s="11" t="str">
        <f t="shared" si="11"/>
        <v>N/A</v>
      </c>
      <c r="E74" s="14">
        <v>235.45794393</v>
      </c>
      <c r="F74" s="11" t="str">
        <f t="shared" si="12"/>
        <v>N/A</v>
      </c>
      <c r="G74" s="14">
        <v>209.45379876999999</v>
      </c>
      <c r="H74" s="11" t="str">
        <f t="shared" si="13"/>
        <v>N/A</v>
      </c>
      <c r="I74" s="57">
        <v>-37</v>
      </c>
      <c r="J74" s="57">
        <v>-11</v>
      </c>
      <c r="K74" s="48" t="s">
        <v>736</v>
      </c>
      <c r="L74" s="9" t="str">
        <f t="shared" si="14"/>
        <v>Yes</v>
      </c>
    </row>
    <row r="75" spans="1:12" ht="25.5" x14ac:dyDescent="0.2">
      <c r="A75" s="4" t="s">
        <v>609</v>
      </c>
      <c r="B75" s="48" t="s">
        <v>213</v>
      </c>
      <c r="C75" s="14">
        <v>496354</v>
      </c>
      <c r="D75" s="11" t="str">
        <f t="shared" si="11"/>
        <v>N/A</v>
      </c>
      <c r="E75" s="14">
        <v>789842</v>
      </c>
      <c r="F75" s="11" t="str">
        <f t="shared" si="12"/>
        <v>N/A</v>
      </c>
      <c r="G75" s="14">
        <v>397193</v>
      </c>
      <c r="H75" s="11" t="str">
        <f t="shared" si="13"/>
        <v>N/A</v>
      </c>
      <c r="I75" s="57">
        <v>59.13</v>
      </c>
      <c r="J75" s="57">
        <v>-49.7</v>
      </c>
      <c r="K75" s="48" t="s">
        <v>736</v>
      </c>
      <c r="L75" s="9" t="str">
        <f t="shared" si="14"/>
        <v>No</v>
      </c>
    </row>
    <row r="76" spans="1:12" x14ac:dyDescent="0.2">
      <c r="A76" s="46" t="s">
        <v>610</v>
      </c>
      <c r="B76" s="35" t="s">
        <v>213</v>
      </c>
      <c r="C76" s="36">
        <v>2964</v>
      </c>
      <c r="D76" s="44" t="str">
        <f t="shared" si="11"/>
        <v>N/A</v>
      </c>
      <c r="E76" s="36">
        <v>3095</v>
      </c>
      <c r="F76" s="44" t="str">
        <f t="shared" si="12"/>
        <v>N/A</v>
      </c>
      <c r="G76" s="36">
        <v>2380</v>
      </c>
      <c r="H76" s="44" t="str">
        <f t="shared" si="13"/>
        <v>N/A</v>
      </c>
      <c r="I76" s="12">
        <v>4.42</v>
      </c>
      <c r="J76" s="12">
        <v>-23.1</v>
      </c>
      <c r="K76" s="45" t="s">
        <v>736</v>
      </c>
      <c r="L76" s="9" t="str">
        <f t="shared" si="14"/>
        <v>Yes</v>
      </c>
    </row>
    <row r="77" spans="1:12" ht="25.5" x14ac:dyDescent="0.2">
      <c r="A77" s="46" t="s">
        <v>1432</v>
      </c>
      <c r="B77" s="35" t="s">
        <v>213</v>
      </c>
      <c r="C77" s="47">
        <v>167.4608637</v>
      </c>
      <c r="D77" s="44" t="str">
        <f t="shared" si="11"/>
        <v>N/A</v>
      </c>
      <c r="E77" s="47">
        <v>255.19935380000001</v>
      </c>
      <c r="F77" s="44" t="str">
        <f t="shared" si="12"/>
        <v>N/A</v>
      </c>
      <c r="G77" s="47">
        <v>166.88781513000001</v>
      </c>
      <c r="H77" s="44" t="str">
        <f t="shared" si="13"/>
        <v>N/A</v>
      </c>
      <c r="I77" s="12">
        <v>52.39</v>
      </c>
      <c r="J77" s="12">
        <v>-34.6</v>
      </c>
      <c r="K77" s="45" t="s">
        <v>736</v>
      </c>
      <c r="L77" s="9" t="str">
        <f t="shared" si="14"/>
        <v>No</v>
      </c>
    </row>
    <row r="78" spans="1:12" ht="25.5" x14ac:dyDescent="0.2">
      <c r="A78" s="46" t="s">
        <v>611</v>
      </c>
      <c r="B78" s="35" t="s">
        <v>213</v>
      </c>
      <c r="C78" s="47">
        <v>3280198</v>
      </c>
      <c r="D78" s="44" t="str">
        <f t="shared" si="11"/>
        <v>N/A</v>
      </c>
      <c r="E78" s="47">
        <v>3844389</v>
      </c>
      <c r="F78" s="44" t="str">
        <f t="shared" si="12"/>
        <v>N/A</v>
      </c>
      <c r="G78" s="47">
        <v>2563829</v>
      </c>
      <c r="H78" s="44" t="str">
        <f t="shared" si="13"/>
        <v>N/A</v>
      </c>
      <c r="I78" s="12">
        <v>17.2</v>
      </c>
      <c r="J78" s="12">
        <v>-33.299999999999997</v>
      </c>
      <c r="K78" s="45" t="s">
        <v>736</v>
      </c>
      <c r="L78" s="9" t="str">
        <f t="shared" si="14"/>
        <v>No</v>
      </c>
    </row>
    <row r="79" spans="1:12" x14ac:dyDescent="0.2">
      <c r="A79" s="46" t="s">
        <v>612</v>
      </c>
      <c r="B79" s="35" t="s">
        <v>213</v>
      </c>
      <c r="C79" s="36">
        <v>8450</v>
      </c>
      <c r="D79" s="44" t="str">
        <f t="shared" si="11"/>
        <v>N/A</v>
      </c>
      <c r="E79" s="36">
        <v>9119</v>
      </c>
      <c r="F79" s="44" t="str">
        <f t="shared" si="12"/>
        <v>N/A</v>
      </c>
      <c r="G79" s="36">
        <v>5044</v>
      </c>
      <c r="H79" s="44" t="str">
        <f t="shared" si="13"/>
        <v>N/A</v>
      </c>
      <c r="I79" s="12">
        <v>7.9169999999999998</v>
      </c>
      <c r="J79" s="12">
        <v>-44.7</v>
      </c>
      <c r="K79" s="45" t="s">
        <v>736</v>
      </c>
      <c r="L79" s="9" t="str">
        <f t="shared" si="14"/>
        <v>No</v>
      </c>
    </row>
    <row r="80" spans="1:12" x14ac:dyDescent="0.2">
      <c r="A80" s="46" t="s">
        <v>1433</v>
      </c>
      <c r="B80" s="35" t="s">
        <v>213</v>
      </c>
      <c r="C80" s="47">
        <v>388.18911243000002</v>
      </c>
      <c r="D80" s="44" t="str">
        <f t="shared" si="11"/>
        <v>N/A</v>
      </c>
      <c r="E80" s="47">
        <v>421.58010746999997</v>
      </c>
      <c r="F80" s="44" t="str">
        <f t="shared" si="12"/>
        <v>N/A</v>
      </c>
      <c r="G80" s="47">
        <v>508.29282316000001</v>
      </c>
      <c r="H80" s="44" t="str">
        <f t="shared" si="13"/>
        <v>N/A</v>
      </c>
      <c r="I80" s="12">
        <v>8.6020000000000003</v>
      </c>
      <c r="J80" s="12">
        <v>20.57</v>
      </c>
      <c r="K80" s="45" t="s">
        <v>736</v>
      </c>
      <c r="L80" s="9" t="str">
        <f t="shared" si="14"/>
        <v>Yes</v>
      </c>
    </row>
    <row r="81" spans="1:12" x14ac:dyDescent="0.2">
      <c r="A81" s="46" t="s">
        <v>613</v>
      </c>
      <c r="B81" s="35" t="s">
        <v>213</v>
      </c>
      <c r="C81" s="47">
        <v>6931174</v>
      </c>
      <c r="D81" s="44" t="str">
        <f t="shared" si="11"/>
        <v>N/A</v>
      </c>
      <c r="E81" s="47">
        <v>11028934</v>
      </c>
      <c r="F81" s="44" t="str">
        <f t="shared" si="12"/>
        <v>N/A</v>
      </c>
      <c r="G81" s="47">
        <v>5349632</v>
      </c>
      <c r="H81" s="44" t="str">
        <f t="shared" si="13"/>
        <v>N/A</v>
      </c>
      <c r="I81" s="12">
        <v>59.12</v>
      </c>
      <c r="J81" s="12">
        <v>-51.5</v>
      </c>
      <c r="K81" s="45" t="s">
        <v>736</v>
      </c>
      <c r="L81" s="9" t="str">
        <f t="shared" si="14"/>
        <v>No</v>
      </c>
    </row>
    <row r="82" spans="1:12" x14ac:dyDescent="0.2">
      <c r="A82" s="46" t="s">
        <v>614</v>
      </c>
      <c r="B82" s="35" t="s">
        <v>213</v>
      </c>
      <c r="C82" s="36">
        <v>13986</v>
      </c>
      <c r="D82" s="44" t="str">
        <f t="shared" si="11"/>
        <v>N/A</v>
      </c>
      <c r="E82" s="36">
        <v>14661</v>
      </c>
      <c r="F82" s="44" t="str">
        <f t="shared" si="12"/>
        <v>N/A</v>
      </c>
      <c r="G82" s="36">
        <v>8613</v>
      </c>
      <c r="H82" s="44" t="str">
        <f t="shared" si="13"/>
        <v>N/A</v>
      </c>
      <c r="I82" s="12">
        <v>4.8259999999999996</v>
      </c>
      <c r="J82" s="12">
        <v>-41.3</v>
      </c>
      <c r="K82" s="45" t="s">
        <v>736</v>
      </c>
      <c r="L82" s="9" t="str">
        <f t="shared" si="14"/>
        <v>No</v>
      </c>
    </row>
    <row r="83" spans="1:12" x14ac:dyDescent="0.2">
      <c r="A83" s="46" t="s">
        <v>1434</v>
      </c>
      <c r="B83" s="35" t="s">
        <v>213</v>
      </c>
      <c r="C83" s="47">
        <v>495.57943657999999</v>
      </c>
      <c r="D83" s="44" t="str">
        <f t="shared" si="11"/>
        <v>N/A</v>
      </c>
      <c r="E83" s="47">
        <v>752.26341995999996</v>
      </c>
      <c r="F83" s="44" t="str">
        <f t="shared" si="12"/>
        <v>N/A</v>
      </c>
      <c r="G83" s="47">
        <v>621.11134331999995</v>
      </c>
      <c r="H83" s="44" t="str">
        <f t="shared" si="13"/>
        <v>N/A</v>
      </c>
      <c r="I83" s="12">
        <v>51.79</v>
      </c>
      <c r="J83" s="12">
        <v>-17.399999999999999</v>
      </c>
      <c r="K83" s="45" t="s">
        <v>736</v>
      </c>
      <c r="L83" s="9" t="str">
        <f t="shared" si="14"/>
        <v>Yes</v>
      </c>
    </row>
    <row r="84" spans="1:12" ht="25.5" x14ac:dyDescent="0.2">
      <c r="A84" s="46" t="s">
        <v>615</v>
      </c>
      <c r="B84" s="35" t="s">
        <v>213</v>
      </c>
      <c r="C84" s="47">
        <v>3302427</v>
      </c>
      <c r="D84" s="44" t="str">
        <f t="shared" si="11"/>
        <v>N/A</v>
      </c>
      <c r="E84" s="47">
        <v>3595237</v>
      </c>
      <c r="F84" s="44" t="str">
        <f t="shared" si="12"/>
        <v>N/A</v>
      </c>
      <c r="G84" s="47">
        <v>2273136</v>
      </c>
      <c r="H84" s="44" t="str">
        <f t="shared" si="13"/>
        <v>N/A</v>
      </c>
      <c r="I84" s="12">
        <v>8.8670000000000009</v>
      </c>
      <c r="J84" s="12">
        <v>-36.799999999999997</v>
      </c>
      <c r="K84" s="45" t="s">
        <v>736</v>
      </c>
      <c r="L84" s="9" t="str">
        <f t="shared" si="14"/>
        <v>No</v>
      </c>
    </row>
    <row r="85" spans="1:12" x14ac:dyDescent="0.2">
      <c r="A85" s="46" t="s">
        <v>616</v>
      </c>
      <c r="B85" s="35" t="s">
        <v>213</v>
      </c>
      <c r="C85" s="36">
        <v>603</v>
      </c>
      <c r="D85" s="44" t="str">
        <f t="shared" si="11"/>
        <v>N/A</v>
      </c>
      <c r="E85" s="36">
        <v>637</v>
      </c>
      <c r="F85" s="44" t="str">
        <f t="shared" si="12"/>
        <v>N/A</v>
      </c>
      <c r="G85" s="36">
        <v>355</v>
      </c>
      <c r="H85" s="44" t="str">
        <f t="shared" si="13"/>
        <v>N/A</v>
      </c>
      <c r="I85" s="12">
        <v>5.6379999999999999</v>
      </c>
      <c r="J85" s="12">
        <v>-44.3</v>
      </c>
      <c r="K85" s="45" t="s">
        <v>736</v>
      </c>
      <c r="L85" s="9" t="str">
        <f t="shared" si="14"/>
        <v>No</v>
      </c>
    </row>
    <row r="86" spans="1:12" ht="25.5" x14ac:dyDescent="0.2">
      <c r="A86" s="46" t="s">
        <v>1435</v>
      </c>
      <c r="B86" s="35" t="s">
        <v>213</v>
      </c>
      <c r="C86" s="47">
        <v>5476.6616915000004</v>
      </c>
      <c r="D86" s="44" t="str">
        <f t="shared" si="11"/>
        <v>N/A</v>
      </c>
      <c r="E86" s="47">
        <v>5644.0141286999997</v>
      </c>
      <c r="F86" s="44" t="str">
        <f t="shared" si="12"/>
        <v>N/A</v>
      </c>
      <c r="G86" s="47">
        <v>6403.2</v>
      </c>
      <c r="H86" s="44" t="str">
        <f t="shared" si="13"/>
        <v>N/A</v>
      </c>
      <c r="I86" s="12">
        <v>3.056</v>
      </c>
      <c r="J86" s="12">
        <v>13.45</v>
      </c>
      <c r="K86" s="45" t="s">
        <v>736</v>
      </c>
      <c r="L86" s="9" t="str">
        <f t="shared" si="14"/>
        <v>Yes</v>
      </c>
    </row>
    <row r="87" spans="1:12" ht="25.5" x14ac:dyDescent="0.2">
      <c r="A87" s="46" t="s">
        <v>617</v>
      </c>
      <c r="B87" s="35" t="s">
        <v>213</v>
      </c>
      <c r="C87" s="47">
        <v>7771414</v>
      </c>
      <c r="D87" s="44" t="str">
        <f t="shared" si="11"/>
        <v>N/A</v>
      </c>
      <c r="E87" s="47">
        <v>10699470</v>
      </c>
      <c r="F87" s="44" t="str">
        <f t="shared" si="12"/>
        <v>N/A</v>
      </c>
      <c r="G87" s="47">
        <v>7322985</v>
      </c>
      <c r="H87" s="44" t="str">
        <f t="shared" si="13"/>
        <v>N/A</v>
      </c>
      <c r="I87" s="12">
        <v>37.68</v>
      </c>
      <c r="J87" s="12">
        <v>-31.6</v>
      </c>
      <c r="K87" s="45" t="s">
        <v>736</v>
      </c>
      <c r="L87" s="9" t="str">
        <f t="shared" si="14"/>
        <v>No</v>
      </c>
    </row>
    <row r="88" spans="1:12" x14ac:dyDescent="0.2">
      <c r="A88" s="46" t="s">
        <v>618</v>
      </c>
      <c r="B88" s="35" t="s">
        <v>213</v>
      </c>
      <c r="C88" s="36">
        <v>11403</v>
      </c>
      <c r="D88" s="44" t="str">
        <f t="shared" si="11"/>
        <v>N/A</v>
      </c>
      <c r="E88" s="36">
        <v>12029</v>
      </c>
      <c r="F88" s="44" t="str">
        <f t="shared" si="12"/>
        <v>N/A</v>
      </c>
      <c r="G88" s="36">
        <v>6440</v>
      </c>
      <c r="H88" s="44" t="str">
        <f t="shared" si="13"/>
        <v>N/A</v>
      </c>
      <c r="I88" s="12">
        <v>5.49</v>
      </c>
      <c r="J88" s="12">
        <v>-46.5</v>
      </c>
      <c r="K88" s="45" t="s">
        <v>736</v>
      </c>
      <c r="L88" s="9" t="str">
        <f t="shared" si="14"/>
        <v>No</v>
      </c>
    </row>
    <row r="89" spans="1:12" x14ac:dyDescent="0.2">
      <c r="A89" s="46" t="s">
        <v>1436</v>
      </c>
      <c r="B89" s="35" t="s">
        <v>213</v>
      </c>
      <c r="C89" s="47">
        <v>681.52363413</v>
      </c>
      <c r="D89" s="44" t="str">
        <f t="shared" si="11"/>
        <v>N/A</v>
      </c>
      <c r="E89" s="47">
        <v>889.47294038999996</v>
      </c>
      <c r="F89" s="44" t="str">
        <f t="shared" si="12"/>
        <v>N/A</v>
      </c>
      <c r="G89" s="47">
        <v>1137.1094720000001</v>
      </c>
      <c r="H89" s="44" t="str">
        <f t="shared" si="13"/>
        <v>N/A</v>
      </c>
      <c r="I89" s="12">
        <v>30.51</v>
      </c>
      <c r="J89" s="12">
        <v>27.84</v>
      </c>
      <c r="K89" s="45" t="s">
        <v>736</v>
      </c>
      <c r="L89" s="9" t="str">
        <f t="shared" si="14"/>
        <v>Yes</v>
      </c>
    </row>
    <row r="90" spans="1:12" x14ac:dyDescent="0.2">
      <c r="A90" s="46" t="s">
        <v>619</v>
      </c>
      <c r="B90" s="35" t="s">
        <v>213</v>
      </c>
      <c r="C90" s="47">
        <v>8180792</v>
      </c>
      <c r="D90" s="44" t="str">
        <f t="shared" si="11"/>
        <v>N/A</v>
      </c>
      <c r="E90" s="47">
        <v>9474600</v>
      </c>
      <c r="F90" s="44" t="str">
        <f t="shared" si="12"/>
        <v>N/A</v>
      </c>
      <c r="G90" s="47">
        <v>5715834</v>
      </c>
      <c r="H90" s="44" t="str">
        <f t="shared" si="13"/>
        <v>N/A</v>
      </c>
      <c r="I90" s="12">
        <v>15.82</v>
      </c>
      <c r="J90" s="12">
        <v>-39.700000000000003</v>
      </c>
      <c r="K90" s="45" t="s">
        <v>736</v>
      </c>
      <c r="L90" s="9" t="str">
        <f t="shared" si="14"/>
        <v>No</v>
      </c>
    </row>
    <row r="91" spans="1:12" x14ac:dyDescent="0.2">
      <c r="A91" s="46" t="s">
        <v>620</v>
      </c>
      <c r="B91" s="35" t="s">
        <v>213</v>
      </c>
      <c r="C91" s="36">
        <v>12694</v>
      </c>
      <c r="D91" s="44" t="str">
        <f t="shared" si="11"/>
        <v>N/A</v>
      </c>
      <c r="E91" s="36">
        <v>14271</v>
      </c>
      <c r="F91" s="44" t="str">
        <f t="shared" si="12"/>
        <v>N/A</v>
      </c>
      <c r="G91" s="36">
        <v>4832</v>
      </c>
      <c r="H91" s="44" t="str">
        <f t="shared" si="13"/>
        <v>N/A</v>
      </c>
      <c r="I91" s="12">
        <v>12.42</v>
      </c>
      <c r="J91" s="12">
        <v>-66.099999999999994</v>
      </c>
      <c r="K91" s="45" t="s">
        <v>736</v>
      </c>
      <c r="L91" s="9" t="str">
        <f t="shared" si="14"/>
        <v>No</v>
      </c>
    </row>
    <row r="92" spans="1:12" x14ac:dyDescent="0.2">
      <c r="A92" s="46" t="s">
        <v>1437</v>
      </c>
      <c r="B92" s="35" t="s">
        <v>213</v>
      </c>
      <c r="C92" s="47">
        <v>644.46132031000002</v>
      </c>
      <c r="D92" s="44" t="str">
        <f t="shared" si="11"/>
        <v>N/A</v>
      </c>
      <c r="E92" s="47">
        <v>663.90582300000005</v>
      </c>
      <c r="F92" s="44" t="str">
        <f t="shared" si="12"/>
        <v>N/A</v>
      </c>
      <c r="G92" s="47">
        <v>1182.9126656000001</v>
      </c>
      <c r="H92" s="44" t="str">
        <f t="shared" si="13"/>
        <v>N/A</v>
      </c>
      <c r="I92" s="12">
        <v>3.0169999999999999</v>
      </c>
      <c r="J92" s="12">
        <v>78.17</v>
      </c>
      <c r="K92" s="45" t="s">
        <v>736</v>
      </c>
      <c r="L92" s="9" t="str">
        <f t="shared" si="14"/>
        <v>No</v>
      </c>
    </row>
    <row r="93" spans="1:12" ht="25.5" x14ac:dyDescent="0.2">
      <c r="A93" s="46" t="s">
        <v>621</v>
      </c>
      <c r="B93" s="35" t="s">
        <v>213</v>
      </c>
      <c r="C93" s="47">
        <v>19975805</v>
      </c>
      <c r="D93" s="44" t="str">
        <f t="shared" si="11"/>
        <v>N/A</v>
      </c>
      <c r="E93" s="47">
        <v>20909859</v>
      </c>
      <c r="F93" s="44" t="str">
        <f t="shared" si="12"/>
        <v>N/A</v>
      </c>
      <c r="G93" s="47">
        <v>14477060</v>
      </c>
      <c r="H93" s="44" t="str">
        <f t="shared" si="13"/>
        <v>N/A</v>
      </c>
      <c r="I93" s="12">
        <v>4.6760000000000002</v>
      </c>
      <c r="J93" s="12">
        <v>-30.8</v>
      </c>
      <c r="K93" s="45" t="s">
        <v>736</v>
      </c>
      <c r="L93" s="9" t="str">
        <f t="shared" si="14"/>
        <v>No</v>
      </c>
    </row>
    <row r="94" spans="1:12" x14ac:dyDescent="0.2">
      <c r="A94" s="49" t="s">
        <v>622</v>
      </c>
      <c r="B94" s="36" t="s">
        <v>213</v>
      </c>
      <c r="C94" s="36">
        <v>3109</v>
      </c>
      <c r="D94" s="44" t="str">
        <f t="shared" si="11"/>
        <v>N/A</v>
      </c>
      <c r="E94" s="36">
        <v>3298</v>
      </c>
      <c r="F94" s="44" t="str">
        <f t="shared" si="12"/>
        <v>N/A</v>
      </c>
      <c r="G94" s="36">
        <v>2807</v>
      </c>
      <c r="H94" s="44" t="str">
        <f t="shared" si="13"/>
        <v>N/A</v>
      </c>
      <c r="I94" s="12">
        <v>6.0789999999999997</v>
      </c>
      <c r="J94" s="12">
        <v>-14.9</v>
      </c>
      <c r="K94" s="50" t="s">
        <v>736</v>
      </c>
      <c r="L94" s="9" t="str">
        <f t="shared" si="14"/>
        <v>Yes</v>
      </c>
    </row>
    <row r="95" spans="1:12" ht="25.5" x14ac:dyDescent="0.2">
      <c r="A95" s="46" t="s">
        <v>1438</v>
      </c>
      <c r="B95" s="35" t="s">
        <v>213</v>
      </c>
      <c r="C95" s="47">
        <v>6425.1543904999999</v>
      </c>
      <c r="D95" s="44" t="str">
        <f t="shared" si="11"/>
        <v>N/A</v>
      </c>
      <c r="E95" s="47">
        <v>6340.1634323999997</v>
      </c>
      <c r="F95" s="44" t="str">
        <f t="shared" si="12"/>
        <v>N/A</v>
      </c>
      <c r="G95" s="47">
        <v>5157.4848592999997</v>
      </c>
      <c r="H95" s="44" t="str">
        <f t="shared" si="13"/>
        <v>N/A</v>
      </c>
      <c r="I95" s="12">
        <v>-1.32</v>
      </c>
      <c r="J95" s="12">
        <v>-18.7</v>
      </c>
      <c r="K95" s="45" t="s">
        <v>736</v>
      </c>
      <c r="L95" s="9" t="str">
        <f t="shared" si="14"/>
        <v>Yes</v>
      </c>
    </row>
    <row r="96" spans="1:12" ht="25.5" x14ac:dyDescent="0.2">
      <c r="A96" s="46" t="s">
        <v>623</v>
      </c>
      <c r="B96" s="35" t="s">
        <v>213</v>
      </c>
      <c r="C96" s="47">
        <v>601020</v>
      </c>
      <c r="D96" s="44" t="str">
        <f t="shared" si="11"/>
        <v>N/A</v>
      </c>
      <c r="E96" s="47">
        <v>620059</v>
      </c>
      <c r="F96" s="44" t="str">
        <f t="shared" si="12"/>
        <v>N/A</v>
      </c>
      <c r="G96" s="47">
        <v>894851</v>
      </c>
      <c r="H96" s="44" t="str">
        <f t="shared" si="13"/>
        <v>N/A</v>
      </c>
      <c r="I96" s="12">
        <v>3.1680000000000001</v>
      </c>
      <c r="J96" s="12">
        <v>44.32</v>
      </c>
      <c r="K96" s="45" t="s">
        <v>736</v>
      </c>
      <c r="L96" s="9" t="str">
        <f t="shared" si="14"/>
        <v>No</v>
      </c>
    </row>
    <row r="97" spans="1:12" x14ac:dyDescent="0.2">
      <c r="A97" s="46" t="s">
        <v>624</v>
      </c>
      <c r="B97" s="35" t="s">
        <v>213</v>
      </c>
      <c r="C97" s="36">
        <v>3077</v>
      </c>
      <c r="D97" s="44" t="str">
        <f t="shared" si="11"/>
        <v>N/A</v>
      </c>
      <c r="E97" s="36">
        <v>3199</v>
      </c>
      <c r="F97" s="44" t="str">
        <f t="shared" si="12"/>
        <v>N/A</v>
      </c>
      <c r="G97" s="36">
        <v>2414</v>
      </c>
      <c r="H97" s="44" t="str">
        <f t="shared" si="13"/>
        <v>N/A</v>
      </c>
      <c r="I97" s="12">
        <v>3.9649999999999999</v>
      </c>
      <c r="J97" s="12">
        <v>-24.5</v>
      </c>
      <c r="K97" s="45" t="s">
        <v>736</v>
      </c>
      <c r="L97" s="9" t="str">
        <f t="shared" si="14"/>
        <v>Yes</v>
      </c>
    </row>
    <row r="98" spans="1:12" ht="25.5" x14ac:dyDescent="0.2">
      <c r="A98" s="46" t="s">
        <v>1439</v>
      </c>
      <c r="B98" s="35" t="s">
        <v>213</v>
      </c>
      <c r="C98" s="47">
        <v>195.32661683000001</v>
      </c>
      <c r="D98" s="44" t="str">
        <f t="shared" si="11"/>
        <v>N/A</v>
      </c>
      <c r="E98" s="47">
        <v>193.82900907000001</v>
      </c>
      <c r="F98" s="44" t="str">
        <f t="shared" si="12"/>
        <v>N/A</v>
      </c>
      <c r="G98" s="47">
        <v>370.69221210000001</v>
      </c>
      <c r="H98" s="44" t="str">
        <f t="shared" si="13"/>
        <v>N/A</v>
      </c>
      <c r="I98" s="12">
        <v>-0.76700000000000002</v>
      </c>
      <c r="J98" s="12">
        <v>91.25</v>
      </c>
      <c r="K98" s="45" t="s">
        <v>736</v>
      </c>
      <c r="L98" s="9" t="str">
        <f t="shared" si="14"/>
        <v>No</v>
      </c>
    </row>
    <row r="99" spans="1:12" ht="25.5" x14ac:dyDescent="0.2">
      <c r="A99" s="46" t="s">
        <v>625</v>
      </c>
      <c r="B99" s="35" t="s">
        <v>213</v>
      </c>
      <c r="C99" s="47">
        <v>1263407</v>
      </c>
      <c r="D99" s="44" t="str">
        <f t="shared" si="11"/>
        <v>N/A</v>
      </c>
      <c r="E99" s="47">
        <v>2237730</v>
      </c>
      <c r="F99" s="44" t="str">
        <f t="shared" si="12"/>
        <v>N/A</v>
      </c>
      <c r="G99" s="47">
        <v>1571138</v>
      </c>
      <c r="H99" s="44" t="str">
        <f t="shared" si="13"/>
        <v>N/A</v>
      </c>
      <c r="I99" s="12">
        <v>77.12</v>
      </c>
      <c r="J99" s="12">
        <v>-29.8</v>
      </c>
      <c r="K99" s="45" t="s">
        <v>736</v>
      </c>
      <c r="L99" s="9" t="str">
        <f t="shared" si="14"/>
        <v>Yes</v>
      </c>
    </row>
    <row r="100" spans="1:12" x14ac:dyDescent="0.2">
      <c r="A100" s="46" t="s">
        <v>626</v>
      </c>
      <c r="B100" s="35" t="s">
        <v>213</v>
      </c>
      <c r="C100" s="36">
        <v>316</v>
      </c>
      <c r="D100" s="44" t="str">
        <f t="shared" si="11"/>
        <v>N/A</v>
      </c>
      <c r="E100" s="36">
        <v>437</v>
      </c>
      <c r="F100" s="44" t="str">
        <f t="shared" si="12"/>
        <v>N/A</v>
      </c>
      <c r="G100" s="36">
        <v>247</v>
      </c>
      <c r="H100" s="44" t="str">
        <f t="shared" si="13"/>
        <v>N/A</v>
      </c>
      <c r="I100" s="12">
        <v>38.29</v>
      </c>
      <c r="J100" s="12">
        <v>-43.5</v>
      </c>
      <c r="K100" s="45" t="s">
        <v>736</v>
      </c>
      <c r="L100" s="9" t="str">
        <f t="shared" si="14"/>
        <v>No</v>
      </c>
    </row>
    <row r="101" spans="1:12" ht="25.5" x14ac:dyDescent="0.2">
      <c r="A101" s="46" t="s">
        <v>1440</v>
      </c>
      <c r="B101" s="35" t="s">
        <v>213</v>
      </c>
      <c r="C101" s="47">
        <v>3998.1234177000001</v>
      </c>
      <c r="D101" s="44" t="str">
        <f t="shared" si="11"/>
        <v>N/A</v>
      </c>
      <c r="E101" s="47">
        <v>5120.6636156000004</v>
      </c>
      <c r="F101" s="44" t="str">
        <f t="shared" si="12"/>
        <v>N/A</v>
      </c>
      <c r="G101" s="47">
        <v>6360.8825911000004</v>
      </c>
      <c r="H101" s="44" t="str">
        <f t="shared" si="13"/>
        <v>N/A</v>
      </c>
      <c r="I101" s="12">
        <v>28.08</v>
      </c>
      <c r="J101" s="12">
        <v>24.22</v>
      </c>
      <c r="K101" s="45" t="s">
        <v>736</v>
      </c>
      <c r="L101" s="9" t="str">
        <f t="shared" si="14"/>
        <v>Yes</v>
      </c>
    </row>
    <row r="102" spans="1:12" ht="25.5" x14ac:dyDescent="0.2">
      <c r="A102" s="46" t="s">
        <v>627</v>
      </c>
      <c r="B102" s="35" t="s">
        <v>213</v>
      </c>
      <c r="C102" s="47">
        <v>0</v>
      </c>
      <c r="D102" s="44" t="str">
        <f t="shared" si="11"/>
        <v>N/A</v>
      </c>
      <c r="E102" s="47">
        <v>0</v>
      </c>
      <c r="F102" s="44" t="str">
        <f t="shared" si="12"/>
        <v>N/A</v>
      </c>
      <c r="G102" s="47">
        <v>0</v>
      </c>
      <c r="H102" s="44" t="str">
        <f t="shared" si="13"/>
        <v>N/A</v>
      </c>
      <c r="I102" s="12" t="s">
        <v>1746</v>
      </c>
      <c r="J102" s="12" t="s">
        <v>1746</v>
      </c>
      <c r="K102" s="45" t="s">
        <v>736</v>
      </c>
      <c r="L102" s="9" t="str">
        <f t="shared" si="14"/>
        <v>N/A</v>
      </c>
    </row>
    <row r="103" spans="1:12" ht="25.5" x14ac:dyDescent="0.2">
      <c r="A103" s="46" t="s">
        <v>628</v>
      </c>
      <c r="B103" s="35" t="s">
        <v>213</v>
      </c>
      <c r="C103" s="36">
        <v>0</v>
      </c>
      <c r="D103" s="44" t="str">
        <f t="shared" si="11"/>
        <v>N/A</v>
      </c>
      <c r="E103" s="36">
        <v>0</v>
      </c>
      <c r="F103" s="44" t="str">
        <f t="shared" si="12"/>
        <v>N/A</v>
      </c>
      <c r="G103" s="36">
        <v>0</v>
      </c>
      <c r="H103" s="44" t="str">
        <f t="shared" si="13"/>
        <v>N/A</v>
      </c>
      <c r="I103" s="12" t="s">
        <v>1746</v>
      </c>
      <c r="J103" s="12" t="s">
        <v>1746</v>
      </c>
      <c r="K103" s="45" t="s">
        <v>736</v>
      </c>
      <c r="L103" s="9" t="str">
        <f t="shared" si="14"/>
        <v>N/A</v>
      </c>
    </row>
    <row r="104" spans="1:12" ht="25.5" x14ac:dyDescent="0.2">
      <c r="A104" s="46" t="s">
        <v>1441</v>
      </c>
      <c r="B104" s="35" t="s">
        <v>213</v>
      </c>
      <c r="C104" s="47" t="s">
        <v>1746</v>
      </c>
      <c r="D104" s="44" t="str">
        <f t="shared" si="11"/>
        <v>N/A</v>
      </c>
      <c r="E104" s="47" t="s">
        <v>1746</v>
      </c>
      <c r="F104" s="44" t="str">
        <f t="shared" si="12"/>
        <v>N/A</v>
      </c>
      <c r="G104" s="47" t="s">
        <v>1746</v>
      </c>
      <c r="H104" s="44" t="str">
        <f t="shared" si="13"/>
        <v>N/A</v>
      </c>
      <c r="I104" s="12" t="s">
        <v>1746</v>
      </c>
      <c r="J104" s="12" t="s">
        <v>1746</v>
      </c>
      <c r="K104" s="45" t="s">
        <v>736</v>
      </c>
      <c r="L104" s="9" t="str">
        <f t="shared" si="14"/>
        <v>N/A</v>
      </c>
    </row>
    <row r="105" spans="1:12" ht="25.5" x14ac:dyDescent="0.2">
      <c r="A105" s="46" t="s">
        <v>629</v>
      </c>
      <c r="B105" s="35" t="s">
        <v>213</v>
      </c>
      <c r="C105" s="47">
        <v>16411</v>
      </c>
      <c r="D105" s="44" t="str">
        <f t="shared" si="11"/>
        <v>N/A</v>
      </c>
      <c r="E105" s="47">
        <v>7375</v>
      </c>
      <c r="F105" s="44" t="str">
        <f t="shared" si="12"/>
        <v>N/A</v>
      </c>
      <c r="G105" s="47">
        <v>107220</v>
      </c>
      <c r="H105" s="44" t="str">
        <f t="shared" si="13"/>
        <v>N/A</v>
      </c>
      <c r="I105" s="12">
        <v>-55.1</v>
      </c>
      <c r="J105" s="12">
        <v>1354</v>
      </c>
      <c r="K105" s="45" t="s">
        <v>736</v>
      </c>
      <c r="L105" s="9" t="str">
        <f t="shared" si="14"/>
        <v>No</v>
      </c>
    </row>
    <row r="106" spans="1:12" x14ac:dyDescent="0.2">
      <c r="A106" s="46" t="s">
        <v>630</v>
      </c>
      <c r="B106" s="35" t="s">
        <v>213</v>
      </c>
      <c r="C106" s="36">
        <v>47</v>
      </c>
      <c r="D106" s="44" t="str">
        <f t="shared" si="11"/>
        <v>N/A</v>
      </c>
      <c r="E106" s="36">
        <v>40</v>
      </c>
      <c r="F106" s="44" t="str">
        <f t="shared" si="12"/>
        <v>N/A</v>
      </c>
      <c r="G106" s="36">
        <v>855</v>
      </c>
      <c r="H106" s="44" t="str">
        <f t="shared" si="13"/>
        <v>N/A</v>
      </c>
      <c r="I106" s="12">
        <v>-14.9</v>
      </c>
      <c r="J106" s="12">
        <v>2038</v>
      </c>
      <c r="K106" s="45" t="s">
        <v>736</v>
      </c>
      <c r="L106" s="9" t="str">
        <f t="shared" si="14"/>
        <v>No</v>
      </c>
    </row>
    <row r="107" spans="1:12" ht="25.5" x14ac:dyDescent="0.2">
      <c r="A107" s="46" t="s">
        <v>1442</v>
      </c>
      <c r="B107" s="35" t="s">
        <v>213</v>
      </c>
      <c r="C107" s="47">
        <v>349.17021276999998</v>
      </c>
      <c r="D107" s="44" t="str">
        <f t="shared" si="11"/>
        <v>N/A</v>
      </c>
      <c r="E107" s="47">
        <v>184.375</v>
      </c>
      <c r="F107" s="44" t="str">
        <f t="shared" si="12"/>
        <v>N/A</v>
      </c>
      <c r="G107" s="47">
        <v>125.40350877</v>
      </c>
      <c r="H107" s="44" t="str">
        <f t="shared" si="13"/>
        <v>N/A</v>
      </c>
      <c r="I107" s="12">
        <v>-47.2</v>
      </c>
      <c r="J107" s="12">
        <v>-32</v>
      </c>
      <c r="K107" s="45" t="s">
        <v>736</v>
      </c>
      <c r="L107" s="9" t="str">
        <f t="shared" si="14"/>
        <v>No</v>
      </c>
    </row>
    <row r="108" spans="1:12" ht="25.5" x14ac:dyDescent="0.2">
      <c r="A108" s="46" t="s">
        <v>631</v>
      </c>
      <c r="B108" s="35" t="s">
        <v>213</v>
      </c>
      <c r="C108" s="47">
        <v>67812</v>
      </c>
      <c r="D108" s="44" t="str">
        <f t="shared" si="11"/>
        <v>N/A</v>
      </c>
      <c r="E108" s="47">
        <v>54467</v>
      </c>
      <c r="F108" s="44" t="str">
        <f t="shared" si="12"/>
        <v>N/A</v>
      </c>
      <c r="G108" s="47">
        <v>51172</v>
      </c>
      <c r="H108" s="44" t="str">
        <f t="shared" si="13"/>
        <v>N/A</v>
      </c>
      <c r="I108" s="12">
        <v>-19.7</v>
      </c>
      <c r="J108" s="12">
        <v>-6.05</v>
      </c>
      <c r="K108" s="45" t="s">
        <v>736</v>
      </c>
      <c r="L108" s="9" t="str">
        <f t="shared" si="14"/>
        <v>Yes</v>
      </c>
    </row>
    <row r="109" spans="1:12" x14ac:dyDescent="0.2">
      <c r="A109" s="46" t="s">
        <v>632</v>
      </c>
      <c r="B109" s="35" t="s">
        <v>213</v>
      </c>
      <c r="C109" s="36">
        <v>681</v>
      </c>
      <c r="D109" s="44" t="str">
        <f t="shared" si="11"/>
        <v>N/A</v>
      </c>
      <c r="E109" s="36">
        <v>634</v>
      </c>
      <c r="F109" s="44" t="str">
        <f t="shared" si="12"/>
        <v>N/A</v>
      </c>
      <c r="G109" s="36">
        <v>604</v>
      </c>
      <c r="H109" s="44" t="str">
        <f t="shared" si="13"/>
        <v>N/A</v>
      </c>
      <c r="I109" s="12">
        <v>-6.9</v>
      </c>
      <c r="J109" s="12">
        <v>-4.7300000000000004</v>
      </c>
      <c r="K109" s="45" t="s">
        <v>736</v>
      </c>
      <c r="L109" s="9" t="str">
        <f t="shared" si="14"/>
        <v>Yes</v>
      </c>
    </row>
    <row r="110" spans="1:12" ht="25.5" x14ac:dyDescent="0.2">
      <c r="A110" s="46" t="s">
        <v>1443</v>
      </c>
      <c r="B110" s="35" t="s">
        <v>213</v>
      </c>
      <c r="C110" s="47">
        <v>99.577092511000004</v>
      </c>
      <c r="D110" s="44" t="str">
        <f t="shared" si="11"/>
        <v>N/A</v>
      </c>
      <c r="E110" s="47">
        <v>85.910094637</v>
      </c>
      <c r="F110" s="44" t="str">
        <f t="shared" si="12"/>
        <v>N/A</v>
      </c>
      <c r="G110" s="47">
        <v>84.721854304999994</v>
      </c>
      <c r="H110" s="44" t="str">
        <f t="shared" si="13"/>
        <v>N/A</v>
      </c>
      <c r="I110" s="12">
        <v>-13.7</v>
      </c>
      <c r="J110" s="12">
        <v>-1.38</v>
      </c>
      <c r="K110" s="45" t="s">
        <v>736</v>
      </c>
      <c r="L110" s="9" t="str">
        <f t="shared" si="14"/>
        <v>Yes</v>
      </c>
    </row>
    <row r="111" spans="1:12" ht="25.5" x14ac:dyDescent="0.2">
      <c r="A111" s="46" t="s">
        <v>633</v>
      </c>
      <c r="B111" s="35" t="s">
        <v>213</v>
      </c>
      <c r="C111" s="47">
        <v>13985213</v>
      </c>
      <c r="D111" s="44" t="str">
        <f t="shared" si="11"/>
        <v>N/A</v>
      </c>
      <c r="E111" s="47">
        <v>16514503</v>
      </c>
      <c r="F111" s="44" t="str">
        <f t="shared" si="12"/>
        <v>N/A</v>
      </c>
      <c r="G111" s="47">
        <v>14301772</v>
      </c>
      <c r="H111" s="44" t="str">
        <f t="shared" si="13"/>
        <v>N/A</v>
      </c>
      <c r="I111" s="12">
        <v>18.09</v>
      </c>
      <c r="J111" s="12">
        <v>-13.4</v>
      </c>
      <c r="K111" s="45" t="s">
        <v>736</v>
      </c>
      <c r="L111" s="9" t="str">
        <f t="shared" si="14"/>
        <v>Yes</v>
      </c>
    </row>
    <row r="112" spans="1:12" x14ac:dyDescent="0.2">
      <c r="A112" s="46" t="s">
        <v>634</v>
      </c>
      <c r="B112" s="35" t="s">
        <v>213</v>
      </c>
      <c r="C112" s="36">
        <v>866</v>
      </c>
      <c r="D112" s="44" t="str">
        <f t="shared" si="11"/>
        <v>N/A</v>
      </c>
      <c r="E112" s="36">
        <v>896</v>
      </c>
      <c r="F112" s="44" t="str">
        <f t="shared" si="12"/>
        <v>N/A</v>
      </c>
      <c r="G112" s="36">
        <v>798</v>
      </c>
      <c r="H112" s="44" t="str">
        <f t="shared" si="13"/>
        <v>N/A</v>
      </c>
      <c r="I112" s="12">
        <v>3.464</v>
      </c>
      <c r="J112" s="12">
        <v>-10.9</v>
      </c>
      <c r="K112" s="45" t="s">
        <v>736</v>
      </c>
      <c r="L112" s="9" t="str">
        <f t="shared" si="14"/>
        <v>Yes</v>
      </c>
    </row>
    <row r="113" spans="1:12" x14ac:dyDescent="0.2">
      <c r="A113" s="46" t="s">
        <v>1444</v>
      </c>
      <c r="B113" s="35" t="s">
        <v>213</v>
      </c>
      <c r="C113" s="47">
        <v>16149.206697</v>
      </c>
      <c r="D113" s="44" t="str">
        <f t="shared" si="11"/>
        <v>N/A</v>
      </c>
      <c r="E113" s="47">
        <v>18431.364955000001</v>
      </c>
      <c r="F113" s="44" t="str">
        <f t="shared" si="12"/>
        <v>N/A</v>
      </c>
      <c r="G113" s="47">
        <v>17922.020049999999</v>
      </c>
      <c r="H113" s="44" t="str">
        <f t="shared" si="13"/>
        <v>N/A</v>
      </c>
      <c r="I113" s="12">
        <v>14.13</v>
      </c>
      <c r="J113" s="12">
        <v>-2.76</v>
      </c>
      <c r="K113" s="45" t="s">
        <v>736</v>
      </c>
      <c r="L113" s="9" t="str">
        <f t="shared" si="14"/>
        <v>Yes</v>
      </c>
    </row>
    <row r="114" spans="1:12" ht="25.5" x14ac:dyDescent="0.2">
      <c r="A114" s="46" t="s">
        <v>635</v>
      </c>
      <c r="B114" s="35" t="s">
        <v>213</v>
      </c>
      <c r="C114" s="47">
        <v>164766</v>
      </c>
      <c r="D114" s="44" t="str">
        <f t="shared" si="11"/>
        <v>N/A</v>
      </c>
      <c r="E114" s="47">
        <v>126852</v>
      </c>
      <c r="F114" s="44" t="str">
        <f t="shared" si="12"/>
        <v>N/A</v>
      </c>
      <c r="G114" s="47">
        <v>86031</v>
      </c>
      <c r="H114" s="44" t="str">
        <f t="shared" si="13"/>
        <v>N/A</v>
      </c>
      <c r="I114" s="12">
        <v>-23</v>
      </c>
      <c r="J114" s="12">
        <v>-32.200000000000003</v>
      </c>
      <c r="K114" s="45" t="s">
        <v>736</v>
      </c>
      <c r="L114" s="9" t="str">
        <f>IF(J114="Div by 0", "N/A", IF(OR(J114="N/A",K114="N/A"),"N/A", IF(J114&gt;VALUE(MID(K114,1,2)), "No", IF(J114&lt;-1*VALUE(MID(K114,1,2)), "No", "Yes"))))</f>
        <v>No</v>
      </c>
    </row>
    <row r="115" spans="1:12" x14ac:dyDescent="0.2">
      <c r="A115" s="46" t="s">
        <v>636</v>
      </c>
      <c r="B115" s="35" t="s">
        <v>213</v>
      </c>
      <c r="C115" s="36">
        <v>1852</v>
      </c>
      <c r="D115" s="44" t="str">
        <f t="shared" si="11"/>
        <v>N/A</v>
      </c>
      <c r="E115" s="36">
        <v>2079</v>
      </c>
      <c r="F115" s="44" t="str">
        <f t="shared" si="12"/>
        <v>N/A</v>
      </c>
      <c r="G115" s="36">
        <v>1449</v>
      </c>
      <c r="H115" s="44" t="str">
        <f t="shared" si="13"/>
        <v>N/A</v>
      </c>
      <c r="I115" s="12">
        <v>12.26</v>
      </c>
      <c r="J115" s="12">
        <v>-30.3</v>
      </c>
      <c r="K115" s="45" t="s">
        <v>736</v>
      </c>
      <c r="L115" s="9" t="str">
        <f t="shared" ref="L115:L119" si="15">IF(J115="Div by 0", "N/A", IF(OR(J115="N/A",K115="N/A"),"N/A", IF(J115&gt;VALUE(MID(K115,1,2)), "No", IF(J115&lt;-1*VALUE(MID(K115,1,2)), "No", "Yes"))))</f>
        <v>No</v>
      </c>
    </row>
    <row r="116" spans="1:12" ht="25.5" x14ac:dyDescent="0.2">
      <c r="A116" s="46" t="s">
        <v>1445</v>
      </c>
      <c r="B116" s="35" t="s">
        <v>213</v>
      </c>
      <c r="C116" s="47">
        <v>88.966522678000004</v>
      </c>
      <c r="D116" s="44" t="str">
        <f t="shared" si="11"/>
        <v>N/A</v>
      </c>
      <c r="E116" s="47">
        <v>61.015873016</v>
      </c>
      <c r="F116" s="44" t="str">
        <f t="shared" si="12"/>
        <v>N/A</v>
      </c>
      <c r="G116" s="47">
        <v>59.372670806999999</v>
      </c>
      <c r="H116" s="44" t="str">
        <f t="shared" si="13"/>
        <v>N/A</v>
      </c>
      <c r="I116" s="12">
        <v>-31.4</v>
      </c>
      <c r="J116" s="12">
        <v>-2.69</v>
      </c>
      <c r="K116" s="45" t="s">
        <v>736</v>
      </c>
      <c r="L116" s="9" t="str">
        <f t="shared" si="15"/>
        <v>Yes</v>
      </c>
    </row>
    <row r="117" spans="1:12" ht="25.5" x14ac:dyDescent="0.2">
      <c r="A117" s="46" t="s">
        <v>637</v>
      </c>
      <c r="B117" s="35" t="s">
        <v>213</v>
      </c>
      <c r="C117" s="47">
        <v>0</v>
      </c>
      <c r="D117" s="44" t="str">
        <f t="shared" si="11"/>
        <v>N/A</v>
      </c>
      <c r="E117" s="47">
        <v>0</v>
      </c>
      <c r="F117" s="44" t="str">
        <f t="shared" si="12"/>
        <v>N/A</v>
      </c>
      <c r="G117" s="47">
        <v>825</v>
      </c>
      <c r="H117" s="44" t="str">
        <f t="shared" si="13"/>
        <v>N/A</v>
      </c>
      <c r="I117" s="12" t="s">
        <v>1746</v>
      </c>
      <c r="J117" s="12" t="s">
        <v>1746</v>
      </c>
      <c r="K117" s="45" t="s">
        <v>736</v>
      </c>
      <c r="L117" s="9" t="str">
        <f t="shared" si="15"/>
        <v>N/A</v>
      </c>
    </row>
    <row r="118" spans="1:12" x14ac:dyDescent="0.2">
      <c r="A118" s="46" t="s">
        <v>638</v>
      </c>
      <c r="B118" s="35" t="s">
        <v>213</v>
      </c>
      <c r="C118" s="36">
        <v>0</v>
      </c>
      <c r="D118" s="44" t="str">
        <f t="shared" si="11"/>
        <v>N/A</v>
      </c>
      <c r="E118" s="36">
        <v>0</v>
      </c>
      <c r="F118" s="44" t="str">
        <f t="shared" si="12"/>
        <v>N/A</v>
      </c>
      <c r="G118" s="36">
        <v>11</v>
      </c>
      <c r="H118" s="44" t="str">
        <f t="shared" si="13"/>
        <v>N/A</v>
      </c>
      <c r="I118" s="12" t="s">
        <v>1746</v>
      </c>
      <c r="J118" s="12" t="s">
        <v>1746</v>
      </c>
      <c r="K118" s="45" t="s">
        <v>736</v>
      </c>
      <c r="L118" s="9" t="str">
        <f t="shared" si="15"/>
        <v>N/A</v>
      </c>
    </row>
    <row r="119" spans="1:12" ht="25.5" x14ac:dyDescent="0.2">
      <c r="A119" s="46" t="s">
        <v>1446</v>
      </c>
      <c r="B119" s="35" t="s">
        <v>213</v>
      </c>
      <c r="C119" s="47" t="s">
        <v>1746</v>
      </c>
      <c r="D119" s="44" t="str">
        <f t="shared" si="11"/>
        <v>N/A</v>
      </c>
      <c r="E119" s="47" t="s">
        <v>1746</v>
      </c>
      <c r="F119" s="44" t="str">
        <f t="shared" si="12"/>
        <v>N/A</v>
      </c>
      <c r="G119" s="47">
        <v>825</v>
      </c>
      <c r="H119" s="44" t="str">
        <f t="shared" si="13"/>
        <v>N/A</v>
      </c>
      <c r="I119" s="12" t="s">
        <v>1746</v>
      </c>
      <c r="J119" s="12" t="s">
        <v>1746</v>
      </c>
      <c r="K119" s="45" t="s">
        <v>736</v>
      </c>
      <c r="L119" s="9" t="str">
        <f t="shared" si="15"/>
        <v>N/A</v>
      </c>
    </row>
    <row r="120" spans="1:12" ht="25.5" x14ac:dyDescent="0.2">
      <c r="A120" s="46" t="s">
        <v>639</v>
      </c>
      <c r="B120" s="35" t="s">
        <v>213</v>
      </c>
      <c r="C120" s="47">
        <v>4950707</v>
      </c>
      <c r="D120" s="44" t="str">
        <f t="shared" si="11"/>
        <v>N/A</v>
      </c>
      <c r="E120" s="47">
        <v>5037815</v>
      </c>
      <c r="F120" s="44" t="str">
        <f t="shared" si="12"/>
        <v>N/A</v>
      </c>
      <c r="G120" s="47">
        <v>3497974</v>
      </c>
      <c r="H120" s="44" t="str">
        <f t="shared" si="13"/>
        <v>N/A</v>
      </c>
      <c r="I120" s="12">
        <v>1.76</v>
      </c>
      <c r="J120" s="12">
        <v>-30.6</v>
      </c>
      <c r="K120" s="45" t="s">
        <v>736</v>
      </c>
      <c r="L120" s="9" t="str">
        <f t="shared" ref="L120:L131" si="16">IF(J120="Div by 0", "N/A", IF(K120="N/A","N/A", IF(J120&gt;VALUE(MID(K120,1,2)), "No", IF(J120&lt;-1*VALUE(MID(K120,1,2)), "No", "Yes"))))</f>
        <v>No</v>
      </c>
    </row>
    <row r="121" spans="1:12" ht="25.5" x14ac:dyDescent="0.2">
      <c r="A121" s="46" t="s">
        <v>640</v>
      </c>
      <c r="B121" s="35" t="s">
        <v>213</v>
      </c>
      <c r="C121" s="36">
        <v>7297</v>
      </c>
      <c r="D121" s="44" t="str">
        <f t="shared" si="11"/>
        <v>N/A</v>
      </c>
      <c r="E121" s="36">
        <v>6676</v>
      </c>
      <c r="F121" s="44" t="str">
        <f t="shared" si="12"/>
        <v>N/A</v>
      </c>
      <c r="G121" s="36">
        <v>4230</v>
      </c>
      <c r="H121" s="44" t="str">
        <f t="shared" si="13"/>
        <v>N/A</v>
      </c>
      <c r="I121" s="12">
        <v>-8.51</v>
      </c>
      <c r="J121" s="12">
        <v>-36.6</v>
      </c>
      <c r="K121" s="45" t="s">
        <v>736</v>
      </c>
      <c r="L121" s="9" t="str">
        <f t="shared" si="16"/>
        <v>No</v>
      </c>
    </row>
    <row r="122" spans="1:12" ht="25.5" x14ac:dyDescent="0.2">
      <c r="A122" s="46" t="s">
        <v>1447</v>
      </c>
      <c r="B122" s="35" t="s">
        <v>213</v>
      </c>
      <c r="C122" s="47">
        <v>678.45785938999995</v>
      </c>
      <c r="D122" s="44" t="str">
        <f t="shared" si="11"/>
        <v>N/A</v>
      </c>
      <c r="E122" s="47">
        <v>754.61578789999999</v>
      </c>
      <c r="F122" s="44" t="str">
        <f t="shared" si="12"/>
        <v>N/A</v>
      </c>
      <c r="G122" s="47">
        <v>826.94420804000003</v>
      </c>
      <c r="H122" s="44" t="str">
        <f t="shared" si="13"/>
        <v>N/A</v>
      </c>
      <c r="I122" s="12">
        <v>11.23</v>
      </c>
      <c r="J122" s="12">
        <v>9.5850000000000009</v>
      </c>
      <c r="K122" s="45" t="s">
        <v>736</v>
      </c>
      <c r="L122" s="9" t="str">
        <f t="shared" si="16"/>
        <v>Yes</v>
      </c>
    </row>
    <row r="123" spans="1:12" ht="25.5" x14ac:dyDescent="0.2">
      <c r="A123" s="46" t="s">
        <v>641</v>
      </c>
      <c r="B123" s="35" t="s">
        <v>213</v>
      </c>
      <c r="C123" s="47">
        <v>48149380</v>
      </c>
      <c r="D123" s="44" t="str">
        <f t="shared" ref="D123:D131" si="17">IF($B123="N/A","N/A",IF(C123&gt;10,"No",IF(C123&lt;-10,"No","Yes")))</f>
        <v>N/A</v>
      </c>
      <c r="E123" s="47">
        <v>64520877</v>
      </c>
      <c r="F123" s="44" t="str">
        <f t="shared" ref="F123:F131" si="18">IF($B123="N/A","N/A",IF(E123&gt;10,"No",IF(E123&lt;-10,"No","Yes")))</f>
        <v>N/A</v>
      </c>
      <c r="G123" s="47">
        <v>49060968</v>
      </c>
      <c r="H123" s="44" t="str">
        <f t="shared" ref="H123:H131" si="19">IF($B123="N/A","N/A",IF(G123&gt;10,"No",IF(G123&lt;-10,"No","Yes")))</f>
        <v>N/A</v>
      </c>
      <c r="I123" s="12">
        <v>34</v>
      </c>
      <c r="J123" s="12">
        <v>-24</v>
      </c>
      <c r="K123" s="45" t="s">
        <v>736</v>
      </c>
      <c r="L123" s="9" t="str">
        <f t="shared" si="16"/>
        <v>Yes</v>
      </c>
    </row>
    <row r="124" spans="1:12" x14ac:dyDescent="0.2">
      <c r="A124" s="46" t="s">
        <v>642</v>
      </c>
      <c r="B124" s="35" t="s">
        <v>213</v>
      </c>
      <c r="C124" s="36">
        <v>1605</v>
      </c>
      <c r="D124" s="44" t="str">
        <f t="shared" si="17"/>
        <v>N/A</v>
      </c>
      <c r="E124" s="36">
        <v>2396</v>
      </c>
      <c r="F124" s="44" t="str">
        <f t="shared" si="18"/>
        <v>N/A</v>
      </c>
      <c r="G124" s="36">
        <v>1788</v>
      </c>
      <c r="H124" s="44" t="str">
        <f t="shared" si="19"/>
        <v>N/A</v>
      </c>
      <c r="I124" s="12">
        <v>49.28</v>
      </c>
      <c r="J124" s="12">
        <v>-25.4</v>
      </c>
      <c r="K124" s="45" t="s">
        <v>736</v>
      </c>
      <c r="L124" s="9" t="str">
        <f t="shared" si="16"/>
        <v>Yes</v>
      </c>
    </row>
    <row r="125" spans="1:12" ht="25.5" x14ac:dyDescent="0.2">
      <c r="A125" s="46" t="s">
        <v>1448</v>
      </c>
      <c r="B125" s="35" t="s">
        <v>213</v>
      </c>
      <c r="C125" s="47">
        <v>29999.613707</v>
      </c>
      <c r="D125" s="44" t="str">
        <f t="shared" si="17"/>
        <v>N/A</v>
      </c>
      <c r="E125" s="47">
        <v>26928.579716</v>
      </c>
      <c r="F125" s="44" t="str">
        <f t="shared" si="18"/>
        <v>N/A</v>
      </c>
      <c r="G125" s="47">
        <v>27439.020133999999</v>
      </c>
      <c r="H125" s="44" t="str">
        <f t="shared" si="19"/>
        <v>N/A</v>
      </c>
      <c r="I125" s="12">
        <v>-10.199999999999999</v>
      </c>
      <c r="J125" s="12">
        <v>1.8959999999999999</v>
      </c>
      <c r="K125" s="45" t="s">
        <v>736</v>
      </c>
      <c r="L125" s="9" t="str">
        <f t="shared" si="16"/>
        <v>Yes</v>
      </c>
    </row>
    <row r="126" spans="1:12" ht="25.5" x14ac:dyDescent="0.2">
      <c r="A126" s="46" t="s">
        <v>643</v>
      </c>
      <c r="B126" s="35" t="s">
        <v>213</v>
      </c>
      <c r="C126" s="47">
        <v>4139067</v>
      </c>
      <c r="D126" s="44" t="str">
        <f t="shared" si="17"/>
        <v>N/A</v>
      </c>
      <c r="E126" s="47">
        <v>3663065</v>
      </c>
      <c r="F126" s="44" t="str">
        <f t="shared" si="18"/>
        <v>N/A</v>
      </c>
      <c r="G126" s="47">
        <v>2191907</v>
      </c>
      <c r="H126" s="44" t="str">
        <f t="shared" si="19"/>
        <v>N/A</v>
      </c>
      <c r="I126" s="12">
        <v>-11.5</v>
      </c>
      <c r="J126" s="12">
        <v>-40.200000000000003</v>
      </c>
      <c r="K126" s="45" t="s">
        <v>736</v>
      </c>
      <c r="L126" s="9" t="str">
        <f t="shared" si="16"/>
        <v>No</v>
      </c>
    </row>
    <row r="127" spans="1:12" x14ac:dyDescent="0.2">
      <c r="A127" s="46" t="s">
        <v>644</v>
      </c>
      <c r="B127" s="35" t="s">
        <v>213</v>
      </c>
      <c r="C127" s="36">
        <v>6039</v>
      </c>
      <c r="D127" s="44" t="str">
        <f t="shared" si="17"/>
        <v>N/A</v>
      </c>
      <c r="E127" s="36">
        <v>5699</v>
      </c>
      <c r="F127" s="44" t="str">
        <f t="shared" si="18"/>
        <v>N/A</v>
      </c>
      <c r="G127" s="36">
        <v>2378</v>
      </c>
      <c r="H127" s="44" t="str">
        <f t="shared" si="19"/>
        <v>N/A</v>
      </c>
      <c r="I127" s="12">
        <v>-5.63</v>
      </c>
      <c r="J127" s="12">
        <v>-58.3</v>
      </c>
      <c r="K127" s="45" t="s">
        <v>736</v>
      </c>
      <c r="L127" s="9" t="str">
        <f t="shared" si="16"/>
        <v>No</v>
      </c>
    </row>
    <row r="128" spans="1:12" ht="25.5" x14ac:dyDescent="0.2">
      <c r="A128" s="46" t="s">
        <v>1449</v>
      </c>
      <c r="B128" s="35" t="s">
        <v>213</v>
      </c>
      <c r="C128" s="47">
        <v>685.38946845999999</v>
      </c>
      <c r="D128" s="44" t="str">
        <f t="shared" si="17"/>
        <v>N/A</v>
      </c>
      <c r="E128" s="47">
        <v>642.75574661999997</v>
      </c>
      <c r="F128" s="44" t="str">
        <f t="shared" si="18"/>
        <v>N/A</v>
      </c>
      <c r="G128" s="47">
        <v>921.74390244000006</v>
      </c>
      <c r="H128" s="44" t="str">
        <f t="shared" si="19"/>
        <v>N/A</v>
      </c>
      <c r="I128" s="12">
        <v>-6.22</v>
      </c>
      <c r="J128" s="12">
        <v>43.41</v>
      </c>
      <c r="K128" s="45" t="s">
        <v>736</v>
      </c>
      <c r="L128" s="9" t="str">
        <f t="shared" si="16"/>
        <v>No</v>
      </c>
    </row>
    <row r="129" spans="1:12" ht="25.5" x14ac:dyDescent="0.2">
      <c r="A129" s="46" t="s">
        <v>645</v>
      </c>
      <c r="B129" s="35" t="s">
        <v>213</v>
      </c>
      <c r="C129" s="47">
        <v>11789816</v>
      </c>
      <c r="D129" s="44" t="str">
        <f t="shared" si="17"/>
        <v>N/A</v>
      </c>
      <c r="E129" s="47">
        <v>13439110</v>
      </c>
      <c r="F129" s="44" t="str">
        <f t="shared" si="18"/>
        <v>N/A</v>
      </c>
      <c r="G129" s="47">
        <v>9985103</v>
      </c>
      <c r="H129" s="44" t="str">
        <f t="shared" si="19"/>
        <v>N/A</v>
      </c>
      <c r="I129" s="12">
        <v>13.99</v>
      </c>
      <c r="J129" s="12">
        <v>-25.7</v>
      </c>
      <c r="K129" s="45" t="s">
        <v>736</v>
      </c>
      <c r="L129" s="9" t="str">
        <f t="shared" si="16"/>
        <v>Yes</v>
      </c>
    </row>
    <row r="130" spans="1:12" x14ac:dyDescent="0.2">
      <c r="A130" s="46" t="s">
        <v>646</v>
      </c>
      <c r="B130" s="35" t="s">
        <v>213</v>
      </c>
      <c r="C130" s="36">
        <v>1102</v>
      </c>
      <c r="D130" s="44" t="str">
        <f t="shared" si="17"/>
        <v>N/A</v>
      </c>
      <c r="E130" s="36">
        <v>1205</v>
      </c>
      <c r="F130" s="44" t="str">
        <f t="shared" si="18"/>
        <v>N/A</v>
      </c>
      <c r="G130" s="36">
        <v>829</v>
      </c>
      <c r="H130" s="44" t="str">
        <f t="shared" si="19"/>
        <v>N/A</v>
      </c>
      <c r="I130" s="12">
        <v>9.3469999999999995</v>
      </c>
      <c r="J130" s="12">
        <v>-31.2</v>
      </c>
      <c r="K130" s="45" t="s">
        <v>736</v>
      </c>
      <c r="L130" s="9" t="str">
        <f t="shared" si="16"/>
        <v>No</v>
      </c>
    </row>
    <row r="131" spans="1:12" ht="25.5" x14ac:dyDescent="0.2">
      <c r="A131" s="46" t="s">
        <v>1450</v>
      </c>
      <c r="B131" s="35" t="s">
        <v>213</v>
      </c>
      <c r="C131" s="47">
        <v>10698.562613</v>
      </c>
      <c r="D131" s="44" t="str">
        <f t="shared" si="17"/>
        <v>N/A</v>
      </c>
      <c r="E131" s="47">
        <v>11152.788382000001</v>
      </c>
      <c r="F131" s="44" t="str">
        <f t="shared" si="18"/>
        <v>N/A</v>
      </c>
      <c r="G131" s="47">
        <v>12044.756332999999</v>
      </c>
      <c r="H131" s="44" t="str">
        <f t="shared" si="19"/>
        <v>N/A</v>
      </c>
      <c r="I131" s="12">
        <v>4.2460000000000004</v>
      </c>
      <c r="J131" s="12">
        <v>7.9980000000000002</v>
      </c>
      <c r="K131" s="45" t="s">
        <v>736</v>
      </c>
      <c r="L131" s="9" t="str">
        <f t="shared" si="16"/>
        <v>Yes</v>
      </c>
    </row>
    <row r="132" spans="1:12" x14ac:dyDescent="0.2">
      <c r="A132" s="46" t="s">
        <v>1451</v>
      </c>
      <c r="B132" s="35" t="s">
        <v>213</v>
      </c>
      <c r="C132" s="47">
        <v>440.08927283000003</v>
      </c>
      <c r="D132" s="44" t="str">
        <f t="shared" ref="D132:D143" si="20">IF($B132="N/A","N/A",IF(C132&gt;10,"No",IF(C132&lt;-10,"No","Yes")))</f>
        <v>N/A</v>
      </c>
      <c r="E132" s="47">
        <v>442.14572188</v>
      </c>
      <c r="F132" s="44" t="str">
        <f t="shared" ref="F132:F143" si="21">IF($B132="N/A","N/A",IF(E132&gt;10,"No",IF(E132&lt;-10,"No","Yes")))</f>
        <v>N/A</v>
      </c>
      <c r="G132" s="47">
        <v>331.80707940000002</v>
      </c>
      <c r="H132" s="44" t="str">
        <f t="shared" ref="H132:H143" si="22">IF($B132="N/A","N/A",IF(G132&gt;10,"No",IF(G132&lt;-10,"No","Yes")))</f>
        <v>N/A</v>
      </c>
      <c r="I132" s="12">
        <v>0.46729999999999999</v>
      </c>
      <c r="J132" s="12">
        <v>-25</v>
      </c>
      <c r="K132" s="45" t="s">
        <v>736</v>
      </c>
      <c r="L132" s="9" t="str">
        <f t="shared" ref="L132:L143" si="23">IF(J132="Div by 0", "N/A", IF(K132="N/A","N/A", IF(J132&gt;VALUE(MID(K132,1,2)), "No", IF(J132&lt;-1*VALUE(MID(K132,1,2)), "No", "Yes"))))</f>
        <v>Yes</v>
      </c>
    </row>
    <row r="133" spans="1:12" x14ac:dyDescent="0.2">
      <c r="A133" s="46" t="s">
        <v>1452</v>
      </c>
      <c r="B133" s="35" t="s">
        <v>213</v>
      </c>
      <c r="C133" s="47">
        <v>451.05908793999998</v>
      </c>
      <c r="D133" s="44" t="str">
        <f t="shared" si="20"/>
        <v>N/A</v>
      </c>
      <c r="E133" s="47">
        <v>441.72042254000002</v>
      </c>
      <c r="F133" s="44" t="str">
        <f t="shared" si="21"/>
        <v>N/A</v>
      </c>
      <c r="G133" s="47">
        <v>350.20666811000001</v>
      </c>
      <c r="H133" s="44" t="str">
        <f t="shared" si="22"/>
        <v>N/A</v>
      </c>
      <c r="I133" s="12">
        <v>-2.0699999999999998</v>
      </c>
      <c r="J133" s="12">
        <v>-20.7</v>
      </c>
      <c r="K133" s="45" t="s">
        <v>736</v>
      </c>
      <c r="L133" s="9" t="str">
        <f t="shared" si="23"/>
        <v>Yes</v>
      </c>
    </row>
    <row r="134" spans="1:12" x14ac:dyDescent="0.2">
      <c r="A134" s="46" t="s">
        <v>1453</v>
      </c>
      <c r="B134" s="35" t="s">
        <v>213</v>
      </c>
      <c r="C134" s="47">
        <v>417.83708239999999</v>
      </c>
      <c r="D134" s="44" t="str">
        <f t="shared" si="20"/>
        <v>N/A</v>
      </c>
      <c r="E134" s="47">
        <v>438.94039237999999</v>
      </c>
      <c r="F134" s="44" t="str">
        <f t="shared" si="21"/>
        <v>N/A</v>
      </c>
      <c r="G134" s="47">
        <v>321.75218906999999</v>
      </c>
      <c r="H134" s="44" t="str">
        <f t="shared" si="22"/>
        <v>N/A</v>
      </c>
      <c r="I134" s="12">
        <v>5.0510000000000002</v>
      </c>
      <c r="J134" s="12">
        <v>-26.7</v>
      </c>
      <c r="K134" s="45" t="s">
        <v>736</v>
      </c>
      <c r="L134" s="9" t="str">
        <f t="shared" si="23"/>
        <v>Yes</v>
      </c>
    </row>
    <row r="135" spans="1:12" x14ac:dyDescent="0.2">
      <c r="A135" s="46" t="s">
        <v>1454</v>
      </c>
      <c r="B135" s="35" t="s">
        <v>213</v>
      </c>
      <c r="C135" s="47">
        <v>5571.0600076000001</v>
      </c>
      <c r="D135" s="44" t="str">
        <f t="shared" si="20"/>
        <v>N/A</v>
      </c>
      <c r="E135" s="47">
        <v>5617.0137844999999</v>
      </c>
      <c r="F135" s="44" t="str">
        <f t="shared" si="21"/>
        <v>N/A</v>
      </c>
      <c r="G135" s="47">
        <v>7801.2240868999997</v>
      </c>
      <c r="H135" s="44" t="str">
        <f t="shared" si="22"/>
        <v>N/A</v>
      </c>
      <c r="I135" s="12">
        <v>0.82489999999999997</v>
      </c>
      <c r="J135" s="12">
        <v>38.89</v>
      </c>
      <c r="K135" s="45" t="s">
        <v>736</v>
      </c>
      <c r="L135" s="9" t="str">
        <f t="shared" si="23"/>
        <v>No</v>
      </c>
    </row>
    <row r="136" spans="1:12" x14ac:dyDescent="0.2">
      <c r="A136" s="46" t="s">
        <v>1455</v>
      </c>
      <c r="B136" s="35" t="s">
        <v>213</v>
      </c>
      <c r="C136" s="47">
        <v>8204.3748773999996</v>
      </c>
      <c r="D136" s="44" t="str">
        <f t="shared" si="20"/>
        <v>N/A</v>
      </c>
      <c r="E136" s="47">
        <v>8221.5311423999992</v>
      </c>
      <c r="F136" s="44" t="str">
        <f t="shared" si="21"/>
        <v>N/A</v>
      </c>
      <c r="G136" s="47">
        <v>10960.083623</v>
      </c>
      <c r="H136" s="44" t="str">
        <f t="shared" si="22"/>
        <v>N/A</v>
      </c>
      <c r="I136" s="12">
        <v>0.20910000000000001</v>
      </c>
      <c r="J136" s="12">
        <v>33.31</v>
      </c>
      <c r="K136" s="45" t="s">
        <v>736</v>
      </c>
      <c r="L136" s="9" t="str">
        <f t="shared" si="23"/>
        <v>No</v>
      </c>
    </row>
    <row r="137" spans="1:12" x14ac:dyDescent="0.2">
      <c r="A137" s="46" t="s">
        <v>1456</v>
      </c>
      <c r="B137" s="35" t="s">
        <v>213</v>
      </c>
      <c r="C137" s="47">
        <v>3747.1375128999998</v>
      </c>
      <c r="D137" s="44" t="str">
        <f t="shared" si="20"/>
        <v>N/A</v>
      </c>
      <c r="E137" s="47">
        <v>3812.6731101999999</v>
      </c>
      <c r="F137" s="44" t="str">
        <f t="shared" si="21"/>
        <v>N/A</v>
      </c>
      <c r="G137" s="47">
        <v>5528.7758224999998</v>
      </c>
      <c r="H137" s="44" t="str">
        <f t="shared" si="22"/>
        <v>N/A</v>
      </c>
      <c r="I137" s="12">
        <v>1.7490000000000001</v>
      </c>
      <c r="J137" s="12">
        <v>45.01</v>
      </c>
      <c r="K137" s="45" t="s">
        <v>736</v>
      </c>
      <c r="L137" s="9" t="str">
        <f t="shared" si="23"/>
        <v>No</v>
      </c>
    </row>
    <row r="138" spans="1:12" x14ac:dyDescent="0.2">
      <c r="A138" s="46" t="s">
        <v>1457</v>
      </c>
      <c r="B138" s="35" t="s">
        <v>213</v>
      </c>
      <c r="C138" s="47">
        <v>281.00133961</v>
      </c>
      <c r="D138" s="44" t="str">
        <f t="shared" si="20"/>
        <v>N/A</v>
      </c>
      <c r="E138" s="47">
        <v>310.95867930999998</v>
      </c>
      <c r="F138" s="44" t="str">
        <f t="shared" si="21"/>
        <v>N/A</v>
      </c>
      <c r="G138" s="47">
        <v>268.68960654</v>
      </c>
      <c r="H138" s="44" t="str">
        <f t="shared" si="22"/>
        <v>N/A</v>
      </c>
      <c r="I138" s="12">
        <v>10.66</v>
      </c>
      <c r="J138" s="12">
        <v>-13.6</v>
      </c>
      <c r="K138" s="45" t="s">
        <v>736</v>
      </c>
      <c r="L138" s="9" t="str">
        <f t="shared" si="23"/>
        <v>Yes</v>
      </c>
    </row>
    <row r="139" spans="1:12" x14ac:dyDescent="0.2">
      <c r="A139" s="46" t="s">
        <v>1458</v>
      </c>
      <c r="B139" s="35" t="s">
        <v>213</v>
      </c>
      <c r="C139" s="47">
        <v>144.8155443</v>
      </c>
      <c r="D139" s="44" t="str">
        <f t="shared" si="20"/>
        <v>N/A</v>
      </c>
      <c r="E139" s="47">
        <v>194.43865414999999</v>
      </c>
      <c r="F139" s="44" t="str">
        <f t="shared" si="21"/>
        <v>N/A</v>
      </c>
      <c r="G139" s="47">
        <v>194.14726325000001</v>
      </c>
      <c r="H139" s="44" t="str">
        <f t="shared" si="22"/>
        <v>N/A</v>
      </c>
      <c r="I139" s="12">
        <v>34.270000000000003</v>
      </c>
      <c r="J139" s="12">
        <v>-0.15</v>
      </c>
      <c r="K139" s="45" t="s">
        <v>736</v>
      </c>
      <c r="L139" s="9" t="str">
        <f t="shared" si="23"/>
        <v>Yes</v>
      </c>
    </row>
    <row r="140" spans="1:12" x14ac:dyDescent="0.2">
      <c r="A140" s="46" t="s">
        <v>1459</v>
      </c>
      <c r="B140" s="35" t="s">
        <v>213</v>
      </c>
      <c r="C140" s="47">
        <v>350.32844237</v>
      </c>
      <c r="D140" s="44" t="str">
        <f t="shared" si="20"/>
        <v>N/A</v>
      </c>
      <c r="E140" s="47">
        <v>380.53693018000001</v>
      </c>
      <c r="F140" s="44" t="str">
        <f t="shared" si="21"/>
        <v>N/A</v>
      </c>
      <c r="G140" s="47">
        <v>303.76885148000002</v>
      </c>
      <c r="H140" s="44" t="str">
        <f t="shared" si="22"/>
        <v>N/A</v>
      </c>
      <c r="I140" s="12">
        <v>8.6229999999999993</v>
      </c>
      <c r="J140" s="12">
        <v>-20.2</v>
      </c>
      <c r="K140" s="45" t="s">
        <v>736</v>
      </c>
      <c r="L140" s="9" t="str">
        <f t="shared" si="23"/>
        <v>Yes</v>
      </c>
    </row>
    <row r="141" spans="1:12" x14ac:dyDescent="0.2">
      <c r="A141" s="46" t="s">
        <v>1460</v>
      </c>
      <c r="B141" s="35" t="s">
        <v>213</v>
      </c>
      <c r="C141" s="47">
        <v>4903.1472194999997</v>
      </c>
      <c r="D141" s="44" t="str">
        <f t="shared" si="20"/>
        <v>N/A</v>
      </c>
      <c r="E141" s="47">
        <v>5311.9834258000001</v>
      </c>
      <c r="F141" s="44" t="str">
        <f t="shared" si="21"/>
        <v>N/A</v>
      </c>
      <c r="G141" s="47">
        <v>5483.5930052000003</v>
      </c>
      <c r="H141" s="44" t="str">
        <f t="shared" si="22"/>
        <v>N/A</v>
      </c>
      <c r="I141" s="12">
        <v>8.3379999999999992</v>
      </c>
      <c r="J141" s="12">
        <v>3.2309999999999999</v>
      </c>
      <c r="K141" s="45" t="s">
        <v>736</v>
      </c>
      <c r="L141" s="9" t="str">
        <f t="shared" si="23"/>
        <v>Yes</v>
      </c>
    </row>
    <row r="142" spans="1:12" x14ac:dyDescent="0.2">
      <c r="A142" s="46" t="s">
        <v>1461</v>
      </c>
      <c r="B142" s="35" t="s">
        <v>213</v>
      </c>
      <c r="C142" s="47">
        <v>3553.0550834000001</v>
      </c>
      <c r="D142" s="44" t="str">
        <f t="shared" si="20"/>
        <v>N/A</v>
      </c>
      <c r="E142" s="47">
        <v>4092.4303599</v>
      </c>
      <c r="F142" s="44" t="str">
        <f t="shared" si="21"/>
        <v>N/A</v>
      </c>
      <c r="G142" s="47">
        <v>4520.5120546999997</v>
      </c>
      <c r="H142" s="44" t="str">
        <f t="shared" si="22"/>
        <v>N/A</v>
      </c>
      <c r="I142" s="12">
        <v>15.18</v>
      </c>
      <c r="J142" s="12">
        <v>10.46</v>
      </c>
      <c r="K142" s="45" t="s">
        <v>736</v>
      </c>
      <c r="L142" s="9" t="str">
        <f t="shared" si="23"/>
        <v>Yes</v>
      </c>
    </row>
    <row r="143" spans="1:12" x14ac:dyDescent="0.2">
      <c r="A143" s="46" t="s">
        <v>1462</v>
      </c>
      <c r="B143" s="35" t="s">
        <v>213</v>
      </c>
      <c r="C143" s="47">
        <v>5979.7126660000004</v>
      </c>
      <c r="D143" s="44" t="str">
        <f t="shared" si="20"/>
        <v>N/A</v>
      </c>
      <c r="E143" s="47">
        <v>6297.3030005999999</v>
      </c>
      <c r="F143" s="44" t="str">
        <f t="shared" si="21"/>
        <v>N/A</v>
      </c>
      <c r="G143" s="47">
        <v>6351.5150897000003</v>
      </c>
      <c r="H143" s="44" t="str">
        <f t="shared" si="22"/>
        <v>N/A</v>
      </c>
      <c r="I143" s="12">
        <v>5.3109999999999999</v>
      </c>
      <c r="J143" s="12">
        <v>0.8609</v>
      </c>
      <c r="K143" s="45" t="s">
        <v>736</v>
      </c>
      <c r="L143" s="9" t="str">
        <f t="shared" si="23"/>
        <v>Yes</v>
      </c>
    </row>
    <row r="144" spans="1:12" x14ac:dyDescent="0.2">
      <c r="A144" s="46" t="s">
        <v>89</v>
      </c>
      <c r="B144" s="35" t="s">
        <v>213</v>
      </c>
      <c r="C144" s="8">
        <v>12.063339402</v>
      </c>
      <c r="D144" s="44" t="str">
        <f t="shared" ref="D144:D161" si="24">IF($B144="N/A","N/A",IF(C144&gt;10,"No",IF(C144&lt;-10,"No","Yes")))</f>
        <v>N/A</v>
      </c>
      <c r="E144" s="8">
        <v>11.917030424</v>
      </c>
      <c r="F144" s="44" t="str">
        <f t="shared" ref="F144:F161" si="25">IF($B144="N/A","N/A",IF(E144&gt;10,"No",IF(E144&lt;-10,"No","Yes")))</f>
        <v>N/A</v>
      </c>
      <c r="G144" s="8">
        <v>8.1605791378999992</v>
      </c>
      <c r="H144" s="44" t="str">
        <f t="shared" ref="H144:H161" si="26">IF($B144="N/A","N/A",IF(G144&gt;10,"No",IF(G144&lt;-10,"No","Yes")))</f>
        <v>N/A</v>
      </c>
      <c r="I144" s="12">
        <v>-1.21</v>
      </c>
      <c r="J144" s="12">
        <v>-31.5</v>
      </c>
      <c r="K144" s="45" t="s">
        <v>736</v>
      </c>
      <c r="L144" s="9" t="str">
        <f t="shared" ref="L144:L161" si="27">IF(J144="Div by 0", "N/A", IF(K144="N/A","N/A", IF(J144&gt;VALUE(MID(K144,1,2)), "No", IF(J144&lt;-1*VALUE(MID(K144,1,2)), "No", "Yes"))))</f>
        <v>No</v>
      </c>
    </row>
    <row r="145" spans="1:12" x14ac:dyDescent="0.2">
      <c r="A145" s="46" t="s">
        <v>475</v>
      </c>
      <c r="B145" s="35" t="s">
        <v>213</v>
      </c>
      <c r="C145" s="8">
        <v>12.863680941</v>
      </c>
      <c r="D145" s="44" t="str">
        <f t="shared" si="24"/>
        <v>N/A</v>
      </c>
      <c r="E145" s="8">
        <v>12.746478872999999</v>
      </c>
      <c r="F145" s="44" t="str">
        <f t="shared" si="25"/>
        <v>N/A</v>
      </c>
      <c r="G145" s="8">
        <v>9.0356211989999995</v>
      </c>
      <c r="H145" s="44" t="str">
        <f t="shared" si="26"/>
        <v>N/A</v>
      </c>
      <c r="I145" s="12">
        <v>-0.91100000000000003</v>
      </c>
      <c r="J145" s="12">
        <v>-29.1</v>
      </c>
      <c r="K145" s="45" t="s">
        <v>736</v>
      </c>
      <c r="L145" s="9" t="str">
        <f t="shared" si="27"/>
        <v>Yes</v>
      </c>
    </row>
    <row r="146" spans="1:12" x14ac:dyDescent="0.2">
      <c r="A146" s="46" t="s">
        <v>476</v>
      </c>
      <c r="B146" s="35" t="s">
        <v>213</v>
      </c>
      <c r="C146" s="8">
        <v>11.574607409</v>
      </c>
      <c r="D146" s="44" t="str">
        <f t="shared" si="24"/>
        <v>N/A</v>
      </c>
      <c r="E146" s="8">
        <v>11.396422389</v>
      </c>
      <c r="F146" s="44" t="str">
        <f t="shared" si="25"/>
        <v>N/A</v>
      </c>
      <c r="G146" s="8">
        <v>7.5916007821000004</v>
      </c>
      <c r="H146" s="44" t="str">
        <f t="shared" si="26"/>
        <v>N/A</v>
      </c>
      <c r="I146" s="12">
        <v>-1.54</v>
      </c>
      <c r="J146" s="12">
        <v>-33.4</v>
      </c>
      <c r="K146" s="45" t="s">
        <v>736</v>
      </c>
      <c r="L146" s="9" t="str">
        <f t="shared" si="27"/>
        <v>No</v>
      </c>
    </row>
    <row r="147" spans="1:12" x14ac:dyDescent="0.2">
      <c r="A147" s="46" t="s">
        <v>1463</v>
      </c>
      <c r="B147" s="35" t="s">
        <v>213</v>
      </c>
      <c r="C147" s="8">
        <v>16.161165114999999</v>
      </c>
      <c r="D147" s="44" t="str">
        <f t="shared" si="24"/>
        <v>N/A</v>
      </c>
      <c r="E147" s="8">
        <v>15.694640454</v>
      </c>
      <c r="F147" s="44" t="str">
        <f t="shared" si="25"/>
        <v>N/A</v>
      </c>
      <c r="G147" s="8">
        <v>20.321534338999999</v>
      </c>
      <c r="H147" s="44" t="str">
        <f t="shared" si="26"/>
        <v>N/A</v>
      </c>
      <c r="I147" s="12">
        <v>-2.89</v>
      </c>
      <c r="J147" s="12">
        <v>29.48</v>
      </c>
      <c r="K147" s="45" t="s">
        <v>736</v>
      </c>
      <c r="L147" s="9" t="str">
        <f t="shared" si="27"/>
        <v>Yes</v>
      </c>
    </row>
    <row r="148" spans="1:12" x14ac:dyDescent="0.2">
      <c r="A148" s="46" t="s">
        <v>1464</v>
      </c>
      <c r="B148" s="35" t="s">
        <v>213</v>
      </c>
      <c r="C148" s="8">
        <v>27.631578947000001</v>
      </c>
      <c r="D148" s="44" t="str">
        <f t="shared" si="24"/>
        <v>N/A</v>
      </c>
      <c r="E148" s="8">
        <v>26.611893584000001</v>
      </c>
      <c r="F148" s="44" t="str">
        <f t="shared" si="25"/>
        <v>N/A</v>
      </c>
      <c r="G148" s="8">
        <v>33.221112075999997</v>
      </c>
      <c r="H148" s="44" t="str">
        <f t="shared" si="26"/>
        <v>N/A</v>
      </c>
      <c r="I148" s="12">
        <v>-3.69</v>
      </c>
      <c r="J148" s="12">
        <v>24.84</v>
      </c>
      <c r="K148" s="45" t="s">
        <v>736</v>
      </c>
      <c r="L148" s="9" t="str">
        <f t="shared" si="27"/>
        <v>Yes</v>
      </c>
    </row>
    <row r="149" spans="1:12" x14ac:dyDescent="0.2">
      <c r="A149" s="46" t="s">
        <v>1465</v>
      </c>
      <c r="B149" s="35" t="s">
        <v>213</v>
      </c>
      <c r="C149" s="8">
        <v>8.0276480930999998</v>
      </c>
      <c r="D149" s="44" t="str">
        <f t="shared" si="24"/>
        <v>N/A</v>
      </c>
      <c r="E149" s="8">
        <v>7.9688401616000002</v>
      </c>
      <c r="F149" s="44" t="str">
        <f t="shared" si="25"/>
        <v>N/A</v>
      </c>
      <c r="G149" s="8">
        <v>10.745558106000001</v>
      </c>
      <c r="H149" s="44" t="str">
        <f t="shared" si="26"/>
        <v>N/A</v>
      </c>
      <c r="I149" s="12">
        <v>-0.73299999999999998</v>
      </c>
      <c r="J149" s="12">
        <v>34.840000000000003</v>
      </c>
      <c r="K149" s="45" t="s">
        <v>736</v>
      </c>
      <c r="L149" s="9" t="str">
        <f t="shared" si="27"/>
        <v>No</v>
      </c>
    </row>
    <row r="150" spans="1:12" x14ac:dyDescent="0.2">
      <c r="A150" s="46" t="s">
        <v>90</v>
      </c>
      <c r="B150" s="35" t="s">
        <v>213</v>
      </c>
      <c r="C150" s="8">
        <v>43.602514341000003</v>
      </c>
      <c r="D150" s="44" t="str">
        <f t="shared" si="24"/>
        <v>N/A</v>
      </c>
      <c r="E150" s="8">
        <v>46.837769536000003</v>
      </c>
      <c r="F150" s="44" t="str">
        <f t="shared" si="25"/>
        <v>N/A</v>
      </c>
      <c r="G150" s="8">
        <v>22.714238706</v>
      </c>
      <c r="H150" s="44" t="str">
        <f t="shared" si="26"/>
        <v>N/A</v>
      </c>
      <c r="I150" s="12">
        <v>7.42</v>
      </c>
      <c r="J150" s="12">
        <v>-51.5</v>
      </c>
      <c r="K150" s="45" t="s">
        <v>736</v>
      </c>
      <c r="L150" s="9" t="str">
        <f t="shared" si="27"/>
        <v>No</v>
      </c>
    </row>
    <row r="151" spans="1:12" x14ac:dyDescent="0.2">
      <c r="A151" s="46" t="s">
        <v>477</v>
      </c>
      <c r="B151" s="35" t="s">
        <v>213</v>
      </c>
      <c r="C151" s="8">
        <v>37.692056227999998</v>
      </c>
      <c r="D151" s="44" t="str">
        <f t="shared" si="24"/>
        <v>N/A</v>
      </c>
      <c r="E151" s="8">
        <v>42.410015649000002</v>
      </c>
      <c r="F151" s="44" t="str">
        <f t="shared" si="25"/>
        <v>N/A</v>
      </c>
      <c r="G151" s="8">
        <v>21.915725456000001</v>
      </c>
      <c r="H151" s="44" t="str">
        <f t="shared" si="26"/>
        <v>N/A</v>
      </c>
      <c r="I151" s="12">
        <v>12.52</v>
      </c>
      <c r="J151" s="12">
        <v>-48.3</v>
      </c>
      <c r="K151" s="45" t="s">
        <v>736</v>
      </c>
      <c r="L151" s="9" t="str">
        <f t="shared" si="27"/>
        <v>No</v>
      </c>
    </row>
    <row r="152" spans="1:12" x14ac:dyDescent="0.2">
      <c r="A152" s="46" t="s">
        <v>478</v>
      </c>
      <c r="B152" s="35" t="s">
        <v>213</v>
      </c>
      <c r="C152" s="8">
        <v>47.274601345999997</v>
      </c>
      <c r="D152" s="44" t="str">
        <f t="shared" si="24"/>
        <v>N/A</v>
      </c>
      <c r="E152" s="8">
        <v>49.572994807000001</v>
      </c>
      <c r="F152" s="44" t="str">
        <f t="shared" si="25"/>
        <v>N/A</v>
      </c>
      <c r="G152" s="8">
        <v>22.332738247000002</v>
      </c>
      <c r="H152" s="44" t="str">
        <f t="shared" si="26"/>
        <v>N/A</v>
      </c>
      <c r="I152" s="12">
        <v>4.8620000000000001</v>
      </c>
      <c r="J152" s="12">
        <v>-54.9</v>
      </c>
      <c r="K152" s="45" t="s">
        <v>736</v>
      </c>
      <c r="L152" s="9" t="str">
        <f t="shared" si="27"/>
        <v>No</v>
      </c>
    </row>
    <row r="153" spans="1:12" x14ac:dyDescent="0.2">
      <c r="A153" s="46" t="s">
        <v>117</v>
      </c>
      <c r="B153" s="35" t="s">
        <v>213</v>
      </c>
      <c r="C153" s="8">
        <v>74.035654175000005</v>
      </c>
      <c r="D153" s="44" t="str">
        <f t="shared" si="24"/>
        <v>N/A</v>
      </c>
      <c r="E153" s="8">
        <v>73.573139913000006</v>
      </c>
      <c r="F153" s="44" t="str">
        <f t="shared" si="25"/>
        <v>N/A</v>
      </c>
      <c r="G153" s="8">
        <v>64.870963192999994</v>
      </c>
      <c r="H153" s="44" t="str">
        <f t="shared" si="26"/>
        <v>N/A</v>
      </c>
      <c r="I153" s="12">
        <v>-0.625</v>
      </c>
      <c r="J153" s="12">
        <v>-11.8</v>
      </c>
      <c r="K153" s="45" t="s">
        <v>736</v>
      </c>
      <c r="L153" s="9" t="str">
        <f t="shared" si="27"/>
        <v>Yes</v>
      </c>
    </row>
    <row r="154" spans="1:12" x14ac:dyDescent="0.2">
      <c r="A154" s="46" t="s">
        <v>479</v>
      </c>
      <c r="B154" s="35" t="s">
        <v>213</v>
      </c>
      <c r="C154" s="8">
        <v>71.502124877</v>
      </c>
      <c r="D154" s="44" t="str">
        <f t="shared" si="24"/>
        <v>N/A</v>
      </c>
      <c r="E154" s="8">
        <v>73.192488263000001</v>
      </c>
      <c r="F154" s="44" t="str">
        <f t="shared" si="25"/>
        <v>N/A</v>
      </c>
      <c r="G154" s="8">
        <v>66.138140746999994</v>
      </c>
      <c r="H154" s="44" t="str">
        <f t="shared" si="26"/>
        <v>N/A</v>
      </c>
      <c r="I154" s="12">
        <v>2.3639999999999999</v>
      </c>
      <c r="J154" s="12">
        <v>-9.64</v>
      </c>
      <c r="K154" s="45" t="s">
        <v>736</v>
      </c>
      <c r="L154" s="9" t="str">
        <f t="shared" si="27"/>
        <v>Yes</v>
      </c>
    </row>
    <row r="155" spans="1:12" x14ac:dyDescent="0.2">
      <c r="A155" s="46" t="s">
        <v>480</v>
      </c>
      <c r="B155" s="35" t="s">
        <v>213</v>
      </c>
      <c r="C155" s="8">
        <v>75.886739829000007</v>
      </c>
      <c r="D155" s="44" t="str">
        <f t="shared" si="24"/>
        <v>N/A</v>
      </c>
      <c r="E155" s="8">
        <v>73.831506059000006</v>
      </c>
      <c r="F155" s="44" t="str">
        <f t="shared" si="25"/>
        <v>N/A</v>
      </c>
      <c r="G155" s="8">
        <v>63.963274675000001</v>
      </c>
      <c r="H155" s="44" t="str">
        <f t="shared" si="26"/>
        <v>N/A</v>
      </c>
      <c r="I155" s="12">
        <v>-2.71</v>
      </c>
      <c r="J155" s="12">
        <v>-13.4</v>
      </c>
      <c r="K155" s="45" t="s">
        <v>736</v>
      </c>
      <c r="L155" s="9" t="str">
        <f t="shared" si="27"/>
        <v>Yes</v>
      </c>
    </row>
    <row r="156" spans="1:12" x14ac:dyDescent="0.2">
      <c r="A156" s="46" t="s">
        <v>1466</v>
      </c>
      <c r="B156" s="35" t="s">
        <v>213</v>
      </c>
      <c r="C156" s="36">
        <v>1.2767653758999999</v>
      </c>
      <c r="D156" s="44" t="str">
        <f t="shared" si="24"/>
        <v>N/A</v>
      </c>
      <c r="E156" s="36">
        <v>1.1388047370000001</v>
      </c>
      <c r="F156" s="44" t="str">
        <f t="shared" si="25"/>
        <v>N/A</v>
      </c>
      <c r="G156" s="36">
        <v>1.2534562212</v>
      </c>
      <c r="H156" s="44" t="str">
        <f t="shared" si="26"/>
        <v>N/A</v>
      </c>
      <c r="I156" s="12">
        <v>-10.8</v>
      </c>
      <c r="J156" s="12">
        <v>10.07</v>
      </c>
      <c r="K156" s="45" t="s">
        <v>736</v>
      </c>
      <c r="L156" s="9" t="str">
        <f t="shared" si="27"/>
        <v>Yes</v>
      </c>
    </row>
    <row r="157" spans="1:12" x14ac:dyDescent="0.2">
      <c r="A157" s="46" t="s">
        <v>1467</v>
      </c>
      <c r="B157" s="35" t="s">
        <v>213</v>
      </c>
      <c r="C157" s="36">
        <v>1.4371029225</v>
      </c>
      <c r="D157" s="44" t="str">
        <f t="shared" si="24"/>
        <v>N/A</v>
      </c>
      <c r="E157" s="36">
        <v>1.1540822591</v>
      </c>
      <c r="F157" s="44" t="str">
        <f t="shared" si="25"/>
        <v>N/A</v>
      </c>
      <c r="G157" s="36">
        <v>1.1586538462</v>
      </c>
      <c r="H157" s="44" t="str">
        <f t="shared" si="26"/>
        <v>N/A</v>
      </c>
      <c r="I157" s="12">
        <v>-19.7</v>
      </c>
      <c r="J157" s="12">
        <v>0.39610000000000001</v>
      </c>
      <c r="K157" s="45" t="s">
        <v>736</v>
      </c>
      <c r="L157" s="9" t="str">
        <f t="shared" si="27"/>
        <v>Yes</v>
      </c>
    </row>
    <row r="158" spans="1:12" x14ac:dyDescent="0.2">
      <c r="A158" s="46" t="s">
        <v>1468</v>
      </c>
      <c r="B158" s="35" t="s">
        <v>213</v>
      </c>
      <c r="C158" s="36">
        <v>1.0733368256</v>
      </c>
      <c r="D158" s="44" t="str">
        <f t="shared" si="24"/>
        <v>N/A</v>
      </c>
      <c r="E158" s="36">
        <v>1.1048101266000001</v>
      </c>
      <c r="F158" s="44" t="str">
        <f t="shared" si="25"/>
        <v>N/A</v>
      </c>
      <c r="G158" s="36">
        <v>1.3258678611000001</v>
      </c>
      <c r="H158" s="44" t="str">
        <f t="shared" si="26"/>
        <v>N/A</v>
      </c>
      <c r="I158" s="12">
        <v>2.9319999999999999</v>
      </c>
      <c r="J158" s="12">
        <v>20.010000000000002</v>
      </c>
      <c r="K158" s="45" t="s">
        <v>736</v>
      </c>
      <c r="L158" s="9" t="str">
        <f t="shared" si="27"/>
        <v>Yes</v>
      </c>
    </row>
    <row r="159" spans="1:12" x14ac:dyDescent="0.2">
      <c r="A159" s="46" t="s">
        <v>1469</v>
      </c>
      <c r="B159" s="35" t="s">
        <v>213</v>
      </c>
      <c r="C159" s="36">
        <v>225.24314559000001</v>
      </c>
      <c r="D159" s="44" t="str">
        <f t="shared" si="24"/>
        <v>N/A</v>
      </c>
      <c r="E159" s="36">
        <v>225.84650773999999</v>
      </c>
      <c r="F159" s="44" t="str">
        <f t="shared" si="25"/>
        <v>N/A</v>
      </c>
      <c r="G159" s="36">
        <v>234.30696276</v>
      </c>
      <c r="H159" s="44" t="str">
        <f t="shared" si="26"/>
        <v>N/A</v>
      </c>
      <c r="I159" s="12">
        <v>0.26790000000000003</v>
      </c>
      <c r="J159" s="12">
        <v>3.746</v>
      </c>
      <c r="K159" s="45" t="s">
        <v>736</v>
      </c>
      <c r="L159" s="9" t="str">
        <f t="shared" si="27"/>
        <v>Yes</v>
      </c>
    </row>
    <row r="160" spans="1:12" x14ac:dyDescent="0.2">
      <c r="A160" s="46" t="s">
        <v>1470</v>
      </c>
      <c r="B160" s="35" t="s">
        <v>213</v>
      </c>
      <c r="C160" s="36">
        <v>213.43803607999999</v>
      </c>
      <c r="D160" s="44" t="str">
        <f t="shared" si="24"/>
        <v>N/A</v>
      </c>
      <c r="E160" s="36">
        <v>213.66362834</v>
      </c>
      <c r="F160" s="44" t="str">
        <f t="shared" si="25"/>
        <v>N/A</v>
      </c>
      <c r="G160" s="36">
        <v>221.59136973</v>
      </c>
      <c r="H160" s="44" t="str">
        <f t="shared" si="26"/>
        <v>N/A</v>
      </c>
      <c r="I160" s="12">
        <v>0.1057</v>
      </c>
      <c r="J160" s="12">
        <v>3.71</v>
      </c>
      <c r="K160" s="45" t="s">
        <v>736</v>
      </c>
      <c r="L160" s="9" t="str">
        <f t="shared" si="27"/>
        <v>Yes</v>
      </c>
    </row>
    <row r="161" spans="1:12" x14ac:dyDescent="0.2">
      <c r="A161" s="46" t="s">
        <v>1471</v>
      </c>
      <c r="B161" s="35" t="s">
        <v>213</v>
      </c>
      <c r="C161" s="36">
        <v>255.38897281000001</v>
      </c>
      <c r="D161" s="44" t="str">
        <f t="shared" si="24"/>
        <v>N/A</v>
      </c>
      <c r="E161" s="36">
        <v>255.84938450000001</v>
      </c>
      <c r="F161" s="44" t="str">
        <f t="shared" si="25"/>
        <v>N/A</v>
      </c>
      <c r="G161" s="36">
        <v>265.07990505999999</v>
      </c>
      <c r="H161" s="44" t="str">
        <f t="shared" si="26"/>
        <v>N/A</v>
      </c>
      <c r="I161" s="12">
        <v>0.18029999999999999</v>
      </c>
      <c r="J161" s="12">
        <v>3.6080000000000001</v>
      </c>
      <c r="K161" s="45" t="s">
        <v>736</v>
      </c>
      <c r="L161" s="9" t="str">
        <f t="shared" si="27"/>
        <v>Yes</v>
      </c>
    </row>
    <row r="162" spans="1:12" x14ac:dyDescent="0.2">
      <c r="A162" s="46" t="s">
        <v>1604</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11</v>
      </c>
      <c r="F163" s="44" t="str">
        <f t="shared" si="29"/>
        <v>N/A</v>
      </c>
      <c r="G163" s="36">
        <v>0</v>
      </c>
      <c r="H163" s="44" t="str">
        <f t="shared" si="30"/>
        <v>N/A</v>
      </c>
      <c r="I163" s="12">
        <v>0</v>
      </c>
      <c r="J163" s="12">
        <v>-100</v>
      </c>
      <c r="K163" s="14" t="s">
        <v>213</v>
      </c>
      <c r="L163" s="9" t="str">
        <f t="shared" si="31"/>
        <v>N/A</v>
      </c>
    </row>
    <row r="164" spans="1:12" ht="25.5" x14ac:dyDescent="0.2">
      <c r="A164" s="46" t="s">
        <v>1605</v>
      </c>
      <c r="B164" s="35" t="s">
        <v>213</v>
      </c>
      <c r="C164" s="36">
        <v>0</v>
      </c>
      <c r="D164" s="44" t="str">
        <f t="shared" si="28"/>
        <v>N/A</v>
      </c>
      <c r="E164" s="36">
        <v>11</v>
      </c>
      <c r="F164" s="44" t="str">
        <f t="shared" si="29"/>
        <v>N/A</v>
      </c>
      <c r="G164" s="36">
        <v>0</v>
      </c>
      <c r="H164" s="44" t="str">
        <f t="shared" si="30"/>
        <v>N/A</v>
      </c>
      <c r="I164" s="12" t="s">
        <v>1746</v>
      </c>
      <c r="J164" s="12">
        <v>-100</v>
      </c>
      <c r="K164" s="14" t="s">
        <v>213</v>
      </c>
      <c r="L164" s="9" t="str">
        <f t="shared" si="31"/>
        <v>N/A</v>
      </c>
    </row>
    <row r="165" spans="1:12" ht="25.5" x14ac:dyDescent="0.2">
      <c r="A165" s="46" t="s">
        <v>1472</v>
      </c>
      <c r="B165" s="35" t="s">
        <v>213</v>
      </c>
      <c r="C165" s="36">
        <v>24</v>
      </c>
      <c r="D165" s="44" t="str">
        <f t="shared" si="28"/>
        <v>N/A</v>
      </c>
      <c r="E165" s="36">
        <v>26</v>
      </c>
      <c r="F165" s="44" t="str">
        <f t="shared" si="29"/>
        <v>N/A</v>
      </c>
      <c r="G165" s="36">
        <v>31</v>
      </c>
      <c r="H165" s="44" t="str">
        <f t="shared" si="30"/>
        <v>N/A</v>
      </c>
      <c r="I165" s="12">
        <v>8.3330000000000002</v>
      </c>
      <c r="J165" s="12">
        <v>19.23</v>
      </c>
      <c r="K165" s="14" t="s">
        <v>213</v>
      </c>
      <c r="L165" s="9" t="str">
        <f t="shared" si="31"/>
        <v>N/A</v>
      </c>
    </row>
    <row r="166" spans="1:12" x14ac:dyDescent="0.2">
      <c r="A166" s="46" t="s">
        <v>1606</v>
      </c>
      <c r="B166" s="35" t="s">
        <v>213</v>
      </c>
      <c r="C166" s="36">
        <v>0</v>
      </c>
      <c r="D166" s="44" t="str">
        <f t="shared" si="28"/>
        <v>N/A</v>
      </c>
      <c r="E166" s="36">
        <v>0</v>
      </c>
      <c r="F166" s="44" t="str">
        <f t="shared" si="29"/>
        <v>N/A</v>
      </c>
      <c r="G166" s="36">
        <v>0</v>
      </c>
      <c r="H166" s="44" t="str">
        <f t="shared" si="30"/>
        <v>N/A</v>
      </c>
      <c r="I166" s="12" t="s">
        <v>1746</v>
      </c>
      <c r="J166" s="12" t="s">
        <v>1746</v>
      </c>
      <c r="K166" s="14" t="s">
        <v>213</v>
      </c>
      <c r="L166" s="9" t="str">
        <f t="shared" si="31"/>
        <v>N/A</v>
      </c>
    </row>
    <row r="167" spans="1:12" x14ac:dyDescent="0.2">
      <c r="A167" s="46" t="s">
        <v>1607</v>
      </c>
      <c r="B167" s="35" t="s">
        <v>213</v>
      </c>
      <c r="C167" s="36">
        <v>11</v>
      </c>
      <c r="D167" s="44" t="str">
        <f t="shared" si="28"/>
        <v>N/A</v>
      </c>
      <c r="E167" s="36">
        <v>11</v>
      </c>
      <c r="F167" s="44" t="str">
        <f t="shared" si="29"/>
        <v>N/A</v>
      </c>
      <c r="G167" s="36">
        <v>11</v>
      </c>
      <c r="H167" s="44" t="str">
        <f t="shared" si="30"/>
        <v>N/A</v>
      </c>
      <c r="I167" s="12">
        <v>100</v>
      </c>
      <c r="J167" s="12">
        <v>0</v>
      </c>
      <c r="K167" s="14" t="s">
        <v>213</v>
      </c>
      <c r="L167" s="9" t="str">
        <f t="shared" si="31"/>
        <v>N/A</v>
      </c>
    </row>
    <row r="168" spans="1:12" x14ac:dyDescent="0.2">
      <c r="A168" s="46" t="s">
        <v>125</v>
      </c>
      <c r="B168" s="35" t="s">
        <v>213</v>
      </c>
      <c r="C168" s="47">
        <v>587218</v>
      </c>
      <c r="D168" s="44" t="str">
        <f t="shared" si="28"/>
        <v>N/A</v>
      </c>
      <c r="E168" s="47">
        <v>550381</v>
      </c>
      <c r="F168" s="44" t="str">
        <f t="shared" si="29"/>
        <v>N/A</v>
      </c>
      <c r="G168" s="47">
        <v>443865</v>
      </c>
      <c r="H168" s="44" t="str">
        <f t="shared" si="30"/>
        <v>N/A</v>
      </c>
      <c r="I168" s="12">
        <v>-6.27</v>
      </c>
      <c r="J168" s="12">
        <v>-19.399999999999999</v>
      </c>
      <c r="K168" s="14" t="s">
        <v>213</v>
      </c>
      <c r="L168" s="9" t="str">
        <f t="shared" si="31"/>
        <v>N/A</v>
      </c>
    </row>
    <row r="169" spans="1:12" x14ac:dyDescent="0.2">
      <c r="A169" s="46" t="s">
        <v>1608</v>
      </c>
      <c r="B169" s="35" t="s">
        <v>213</v>
      </c>
      <c r="C169" s="47">
        <v>409932</v>
      </c>
      <c r="D169" s="44" t="str">
        <f t="shared" si="28"/>
        <v>N/A</v>
      </c>
      <c r="E169" s="47">
        <v>516364</v>
      </c>
      <c r="F169" s="44" t="str">
        <f t="shared" si="29"/>
        <v>N/A</v>
      </c>
      <c r="G169" s="47">
        <v>180058</v>
      </c>
      <c r="H169" s="44" t="str">
        <f t="shared" si="30"/>
        <v>N/A</v>
      </c>
      <c r="I169" s="12">
        <v>25.96</v>
      </c>
      <c r="J169" s="12">
        <v>-65.099999999999994</v>
      </c>
      <c r="K169" s="14" t="s">
        <v>213</v>
      </c>
      <c r="L169" s="9" t="str">
        <f t="shared" si="31"/>
        <v>N/A</v>
      </c>
    </row>
    <row r="170" spans="1:12" x14ac:dyDescent="0.2">
      <c r="A170" s="46" t="s">
        <v>1365</v>
      </c>
      <c r="B170" s="35" t="s">
        <v>213</v>
      </c>
      <c r="C170" s="47">
        <v>297111</v>
      </c>
      <c r="D170" s="44" t="str">
        <f t="shared" si="28"/>
        <v>N/A</v>
      </c>
      <c r="E170" s="47">
        <v>308292</v>
      </c>
      <c r="F170" s="44" t="str">
        <f t="shared" si="29"/>
        <v>N/A</v>
      </c>
      <c r="G170" s="47">
        <v>302438</v>
      </c>
      <c r="H170" s="44" t="str">
        <f t="shared" si="30"/>
        <v>N/A</v>
      </c>
      <c r="I170" s="12">
        <v>3.7629999999999999</v>
      </c>
      <c r="J170" s="12">
        <v>-1.9</v>
      </c>
      <c r="K170" s="14" t="s">
        <v>213</v>
      </c>
      <c r="L170" s="9" t="str">
        <f t="shared" si="31"/>
        <v>N/A</v>
      </c>
    </row>
    <row r="171" spans="1:12" x14ac:dyDescent="0.2">
      <c r="A171" s="46" t="s">
        <v>1602</v>
      </c>
      <c r="B171" s="35" t="s">
        <v>213</v>
      </c>
      <c r="C171" s="47">
        <v>83869</v>
      </c>
      <c r="D171" s="44" t="str">
        <f t="shared" si="28"/>
        <v>N/A</v>
      </c>
      <c r="E171" s="47">
        <v>81168</v>
      </c>
      <c r="F171" s="44" t="str">
        <f t="shared" si="29"/>
        <v>N/A</v>
      </c>
      <c r="G171" s="47">
        <v>79798</v>
      </c>
      <c r="H171" s="44" t="str">
        <f t="shared" si="30"/>
        <v>N/A</v>
      </c>
      <c r="I171" s="12">
        <v>-3.22</v>
      </c>
      <c r="J171" s="12">
        <v>-1.69</v>
      </c>
      <c r="K171" s="14" t="s">
        <v>213</v>
      </c>
      <c r="L171" s="9" t="str">
        <f t="shared" si="31"/>
        <v>N/A</v>
      </c>
    </row>
    <row r="172" spans="1:12" x14ac:dyDescent="0.2">
      <c r="A172" s="46" t="s">
        <v>1603</v>
      </c>
      <c r="B172" s="35" t="s">
        <v>213</v>
      </c>
      <c r="C172" s="47">
        <v>237781</v>
      </c>
      <c r="D172" s="44" t="str">
        <f t="shared" si="28"/>
        <v>N/A</v>
      </c>
      <c r="E172" s="47">
        <v>253954</v>
      </c>
      <c r="F172" s="44" t="str">
        <f t="shared" si="29"/>
        <v>N/A</v>
      </c>
      <c r="G172" s="47">
        <v>242009</v>
      </c>
      <c r="H172" s="44" t="str">
        <f t="shared" si="30"/>
        <v>N/A</v>
      </c>
      <c r="I172" s="12">
        <v>6.8019999999999996</v>
      </c>
      <c r="J172" s="12">
        <v>-4.7</v>
      </c>
      <c r="K172" s="14" t="s">
        <v>213</v>
      </c>
      <c r="L172" s="9" t="str">
        <f t="shared" si="31"/>
        <v>N/A</v>
      </c>
    </row>
    <row r="173" spans="1:12" ht="25.5" x14ac:dyDescent="0.2">
      <c r="A173" s="46" t="s">
        <v>1366</v>
      </c>
      <c r="B173" s="35" t="s">
        <v>213</v>
      </c>
      <c r="C173" s="47">
        <v>129547</v>
      </c>
      <c r="D173" s="44" t="str">
        <f t="shared" ref="D173:D187" si="32">IF($B173="N/A","N/A",IF(C173&gt;10,"No",IF(C173&lt;-10,"No","Yes")))</f>
        <v>N/A</v>
      </c>
      <c r="E173" s="47">
        <v>83802</v>
      </c>
      <c r="F173" s="44" t="str">
        <f t="shared" ref="F173:F187" si="33">IF($B173="N/A","N/A",IF(E173&gt;10,"No",IF(E173&lt;-10,"No","Yes")))</f>
        <v>N/A</v>
      </c>
      <c r="G173" s="47">
        <v>66213</v>
      </c>
      <c r="H173" s="44" t="str">
        <f t="shared" ref="H173:H187" si="34">IF($B173="N/A","N/A",IF(G173&gt;10,"No",IF(G173&lt;-10,"No","Yes")))</f>
        <v>N/A</v>
      </c>
      <c r="I173" s="12">
        <v>-35.299999999999997</v>
      </c>
      <c r="J173" s="12">
        <v>-21</v>
      </c>
      <c r="K173" s="45" t="s">
        <v>736</v>
      </c>
      <c r="L173" s="9" t="str">
        <f t="shared" ref="L173:L187" si="35">IF(J173="Div by 0", "N/A", IF(K173="N/A","N/A", IF(J173&gt;VALUE(MID(K173,1,2)), "No", IF(J173&lt;-1*VALUE(MID(K173,1,2)), "No", "Yes"))))</f>
        <v>Yes</v>
      </c>
    </row>
    <row r="174" spans="1:12" x14ac:dyDescent="0.2">
      <c r="A174" s="46" t="s">
        <v>647</v>
      </c>
      <c r="B174" s="35" t="s">
        <v>213</v>
      </c>
      <c r="C174" s="36">
        <v>383</v>
      </c>
      <c r="D174" s="44" t="str">
        <f t="shared" si="32"/>
        <v>N/A</v>
      </c>
      <c r="E174" s="36">
        <v>343</v>
      </c>
      <c r="F174" s="44" t="str">
        <f t="shared" si="33"/>
        <v>N/A</v>
      </c>
      <c r="G174" s="36">
        <v>94</v>
      </c>
      <c r="H174" s="44" t="str">
        <f t="shared" si="34"/>
        <v>N/A</v>
      </c>
      <c r="I174" s="12">
        <v>-10.4</v>
      </c>
      <c r="J174" s="12">
        <v>-72.599999999999994</v>
      </c>
      <c r="K174" s="45" t="s">
        <v>736</v>
      </c>
      <c r="L174" s="9" t="str">
        <f t="shared" si="35"/>
        <v>No</v>
      </c>
    </row>
    <row r="175" spans="1:12" ht="25.5" x14ac:dyDescent="0.2">
      <c r="A175" s="46" t="s">
        <v>1367</v>
      </c>
      <c r="B175" s="35" t="s">
        <v>213</v>
      </c>
      <c r="C175" s="47">
        <v>338.24281983999998</v>
      </c>
      <c r="D175" s="44" t="str">
        <f t="shared" si="32"/>
        <v>N/A</v>
      </c>
      <c r="E175" s="47">
        <v>244.32069971000001</v>
      </c>
      <c r="F175" s="44" t="str">
        <f t="shared" si="33"/>
        <v>N/A</v>
      </c>
      <c r="G175" s="47">
        <v>704.39361701999997</v>
      </c>
      <c r="H175" s="44" t="str">
        <f t="shared" si="34"/>
        <v>N/A</v>
      </c>
      <c r="I175" s="12">
        <v>-27.8</v>
      </c>
      <c r="J175" s="12">
        <v>188.3</v>
      </c>
      <c r="K175" s="45" t="s">
        <v>736</v>
      </c>
      <c r="L175" s="9" t="str">
        <f t="shared" si="35"/>
        <v>No</v>
      </c>
    </row>
    <row r="176" spans="1:12" ht="25.5" x14ac:dyDescent="0.2">
      <c r="A176" s="46" t="s">
        <v>1368</v>
      </c>
      <c r="B176" s="35" t="s">
        <v>213</v>
      </c>
      <c r="C176" s="47">
        <v>91736</v>
      </c>
      <c r="D176" s="44" t="str">
        <f t="shared" si="32"/>
        <v>N/A</v>
      </c>
      <c r="E176" s="47">
        <v>66918</v>
      </c>
      <c r="F176" s="44" t="str">
        <f t="shared" si="33"/>
        <v>N/A</v>
      </c>
      <c r="G176" s="47">
        <v>42690</v>
      </c>
      <c r="H176" s="44" t="str">
        <f t="shared" si="34"/>
        <v>N/A</v>
      </c>
      <c r="I176" s="12">
        <v>-27.1</v>
      </c>
      <c r="J176" s="12">
        <v>-36.200000000000003</v>
      </c>
      <c r="K176" s="45" t="s">
        <v>736</v>
      </c>
      <c r="L176" s="9" t="str">
        <f t="shared" si="35"/>
        <v>No</v>
      </c>
    </row>
    <row r="177" spans="1:12" x14ac:dyDescent="0.2">
      <c r="A177" s="46" t="s">
        <v>514</v>
      </c>
      <c r="B177" s="35" t="s">
        <v>213</v>
      </c>
      <c r="C177" s="36">
        <v>294</v>
      </c>
      <c r="D177" s="44" t="str">
        <f t="shared" si="32"/>
        <v>N/A</v>
      </c>
      <c r="E177" s="36">
        <v>305</v>
      </c>
      <c r="F177" s="44" t="str">
        <f t="shared" si="33"/>
        <v>N/A</v>
      </c>
      <c r="G177" s="36">
        <v>243</v>
      </c>
      <c r="H177" s="44" t="str">
        <f t="shared" si="34"/>
        <v>N/A</v>
      </c>
      <c r="I177" s="12">
        <v>3.7410000000000001</v>
      </c>
      <c r="J177" s="12">
        <v>-20.3</v>
      </c>
      <c r="K177" s="45" t="s">
        <v>736</v>
      </c>
      <c r="L177" s="9" t="str">
        <f t="shared" si="35"/>
        <v>Yes</v>
      </c>
    </row>
    <row r="178" spans="1:12" ht="25.5" x14ac:dyDescent="0.2">
      <c r="A178" s="46" t="s">
        <v>1369</v>
      </c>
      <c r="B178" s="35" t="s">
        <v>213</v>
      </c>
      <c r="C178" s="47">
        <v>312.02721087999998</v>
      </c>
      <c r="D178" s="44" t="str">
        <f t="shared" si="32"/>
        <v>N/A</v>
      </c>
      <c r="E178" s="47">
        <v>219.40327869000001</v>
      </c>
      <c r="F178" s="44" t="str">
        <f t="shared" si="33"/>
        <v>N/A</v>
      </c>
      <c r="G178" s="47">
        <v>175.67901234999999</v>
      </c>
      <c r="H178" s="44" t="str">
        <f t="shared" si="34"/>
        <v>N/A</v>
      </c>
      <c r="I178" s="12">
        <v>-29.7</v>
      </c>
      <c r="J178" s="12">
        <v>-19.899999999999999</v>
      </c>
      <c r="K178" s="45" t="s">
        <v>736</v>
      </c>
      <c r="L178" s="9" t="str">
        <f t="shared" si="35"/>
        <v>Yes</v>
      </c>
    </row>
    <row r="179" spans="1:12" ht="25.5" x14ac:dyDescent="0.2">
      <c r="A179" s="46" t="s">
        <v>1370</v>
      </c>
      <c r="B179" s="35" t="s">
        <v>213</v>
      </c>
      <c r="C179" s="47">
        <v>62656</v>
      </c>
      <c r="D179" s="44" t="str">
        <f t="shared" si="32"/>
        <v>N/A</v>
      </c>
      <c r="E179" s="47">
        <v>71796</v>
      </c>
      <c r="F179" s="44" t="str">
        <f t="shared" si="33"/>
        <v>N/A</v>
      </c>
      <c r="G179" s="47">
        <v>70955</v>
      </c>
      <c r="H179" s="44" t="str">
        <f t="shared" si="34"/>
        <v>N/A</v>
      </c>
      <c r="I179" s="12">
        <v>14.59</v>
      </c>
      <c r="J179" s="12">
        <v>-1.17</v>
      </c>
      <c r="K179" s="45" t="s">
        <v>736</v>
      </c>
      <c r="L179" s="9" t="str">
        <f t="shared" si="35"/>
        <v>Yes</v>
      </c>
    </row>
    <row r="180" spans="1:12" x14ac:dyDescent="0.2">
      <c r="A180" s="46" t="s">
        <v>515</v>
      </c>
      <c r="B180" s="35" t="s">
        <v>213</v>
      </c>
      <c r="C180" s="36">
        <v>214</v>
      </c>
      <c r="D180" s="44" t="str">
        <f t="shared" si="32"/>
        <v>N/A</v>
      </c>
      <c r="E180" s="36">
        <v>236</v>
      </c>
      <c r="F180" s="44" t="str">
        <f t="shared" si="33"/>
        <v>N/A</v>
      </c>
      <c r="G180" s="36">
        <v>320</v>
      </c>
      <c r="H180" s="44" t="str">
        <f t="shared" si="34"/>
        <v>N/A</v>
      </c>
      <c r="I180" s="12">
        <v>10.28</v>
      </c>
      <c r="J180" s="12">
        <v>35.590000000000003</v>
      </c>
      <c r="K180" s="45" t="s">
        <v>736</v>
      </c>
      <c r="L180" s="9" t="str">
        <f t="shared" si="35"/>
        <v>No</v>
      </c>
    </row>
    <row r="181" spans="1:12" ht="25.5" x14ac:dyDescent="0.2">
      <c r="A181" s="46" t="s">
        <v>1371</v>
      </c>
      <c r="B181" s="35" t="s">
        <v>213</v>
      </c>
      <c r="C181" s="47">
        <v>292.78504672999998</v>
      </c>
      <c r="D181" s="44" t="str">
        <f t="shared" si="32"/>
        <v>N/A</v>
      </c>
      <c r="E181" s="47">
        <v>304.22033898000001</v>
      </c>
      <c r="F181" s="44" t="str">
        <f t="shared" si="33"/>
        <v>N/A</v>
      </c>
      <c r="G181" s="47">
        <v>221.734375</v>
      </c>
      <c r="H181" s="44" t="str">
        <f t="shared" si="34"/>
        <v>N/A</v>
      </c>
      <c r="I181" s="12">
        <v>3.9060000000000001</v>
      </c>
      <c r="J181" s="12">
        <v>-27.1</v>
      </c>
      <c r="K181" s="45" t="s">
        <v>736</v>
      </c>
      <c r="L181" s="9" t="str">
        <f t="shared" si="35"/>
        <v>Yes</v>
      </c>
    </row>
    <row r="182" spans="1:12" ht="25.5" x14ac:dyDescent="0.2">
      <c r="A182" s="46" t="s">
        <v>1372</v>
      </c>
      <c r="B182" s="35" t="s">
        <v>213</v>
      </c>
      <c r="C182" s="47">
        <v>0</v>
      </c>
      <c r="D182" s="44" t="str">
        <f t="shared" si="32"/>
        <v>N/A</v>
      </c>
      <c r="E182" s="47">
        <v>0</v>
      </c>
      <c r="F182" s="44" t="str">
        <f t="shared" si="33"/>
        <v>N/A</v>
      </c>
      <c r="G182" s="47">
        <v>0</v>
      </c>
      <c r="H182" s="44" t="str">
        <f t="shared" si="34"/>
        <v>N/A</v>
      </c>
      <c r="I182" s="12" t="s">
        <v>1746</v>
      </c>
      <c r="J182" s="12" t="s">
        <v>1746</v>
      </c>
      <c r="K182" s="45" t="s">
        <v>736</v>
      </c>
      <c r="L182" s="9" t="str">
        <f t="shared" si="35"/>
        <v>N/A</v>
      </c>
    </row>
    <row r="183" spans="1:12" x14ac:dyDescent="0.2">
      <c r="A183" s="46" t="s">
        <v>516</v>
      </c>
      <c r="B183" s="35" t="s">
        <v>213</v>
      </c>
      <c r="C183" s="36">
        <v>0</v>
      </c>
      <c r="D183" s="44" t="str">
        <f t="shared" si="32"/>
        <v>N/A</v>
      </c>
      <c r="E183" s="36">
        <v>0</v>
      </c>
      <c r="F183" s="44" t="str">
        <f t="shared" si="33"/>
        <v>N/A</v>
      </c>
      <c r="G183" s="36">
        <v>0</v>
      </c>
      <c r="H183" s="44" t="str">
        <f t="shared" si="34"/>
        <v>N/A</v>
      </c>
      <c r="I183" s="12" t="s">
        <v>1746</v>
      </c>
      <c r="J183" s="12" t="s">
        <v>1746</v>
      </c>
      <c r="K183" s="45" t="s">
        <v>736</v>
      </c>
      <c r="L183" s="9" t="str">
        <f t="shared" si="35"/>
        <v>N/A</v>
      </c>
    </row>
    <row r="184" spans="1:12" ht="25.5" x14ac:dyDescent="0.2">
      <c r="A184" s="46" t="s">
        <v>1373</v>
      </c>
      <c r="B184" s="35" t="s">
        <v>213</v>
      </c>
      <c r="C184" s="47" t="s">
        <v>1746</v>
      </c>
      <c r="D184" s="44" t="str">
        <f t="shared" si="32"/>
        <v>N/A</v>
      </c>
      <c r="E184" s="47" t="s">
        <v>1746</v>
      </c>
      <c r="F184" s="44" t="str">
        <f t="shared" si="33"/>
        <v>N/A</v>
      </c>
      <c r="G184" s="47" t="s">
        <v>1746</v>
      </c>
      <c r="H184" s="44" t="str">
        <f t="shared" si="34"/>
        <v>N/A</v>
      </c>
      <c r="I184" s="12" t="s">
        <v>1746</v>
      </c>
      <c r="J184" s="12" t="s">
        <v>1746</v>
      </c>
      <c r="K184" s="45" t="s">
        <v>736</v>
      </c>
      <c r="L184" s="9" t="str">
        <f t="shared" si="35"/>
        <v>N/A</v>
      </c>
    </row>
    <row r="185" spans="1:12" ht="25.5" x14ac:dyDescent="0.2">
      <c r="A185" s="46" t="s">
        <v>1374</v>
      </c>
      <c r="B185" s="35" t="s">
        <v>213</v>
      </c>
      <c r="C185" s="47">
        <v>79334654</v>
      </c>
      <c r="D185" s="44" t="str">
        <f t="shared" si="32"/>
        <v>N/A</v>
      </c>
      <c r="E185" s="47">
        <v>85398069</v>
      </c>
      <c r="F185" s="44" t="str">
        <f t="shared" si="33"/>
        <v>N/A</v>
      </c>
      <c r="G185" s="47">
        <v>75364254</v>
      </c>
      <c r="H185" s="44" t="str">
        <f t="shared" si="34"/>
        <v>N/A</v>
      </c>
      <c r="I185" s="12">
        <v>7.6429999999999998</v>
      </c>
      <c r="J185" s="12">
        <v>-11.7</v>
      </c>
      <c r="K185" s="45" t="s">
        <v>736</v>
      </c>
      <c r="L185" s="9" t="str">
        <f t="shared" si="35"/>
        <v>Yes</v>
      </c>
    </row>
    <row r="186" spans="1:12" ht="25.5" x14ac:dyDescent="0.2">
      <c r="A186" s="46" t="s">
        <v>517</v>
      </c>
      <c r="B186" s="35" t="s">
        <v>213</v>
      </c>
      <c r="C186" s="36">
        <v>2488</v>
      </c>
      <c r="D186" s="44" t="str">
        <f t="shared" si="32"/>
        <v>N/A</v>
      </c>
      <c r="E186" s="36">
        <v>3501</v>
      </c>
      <c r="F186" s="44" t="str">
        <f t="shared" si="33"/>
        <v>N/A</v>
      </c>
      <c r="G186" s="36">
        <v>2419</v>
      </c>
      <c r="H186" s="44" t="str">
        <f t="shared" si="34"/>
        <v>N/A</v>
      </c>
      <c r="I186" s="12">
        <v>40.72</v>
      </c>
      <c r="J186" s="12">
        <v>-30.9</v>
      </c>
      <c r="K186" s="45" t="s">
        <v>736</v>
      </c>
      <c r="L186" s="9" t="str">
        <f t="shared" si="35"/>
        <v>No</v>
      </c>
    </row>
    <row r="187" spans="1:12" ht="25.5" x14ac:dyDescent="0.2">
      <c r="A187" s="46" t="s">
        <v>1375</v>
      </c>
      <c r="B187" s="35" t="s">
        <v>213</v>
      </c>
      <c r="C187" s="47">
        <v>31886.918809999999</v>
      </c>
      <c r="D187" s="44" t="str">
        <f t="shared" si="32"/>
        <v>N/A</v>
      </c>
      <c r="E187" s="47">
        <v>24392.479006000001</v>
      </c>
      <c r="F187" s="44" t="str">
        <f t="shared" si="33"/>
        <v>N/A</v>
      </c>
      <c r="G187" s="47">
        <v>31155.127739</v>
      </c>
      <c r="H187" s="44" t="str">
        <f t="shared" si="34"/>
        <v>N/A</v>
      </c>
      <c r="I187" s="12">
        <v>-23.5</v>
      </c>
      <c r="J187" s="12">
        <v>27.72</v>
      </c>
      <c r="K187" s="45" t="s">
        <v>736</v>
      </c>
      <c r="L187" s="9" t="str">
        <f t="shared" si="35"/>
        <v>Yes</v>
      </c>
    </row>
    <row r="188" spans="1:12" x14ac:dyDescent="0.2">
      <c r="A188" s="4" t="s">
        <v>1376</v>
      </c>
      <c r="B188" s="35" t="s">
        <v>213</v>
      </c>
      <c r="C188" s="47">
        <v>85845476</v>
      </c>
      <c r="D188" s="44" t="str">
        <f t="shared" ref="D188:D203" si="36">IF($B188="N/A","N/A",IF(C188&gt;10,"No",IF(C188&lt;-10,"No","Yes")))</f>
        <v>N/A</v>
      </c>
      <c r="E188" s="47">
        <v>106210095</v>
      </c>
      <c r="F188" s="44" t="str">
        <f t="shared" ref="F188:F203" si="37">IF($B188="N/A","N/A",IF(E188&gt;10,"No",IF(E188&lt;-10,"No","Yes")))</f>
        <v>N/A</v>
      </c>
      <c r="G188" s="47">
        <v>79834780</v>
      </c>
      <c r="H188" s="44" t="str">
        <f t="shared" ref="H188:H203" si="38">IF($B188="N/A","N/A",IF(G188&gt;10,"No",IF(G188&lt;-10,"No","Yes")))</f>
        <v>N/A</v>
      </c>
      <c r="I188" s="12">
        <v>23.72</v>
      </c>
      <c r="J188" s="12">
        <v>-24.8</v>
      </c>
      <c r="K188" s="45" t="s">
        <v>736</v>
      </c>
      <c r="L188" s="9" t="str">
        <f t="shared" ref="L188:L203" si="39">IF(J188="Div by 0", "N/A", IF(K188="N/A","N/A", IF(J188&gt;VALUE(MID(K188,1,2)), "No", IF(J188&lt;-1*VALUE(MID(K188,1,2)), "No", "Yes"))))</f>
        <v>Yes</v>
      </c>
    </row>
    <row r="189" spans="1:12" x14ac:dyDescent="0.2">
      <c r="A189" s="4" t="s">
        <v>1473</v>
      </c>
      <c r="B189" s="35" t="s">
        <v>213</v>
      </c>
      <c r="C189" s="36">
        <v>3054</v>
      </c>
      <c r="D189" s="44" t="str">
        <f t="shared" si="36"/>
        <v>N/A</v>
      </c>
      <c r="E189" s="36">
        <v>4153</v>
      </c>
      <c r="F189" s="44" t="str">
        <f t="shared" si="37"/>
        <v>N/A</v>
      </c>
      <c r="G189" s="36">
        <v>2714</v>
      </c>
      <c r="H189" s="44" t="str">
        <f t="shared" si="38"/>
        <v>N/A</v>
      </c>
      <c r="I189" s="12">
        <v>35.99</v>
      </c>
      <c r="J189" s="12">
        <v>-34.6</v>
      </c>
      <c r="K189" s="45" t="s">
        <v>736</v>
      </c>
      <c r="L189" s="9" t="str">
        <f t="shared" si="39"/>
        <v>No</v>
      </c>
    </row>
    <row r="190" spans="1:12" x14ac:dyDescent="0.2">
      <c r="A190" s="4" t="s">
        <v>1474</v>
      </c>
      <c r="B190" s="35" t="s">
        <v>213</v>
      </c>
      <c r="C190" s="47">
        <v>28109.193189000001</v>
      </c>
      <c r="D190" s="44" t="str">
        <f t="shared" si="36"/>
        <v>N/A</v>
      </c>
      <c r="E190" s="47">
        <v>25574.306525</v>
      </c>
      <c r="F190" s="44" t="str">
        <f t="shared" si="37"/>
        <v>N/A</v>
      </c>
      <c r="G190" s="47">
        <v>29415.910096</v>
      </c>
      <c r="H190" s="44" t="str">
        <f t="shared" si="38"/>
        <v>N/A</v>
      </c>
      <c r="I190" s="12">
        <v>-9.02</v>
      </c>
      <c r="J190" s="12">
        <v>15.02</v>
      </c>
      <c r="K190" s="45" t="s">
        <v>736</v>
      </c>
      <c r="L190" s="9" t="str">
        <f t="shared" si="39"/>
        <v>Yes</v>
      </c>
    </row>
    <row r="191" spans="1:12" x14ac:dyDescent="0.2">
      <c r="A191" s="4" t="s">
        <v>1475</v>
      </c>
      <c r="B191" s="35" t="s">
        <v>213</v>
      </c>
      <c r="C191" s="47">
        <v>12102.269068</v>
      </c>
      <c r="D191" s="44" t="str">
        <f t="shared" si="36"/>
        <v>N/A</v>
      </c>
      <c r="E191" s="47">
        <v>15148.694271</v>
      </c>
      <c r="F191" s="44" t="str">
        <f t="shared" si="37"/>
        <v>N/A</v>
      </c>
      <c r="G191" s="47">
        <v>18289.47695</v>
      </c>
      <c r="H191" s="44" t="str">
        <f t="shared" si="38"/>
        <v>N/A</v>
      </c>
      <c r="I191" s="12">
        <v>25.17</v>
      </c>
      <c r="J191" s="12">
        <v>20.73</v>
      </c>
      <c r="K191" s="45" t="s">
        <v>736</v>
      </c>
      <c r="L191" s="9" t="str">
        <f t="shared" si="39"/>
        <v>Yes</v>
      </c>
    </row>
    <row r="192" spans="1:12" x14ac:dyDescent="0.2">
      <c r="A192" s="4" t="s">
        <v>1476</v>
      </c>
      <c r="B192" s="35" t="s">
        <v>213</v>
      </c>
      <c r="C192" s="47">
        <v>35335.914055000001</v>
      </c>
      <c r="D192" s="44" t="str">
        <f t="shared" si="36"/>
        <v>N/A</v>
      </c>
      <c r="E192" s="47">
        <v>32197.267793999999</v>
      </c>
      <c r="F192" s="44" t="str">
        <f t="shared" si="37"/>
        <v>N/A</v>
      </c>
      <c r="G192" s="47">
        <v>37343.829653000001</v>
      </c>
      <c r="H192" s="44" t="str">
        <f t="shared" si="38"/>
        <v>N/A</v>
      </c>
      <c r="I192" s="12">
        <v>-8.8800000000000008</v>
      </c>
      <c r="J192" s="12">
        <v>15.98</v>
      </c>
      <c r="K192" s="45" t="s">
        <v>736</v>
      </c>
      <c r="L192" s="9" t="str">
        <f t="shared" si="39"/>
        <v>Yes</v>
      </c>
    </row>
    <row r="193" spans="1:12" x14ac:dyDescent="0.2">
      <c r="A193" s="46" t="s">
        <v>1477</v>
      </c>
      <c r="B193" s="35" t="s">
        <v>213</v>
      </c>
      <c r="C193" s="9">
        <v>10.490159035</v>
      </c>
      <c r="D193" s="44" t="str">
        <f t="shared" si="36"/>
        <v>N/A</v>
      </c>
      <c r="E193" s="9">
        <v>13.630247135999999</v>
      </c>
      <c r="F193" s="44" t="str">
        <f t="shared" si="37"/>
        <v>N/A</v>
      </c>
      <c r="G193" s="9">
        <v>12.757956095000001</v>
      </c>
      <c r="H193" s="44" t="str">
        <f t="shared" si="38"/>
        <v>N/A</v>
      </c>
      <c r="I193" s="12">
        <v>29.93</v>
      </c>
      <c r="J193" s="12">
        <v>-6.4</v>
      </c>
      <c r="K193" s="45" t="s">
        <v>736</v>
      </c>
      <c r="L193" s="9" t="str">
        <f t="shared" si="39"/>
        <v>Yes</v>
      </c>
    </row>
    <row r="194" spans="1:12" x14ac:dyDescent="0.2">
      <c r="A194" s="46" t="s">
        <v>1478</v>
      </c>
      <c r="B194" s="35" t="s">
        <v>213</v>
      </c>
      <c r="C194" s="9">
        <v>7.7149395226999999</v>
      </c>
      <c r="D194" s="44" t="str">
        <f t="shared" si="36"/>
        <v>N/A</v>
      </c>
      <c r="E194" s="9">
        <v>12.566510171999999</v>
      </c>
      <c r="F194" s="44" t="str">
        <f t="shared" si="37"/>
        <v>N/A</v>
      </c>
      <c r="G194" s="9">
        <v>12.250217202</v>
      </c>
      <c r="H194" s="44" t="str">
        <f t="shared" si="38"/>
        <v>N/A</v>
      </c>
      <c r="I194" s="12">
        <v>62.89</v>
      </c>
      <c r="J194" s="12">
        <v>-2.52</v>
      </c>
      <c r="K194" s="45" t="s">
        <v>736</v>
      </c>
      <c r="L194" s="9" t="str">
        <f t="shared" si="39"/>
        <v>Yes</v>
      </c>
    </row>
    <row r="195" spans="1:12" x14ac:dyDescent="0.2">
      <c r="A195" s="46" t="s">
        <v>1479</v>
      </c>
      <c r="B195" s="35" t="s">
        <v>213</v>
      </c>
      <c r="C195" s="9">
        <v>12.769053538</v>
      </c>
      <c r="D195" s="44" t="str">
        <f t="shared" si="36"/>
        <v>N/A</v>
      </c>
      <c r="E195" s="9">
        <v>14.673975765</v>
      </c>
      <c r="F195" s="44" t="str">
        <f t="shared" si="37"/>
        <v>N/A</v>
      </c>
      <c r="G195" s="9">
        <v>13.474453796000001</v>
      </c>
      <c r="H195" s="44" t="str">
        <f t="shared" si="38"/>
        <v>N/A</v>
      </c>
      <c r="I195" s="12">
        <v>14.92</v>
      </c>
      <c r="J195" s="12">
        <v>-8.17</v>
      </c>
      <c r="K195" s="45" t="s">
        <v>736</v>
      </c>
      <c r="L195" s="9" t="str">
        <f t="shared" si="39"/>
        <v>Yes</v>
      </c>
    </row>
    <row r="196" spans="1:12" ht="25.5" x14ac:dyDescent="0.2">
      <c r="A196" s="4" t="s">
        <v>1388</v>
      </c>
      <c r="B196" s="35" t="s">
        <v>213</v>
      </c>
      <c r="C196" s="47">
        <v>79334654</v>
      </c>
      <c r="D196" s="44" t="str">
        <f t="shared" si="36"/>
        <v>N/A</v>
      </c>
      <c r="E196" s="47">
        <v>85398069</v>
      </c>
      <c r="F196" s="44" t="str">
        <f t="shared" si="37"/>
        <v>N/A</v>
      </c>
      <c r="G196" s="47">
        <v>75364254</v>
      </c>
      <c r="H196" s="44" t="str">
        <f t="shared" si="38"/>
        <v>N/A</v>
      </c>
      <c r="I196" s="12">
        <v>7.6429999999999998</v>
      </c>
      <c r="J196" s="12">
        <v>-11.7</v>
      </c>
      <c r="K196" s="45" t="s">
        <v>736</v>
      </c>
      <c r="L196" s="9" t="str">
        <f t="shared" si="39"/>
        <v>Yes</v>
      </c>
    </row>
    <row r="197" spans="1:12" x14ac:dyDescent="0.2">
      <c r="A197" s="4" t="s">
        <v>1480</v>
      </c>
      <c r="B197" s="35" t="s">
        <v>213</v>
      </c>
      <c r="C197" s="36">
        <v>2488</v>
      </c>
      <c r="D197" s="44" t="str">
        <f t="shared" si="36"/>
        <v>N/A</v>
      </c>
      <c r="E197" s="36">
        <v>3501</v>
      </c>
      <c r="F197" s="44" t="str">
        <f t="shared" si="37"/>
        <v>N/A</v>
      </c>
      <c r="G197" s="36">
        <v>2419</v>
      </c>
      <c r="H197" s="44" t="str">
        <f t="shared" si="38"/>
        <v>N/A</v>
      </c>
      <c r="I197" s="12">
        <v>40.72</v>
      </c>
      <c r="J197" s="12">
        <v>-30.9</v>
      </c>
      <c r="K197" s="45" t="s">
        <v>736</v>
      </c>
      <c r="L197" s="9" t="str">
        <f t="shared" si="39"/>
        <v>No</v>
      </c>
    </row>
    <row r="198" spans="1:12" ht="25.5" x14ac:dyDescent="0.2">
      <c r="A198" s="4" t="s">
        <v>1481</v>
      </c>
      <c r="B198" s="35" t="s">
        <v>213</v>
      </c>
      <c r="C198" s="47">
        <v>31886.918809999999</v>
      </c>
      <c r="D198" s="44" t="str">
        <f t="shared" si="36"/>
        <v>N/A</v>
      </c>
      <c r="E198" s="47">
        <v>24392.479006000001</v>
      </c>
      <c r="F198" s="44" t="str">
        <f t="shared" si="37"/>
        <v>N/A</v>
      </c>
      <c r="G198" s="47">
        <v>31155.127739</v>
      </c>
      <c r="H198" s="44" t="str">
        <f t="shared" si="38"/>
        <v>N/A</v>
      </c>
      <c r="I198" s="12">
        <v>-23.5</v>
      </c>
      <c r="J198" s="12">
        <v>27.72</v>
      </c>
      <c r="K198" s="45" t="s">
        <v>736</v>
      </c>
      <c r="L198" s="9" t="str">
        <f t="shared" si="39"/>
        <v>Yes</v>
      </c>
    </row>
    <row r="199" spans="1:12" ht="25.5" x14ac:dyDescent="0.2">
      <c r="A199" s="4" t="s">
        <v>1482</v>
      </c>
      <c r="B199" s="35" t="s">
        <v>213</v>
      </c>
      <c r="C199" s="47">
        <v>12843.489097</v>
      </c>
      <c r="D199" s="44" t="str">
        <f t="shared" si="36"/>
        <v>N/A</v>
      </c>
      <c r="E199" s="47">
        <v>8539.4590551000001</v>
      </c>
      <c r="F199" s="44" t="str">
        <f t="shared" si="37"/>
        <v>N/A</v>
      </c>
      <c r="G199" s="47">
        <v>18714.834645999999</v>
      </c>
      <c r="H199" s="44" t="str">
        <f t="shared" si="38"/>
        <v>N/A</v>
      </c>
      <c r="I199" s="12">
        <v>-33.5</v>
      </c>
      <c r="J199" s="12">
        <v>119.2</v>
      </c>
      <c r="K199" s="45" t="s">
        <v>736</v>
      </c>
      <c r="L199" s="9" t="str">
        <f t="shared" si="39"/>
        <v>No</v>
      </c>
    </row>
    <row r="200" spans="1:12" ht="25.5" x14ac:dyDescent="0.2">
      <c r="A200" s="4" t="s">
        <v>1483</v>
      </c>
      <c r="B200" s="35" t="s">
        <v>213</v>
      </c>
      <c r="C200" s="47">
        <v>38509.823402000002</v>
      </c>
      <c r="D200" s="44" t="str">
        <f t="shared" si="36"/>
        <v>N/A</v>
      </c>
      <c r="E200" s="47">
        <v>33416.833706999998</v>
      </c>
      <c r="F200" s="44" t="str">
        <f t="shared" si="37"/>
        <v>N/A</v>
      </c>
      <c r="G200" s="47">
        <v>40163.921597</v>
      </c>
      <c r="H200" s="44" t="str">
        <f t="shared" si="38"/>
        <v>N/A</v>
      </c>
      <c r="I200" s="12">
        <v>-13.2</v>
      </c>
      <c r="J200" s="12">
        <v>20.190000000000001</v>
      </c>
      <c r="K200" s="45" t="s">
        <v>736</v>
      </c>
      <c r="L200" s="9" t="str">
        <f t="shared" si="39"/>
        <v>Yes</v>
      </c>
    </row>
    <row r="201" spans="1:12" ht="25.5" x14ac:dyDescent="0.2">
      <c r="A201" s="4" t="s">
        <v>1484</v>
      </c>
      <c r="B201" s="35" t="s">
        <v>213</v>
      </c>
      <c r="C201" s="9">
        <v>8.5460103733999997</v>
      </c>
      <c r="D201" s="44" t="str">
        <f t="shared" si="36"/>
        <v>N/A</v>
      </c>
      <c r="E201" s="9">
        <v>11.490367258999999</v>
      </c>
      <c r="F201" s="44" t="str">
        <f t="shared" si="37"/>
        <v>N/A</v>
      </c>
      <c r="G201" s="9">
        <v>11.371221736000001</v>
      </c>
      <c r="H201" s="44" t="str">
        <f t="shared" si="38"/>
        <v>N/A</v>
      </c>
      <c r="I201" s="12">
        <v>34.450000000000003</v>
      </c>
      <c r="J201" s="12">
        <v>-1.04</v>
      </c>
      <c r="K201" s="45" t="s">
        <v>736</v>
      </c>
      <c r="L201" s="9" t="str">
        <f t="shared" si="39"/>
        <v>Yes</v>
      </c>
    </row>
    <row r="202" spans="1:12" ht="25.5" x14ac:dyDescent="0.2">
      <c r="A202" s="4" t="s">
        <v>1485</v>
      </c>
      <c r="B202" s="35" t="s">
        <v>213</v>
      </c>
      <c r="C202" s="9">
        <v>5.2468126839</v>
      </c>
      <c r="D202" s="44" t="str">
        <f t="shared" si="36"/>
        <v>N/A</v>
      </c>
      <c r="E202" s="9">
        <v>9.9374021909000003</v>
      </c>
      <c r="F202" s="44" t="str">
        <f t="shared" si="37"/>
        <v>N/A</v>
      </c>
      <c r="G202" s="9">
        <v>11.033883578999999</v>
      </c>
      <c r="H202" s="44" t="str">
        <f t="shared" si="38"/>
        <v>N/A</v>
      </c>
      <c r="I202" s="12">
        <v>89.4</v>
      </c>
      <c r="J202" s="12">
        <v>11.03</v>
      </c>
      <c r="K202" s="45" t="s">
        <v>736</v>
      </c>
      <c r="L202" s="9" t="str">
        <f t="shared" si="39"/>
        <v>Yes</v>
      </c>
    </row>
    <row r="203" spans="1:12" ht="25.5" x14ac:dyDescent="0.2">
      <c r="A203" s="4" t="s">
        <v>1486</v>
      </c>
      <c r="B203" s="35" t="s">
        <v>213</v>
      </c>
      <c r="C203" s="9">
        <v>11.192627175</v>
      </c>
      <c r="D203" s="44" t="str">
        <f t="shared" si="36"/>
        <v>N/A</v>
      </c>
      <c r="E203" s="9">
        <v>12.873629544</v>
      </c>
      <c r="F203" s="44" t="str">
        <f t="shared" si="37"/>
        <v>N/A</v>
      </c>
      <c r="G203" s="9">
        <v>11.927229448</v>
      </c>
      <c r="H203" s="44" t="str">
        <f t="shared" si="38"/>
        <v>N/A</v>
      </c>
      <c r="I203" s="12">
        <v>15.02</v>
      </c>
      <c r="J203" s="12">
        <v>-7.35</v>
      </c>
      <c r="K203" s="45" t="s">
        <v>736</v>
      </c>
      <c r="L203" s="9" t="str">
        <f t="shared" si="39"/>
        <v>Yes</v>
      </c>
    </row>
    <row r="204" spans="1:12" x14ac:dyDescent="0.2">
      <c r="A204" s="161" t="s">
        <v>1633</v>
      </c>
      <c r="B204" s="162"/>
      <c r="C204" s="162"/>
      <c r="D204" s="162"/>
      <c r="E204" s="162"/>
      <c r="F204" s="162"/>
      <c r="G204" s="162"/>
      <c r="H204" s="162"/>
      <c r="I204" s="162"/>
      <c r="J204" s="162"/>
      <c r="K204" s="162"/>
      <c r="L204" s="163"/>
    </row>
    <row r="205" spans="1:12" x14ac:dyDescent="0.2">
      <c r="A205" s="151" t="s">
        <v>1631</v>
      </c>
      <c r="B205" s="152"/>
      <c r="C205" s="152"/>
      <c r="D205" s="152"/>
      <c r="E205" s="152"/>
      <c r="F205" s="152"/>
      <c r="G205" s="152"/>
      <c r="H205" s="152"/>
      <c r="I205" s="152"/>
      <c r="J205" s="152"/>
      <c r="K205" s="152"/>
      <c r="L205" s="153"/>
    </row>
    <row r="206" spans="1:12" s="21" customFormat="1" x14ac:dyDescent="0.2">
      <c r="A206" s="154" t="s">
        <v>1732</v>
      </c>
      <c r="B206" s="154"/>
      <c r="C206" s="154"/>
      <c r="D206" s="154"/>
      <c r="E206" s="154"/>
      <c r="F206" s="154"/>
      <c r="G206" s="154"/>
      <c r="H206" s="154"/>
      <c r="I206" s="154"/>
      <c r="J206" s="154"/>
      <c r="K206" s="154"/>
      <c r="L206" s="155"/>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19"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s="21" customFormat="1" ht="50.25" customHeight="1" x14ac:dyDescent="0.2">
      <c r="A2" s="169" t="s">
        <v>1596</v>
      </c>
      <c r="B2" s="170"/>
      <c r="C2" s="170"/>
      <c r="D2" s="170"/>
      <c r="E2" s="170"/>
      <c r="F2" s="170"/>
      <c r="G2" s="170"/>
      <c r="H2" s="170"/>
      <c r="I2" s="170"/>
      <c r="J2" s="170"/>
      <c r="K2" s="170"/>
      <c r="L2" s="171"/>
    </row>
    <row r="3" spans="1:12" s="21" customFormat="1" x14ac:dyDescent="0.2">
      <c r="A3" s="148" t="s">
        <v>1745</v>
      </c>
      <c r="B3" s="167"/>
      <c r="C3" s="167"/>
      <c r="D3" s="167"/>
      <c r="E3" s="167"/>
      <c r="F3" s="167"/>
      <c r="G3" s="167"/>
      <c r="H3" s="167"/>
      <c r="I3" s="167"/>
      <c r="J3" s="167"/>
      <c r="K3" s="167"/>
      <c r="L3" s="168"/>
    </row>
    <row r="4" spans="1:12" s="21" customFormat="1" x14ac:dyDescent="0.2">
      <c r="A4" s="164" t="s">
        <v>648</v>
      </c>
      <c r="B4" s="165"/>
      <c r="C4" s="165"/>
      <c r="D4" s="165"/>
      <c r="E4" s="165"/>
      <c r="F4" s="165"/>
      <c r="G4" s="165"/>
      <c r="H4" s="165"/>
      <c r="I4" s="165"/>
      <c r="J4" s="165"/>
      <c r="K4" s="165"/>
      <c r="L4" s="166"/>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3" t="s">
        <v>9</v>
      </c>
      <c r="B6" s="35" t="s">
        <v>213</v>
      </c>
      <c r="C6" s="36">
        <v>286968</v>
      </c>
      <c r="D6" s="44" t="str">
        <f>IF($B6="N/A","N/A",IF(C6&gt;10,"No",IF(C6&lt;-10,"No","Yes")))</f>
        <v>N/A</v>
      </c>
      <c r="E6" s="36">
        <v>288713</v>
      </c>
      <c r="F6" s="44" t="str">
        <f>IF($B6="N/A","N/A",IF(E6&gt;10,"No",IF(E6&lt;-10,"No","Yes")))</f>
        <v>N/A</v>
      </c>
      <c r="G6" s="36">
        <v>178955</v>
      </c>
      <c r="H6" s="44" t="str">
        <f>IF($B6="N/A","N/A",IF(G6&gt;10,"No",IF(G6&lt;-10,"No","Yes")))</f>
        <v>N/A</v>
      </c>
      <c r="I6" s="12">
        <v>0.60809999999999997</v>
      </c>
      <c r="J6" s="12">
        <v>-38</v>
      </c>
      <c r="K6" s="45" t="s">
        <v>736</v>
      </c>
      <c r="L6" s="9" t="str">
        <f t="shared" ref="L6:L46" si="0">IF(J6="Div by 0", "N/A", IF(K6="N/A","N/A", IF(J6&gt;VALUE(MID(K6,1,2)), "No", IF(J6&lt;-1*VALUE(MID(K6,1,2)), "No", "Yes"))))</f>
        <v>No</v>
      </c>
    </row>
    <row r="7" spans="1:12" x14ac:dyDescent="0.2">
      <c r="A7" s="46" t="s">
        <v>10</v>
      </c>
      <c r="B7" s="35" t="s">
        <v>213</v>
      </c>
      <c r="C7" s="36">
        <v>232190</v>
      </c>
      <c r="D7" s="44" t="str">
        <f>IF($B7="N/A","N/A",IF(C7&gt;10,"No",IF(C7&lt;-10,"No","Yes")))</f>
        <v>N/A</v>
      </c>
      <c r="E7" s="36">
        <v>232405</v>
      </c>
      <c r="F7" s="44" t="str">
        <f>IF($B7="N/A","N/A",IF(E7&gt;10,"No",IF(E7&lt;-10,"No","Yes")))</f>
        <v>N/A</v>
      </c>
      <c r="G7" s="36">
        <v>121882</v>
      </c>
      <c r="H7" s="44" t="str">
        <f>IF($B7="N/A","N/A",IF(G7&gt;10,"No",IF(G7&lt;-10,"No","Yes")))</f>
        <v>N/A</v>
      </c>
      <c r="I7" s="12">
        <v>9.2600000000000002E-2</v>
      </c>
      <c r="J7" s="12">
        <v>-47.6</v>
      </c>
      <c r="K7" s="45" t="s">
        <v>736</v>
      </c>
      <c r="L7" s="9" t="str">
        <f t="shared" si="0"/>
        <v>No</v>
      </c>
    </row>
    <row r="8" spans="1:12" x14ac:dyDescent="0.2">
      <c r="A8" s="46" t="s">
        <v>91</v>
      </c>
      <c r="B8" s="9" t="s">
        <v>297</v>
      </c>
      <c r="C8" s="8">
        <v>80.911460511000001</v>
      </c>
      <c r="D8" s="44" t="str">
        <f>IF($B8="N/A","N/A",IF(C8&gt;90,"No",IF(C8&lt;65,"No","Yes")))</f>
        <v>Yes</v>
      </c>
      <c r="E8" s="8">
        <v>80.496894839999996</v>
      </c>
      <c r="F8" s="44" t="str">
        <f>IF($B8="N/A","N/A",IF(E8&gt;90,"No",IF(E8&lt;65,"No","Yes")))</f>
        <v>Yes</v>
      </c>
      <c r="G8" s="8">
        <v>68.107624822000005</v>
      </c>
      <c r="H8" s="44" t="str">
        <f>IF($B8="N/A","N/A",IF(G8&gt;90,"No",IF(G8&lt;65,"No","Yes")))</f>
        <v>Yes</v>
      </c>
      <c r="I8" s="12">
        <v>-0.51200000000000001</v>
      </c>
      <c r="J8" s="12">
        <v>-15.4</v>
      </c>
      <c r="K8" s="45" t="s">
        <v>736</v>
      </c>
      <c r="L8" s="9" t="str">
        <f t="shared" si="0"/>
        <v>Yes</v>
      </c>
    </row>
    <row r="9" spans="1:12" x14ac:dyDescent="0.2">
      <c r="A9" s="46" t="s">
        <v>92</v>
      </c>
      <c r="B9" s="9" t="s">
        <v>298</v>
      </c>
      <c r="C9" s="8">
        <v>80.384186194999998</v>
      </c>
      <c r="D9" s="44" t="str">
        <f>IF($B9="N/A","N/A",IF(C9&gt;100,"No",IF(C9&lt;90,"No","Yes")))</f>
        <v>No</v>
      </c>
      <c r="E9" s="8">
        <v>81.453825053000003</v>
      </c>
      <c r="F9" s="44" t="str">
        <f>IF($B9="N/A","N/A",IF(E9&gt;100,"No",IF(E9&lt;90,"No","Yes")))</f>
        <v>No</v>
      </c>
      <c r="G9" s="8">
        <v>71.801072442000006</v>
      </c>
      <c r="H9" s="44" t="str">
        <f>IF($B9="N/A","N/A",IF(G9&gt;100,"No",IF(G9&lt;90,"No","Yes")))</f>
        <v>No</v>
      </c>
      <c r="I9" s="12">
        <v>1.331</v>
      </c>
      <c r="J9" s="12">
        <v>-11.9</v>
      </c>
      <c r="K9" s="45" t="s">
        <v>736</v>
      </c>
      <c r="L9" s="9" t="str">
        <f t="shared" si="0"/>
        <v>Yes</v>
      </c>
    </row>
    <row r="10" spans="1:12" x14ac:dyDescent="0.2">
      <c r="A10" s="46" t="s">
        <v>93</v>
      </c>
      <c r="B10" s="9" t="s">
        <v>299</v>
      </c>
      <c r="C10" s="8">
        <v>86.213054022999998</v>
      </c>
      <c r="D10" s="44" t="str">
        <f>IF($B10="N/A","N/A",IF(C10&gt;100,"No",IF(C10&lt;85,"No","Yes")))</f>
        <v>Yes</v>
      </c>
      <c r="E10" s="8">
        <v>85.424297136999996</v>
      </c>
      <c r="F10" s="44" t="str">
        <f>IF($B10="N/A","N/A",IF(E10&gt;100,"No",IF(E10&lt;85,"No","Yes")))</f>
        <v>Yes</v>
      </c>
      <c r="G10" s="8">
        <v>75.400313972000006</v>
      </c>
      <c r="H10" s="44" t="str">
        <f>IF($B10="N/A","N/A",IF(G10&gt;100,"No",IF(G10&lt;85,"No","Yes")))</f>
        <v>No</v>
      </c>
      <c r="I10" s="12">
        <v>-0.91500000000000004</v>
      </c>
      <c r="J10" s="12">
        <v>-11.7</v>
      </c>
      <c r="K10" s="45" t="s">
        <v>736</v>
      </c>
      <c r="L10" s="9" t="str">
        <f t="shared" si="0"/>
        <v>Yes</v>
      </c>
    </row>
    <row r="11" spans="1:12" x14ac:dyDescent="0.2">
      <c r="A11" s="46" t="s">
        <v>94</v>
      </c>
      <c r="B11" s="9" t="s">
        <v>300</v>
      </c>
      <c r="C11" s="8">
        <v>81.817959158999997</v>
      </c>
      <c r="D11" s="44" t="str">
        <f>IF($B11="N/A","N/A",IF(C11&gt;100,"No",IF(C11&lt;80,"No","Yes")))</f>
        <v>Yes</v>
      </c>
      <c r="E11" s="8">
        <v>81.156813123000006</v>
      </c>
      <c r="F11" s="44" t="str">
        <f>IF($B11="N/A","N/A",IF(E11&gt;100,"No",IF(E11&lt;80,"No","Yes")))</f>
        <v>Yes</v>
      </c>
      <c r="G11" s="8">
        <v>66.860509188999998</v>
      </c>
      <c r="H11" s="44" t="str">
        <f>IF($B11="N/A","N/A",IF(G11&gt;100,"No",IF(G11&lt;80,"No","Yes")))</f>
        <v>No</v>
      </c>
      <c r="I11" s="12">
        <v>-0.80800000000000005</v>
      </c>
      <c r="J11" s="12">
        <v>-17.600000000000001</v>
      </c>
      <c r="K11" s="45" t="s">
        <v>736</v>
      </c>
      <c r="L11" s="9" t="str">
        <f t="shared" si="0"/>
        <v>Yes</v>
      </c>
    </row>
    <row r="12" spans="1:12" x14ac:dyDescent="0.2">
      <c r="A12" s="46" t="s">
        <v>95</v>
      </c>
      <c r="B12" s="9" t="s">
        <v>300</v>
      </c>
      <c r="C12" s="8">
        <v>76.286250101999997</v>
      </c>
      <c r="D12" s="44" t="str">
        <f>IF($B12="N/A","N/A",IF(C12&gt;100,"No",IF(C12&lt;80,"No","Yes")))</f>
        <v>No</v>
      </c>
      <c r="E12" s="8">
        <v>76.215778345000004</v>
      </c>
      <c r="F12" s="44" t="str">
        <f>IF($B12="N/A","N/A",IF(E12&gt;100,"No",IF(E12&lt;80,"No","Yes")))</f>
        <v>No</v>
      </c>
      <c r="G12" s="8">
        <v>66.058387091</v>
      </c>
      <c r="H12" s="44" t="str">
        <f>IF($B12="N/A","N/A",IF(G12&gt;100,"No",IF(G12&lt;80,"No","Yes")))</f>
        <v>No</v>
      </c>
      <c r="I12" s="12">
        <v>-9.1999999999999998E-2</v>
      </c>
      <c r="J12" s="12">
        <v>-13.3</v>
      </c>
      <c r="K12" s="45" t="s">
        <v>736</v>
      </c>
      <c r="L12" s="9" t="str">
        <f t="shared" si="0"/>
        <v>Yes</v>
      </c>
    </row>
    <row r="13" spans="1:12" x14ac:dyDescent="0.2">
      <c r="A13" s="3" t="s">
        <v>96</v>
      </c>
      <c r="B13" s="35" t="s">
        <v>213</v>
      </c>
      <c r="C13" s="36">
        <v>204795.31</v>
      </c>
      <c r="D13" s="44" t="str">
        <f t="shared" ref="D13:D44" si="1">IF($B13="N/A","N/A",IF(C13&gt;10,"No",IF(C13&lt;-10,"No","Yes")))</f>
        <v>N/A</v>
      </c>
      <c r="E13" s="36">
        <v>208231.9</v>
      </c>
      <c r="F13" s="44" t="str">
        <f t="shared" ref="F13:F44" si="2">IF($B13="N/A","N/A",IF(E13&gt;10,"No",IF(E13&lt;-10,"No","Yes")))</f>
        <v>N/A</v>
      </c>
      <c r="G13" s="36">
        <v>123720.68</v>
      </c>
      <c r="H13" s="44" t="str">
        <f t="shared" ref="H13:H44" si="3">IF($B13="N/A","N/A",IF(G13&gt;10,"No",IF(G13&lt;-10,"No","Yes")))</f>
        <v>N/A</v>
      </c>
      <c r="I13" s="12">
        <v>1.6779999999999999</v>
      </c>
      <c r="J13" s="12">
        <v>-40.6</v>
      </c>
      <c r="K13" s="45" t="s">
        <v>736</v>
      </c>
      <c r="L13" s="9" t="str">
        <f t="shared" si="0"/>
        <v>No</v>
      </c>
    </row>
    <row r="14" spans="1:12" x14ac:dyDescent="0.2">
      <c r="A14" s="3" t="s">
        <v>100</v>
      </c>
      <c r="B14" s="35" t="s">
        <v>213</v>
      </c>
      <c r="C14" s="36">
        <v>12546</v>
      </c>
      <c r="D14" s="44" t="str">
        <f t="shared" si="1"/>
        <v>N/A</v>
      </c>
      <c r="E14" s="36">
        <v>13124</v>
      </c>
      <c r="F14" s="44" t="str">
        <f t="shared" si="2"/>
        <v>N/A</v>
      </c>
      <c r="G14" s="36">
        <v>9511</v>
      </c>
      <c r="H14" s="44" t="str">
        <f t="shared" si="3"/>
        <v>N/A</v>
      </c>
      <c r="I14" s="12">
        <v>4.6070000000000002</v>
      </c>
      <c r="J14" s="12">
        <v>-27.5</v>
      </c>
      <c r="K14" s="45" t="s">
        <v>736</v>
      </c>
      <c r="L14" s="9" t="str">
        <f t="shared" si="0"/>
        <v>Yes</v>
      </c>
    </row>
    <row r="15" spans="1:12" x14ac:dyDescent="0.2">
      <c r="A15" s="3" t="s">
        <v>977</v>
      </c>
      <c r="B15" s="35" t="s">
        <v>213</v>
      </c>
      <c r="C15" s="36">
        <v>3343</v>
      </c>
      <c r="D15" s="44" t="str">
        <f t="shared" si="1"/>
        <v>N/A</v>
      </c>
      <c r="E15" s="36">
        <v>3474</v>
      </c>
      <c r="F15" s="44" t="str">
        <f t="shared" si="2"/>
        <v>N/A</v>
      </c>
      <c r="G15" s="36">
        <v>2137</v>
      </c>
      <c r="H15" s="44" t="str">
        <f t="shared" si="3"/>
        <v>N/A</v>
      </c>
      <c r="I15" s="12">
        <v>3.919</v>
      </c>
      <c r="J15" s="12">
        <v>-38.5</v>
      </c>
      <c r="K15" s="45" t="s">
        <v>736</v>
      </c>
      <c r="L15" s="9" t="str">
        <f t="shared" si="0"/>
        <v>No</v>
      </c>
    </row>
    <row r="16" spans="1:12" x14ac:dyDescent="0.2">
      <c r="A16" s="3" t="s">
        <v>978</v>
      </c>
      <c r="B16" s="35" t="s">
        <v>213</v>
      </c>
      <c r="C16" s="36">
        <v>3233</v>
      </c>
      <c r="D16" s="44" t="str">
        <f t="shared" si="1"/>
        <v>N/A</v>
      </c>
      <c r="E16" s="36">
        <v>3495</v>
      </c>
      <c r="F16" s="44" t="str">
        <f t="shared" si="2"/>
        <v>N/A</v>
      </c>
      <c r="G16" s="36">
        <v>2518</v>
      </c>
      <c r="H16" s="44" t="str">
        <f t="shared" si="3"/>
        <v>N/A</v>
      </c>
      <c r="I16" s="12">
        <v>8.1039999999999992</v>
      </c>
      <c r="J16" s="12">
        <v>-28</v>
      </c>
      <c r="K16" s="45" t="s">
        <v>736</v>
      </c>
      <c r="L16" s="9" t="str">
        <f t="shared" si="0"/>
        <v>Yes</v>
      </c>
    </row>
    <row r="17" spans="1:12" x14ac:dyDescent="0.2">
      <c r="A17" s="3" t="s">
        <v>979</v>
      </c>
      <c r="B17" s="35" t="s">
        <v>213</v>
      </c>
      <c r="C17" s="36">
        <v>2128</v>
      </c>
      <c r="D17" s="44" t="str">
        <f t="shared" si="1"/>
        <v>N/A</v>
      </c>
      <c r="E17" s="36">
        <v>2268</v>
      </c>
      <c r="F17" s="44" t="str">
        <f t="shared" si="2"/>
        <v>N/A</v>
      </c>
      <c r="G17" s="36">
        <v>1355</v>
      </c>
      <c r="H17" s="44" t="str">
        <f t="shared" si="3"/>
        <v>N/A</v>
      </c>
      <c r="I17" s="12">
        <v>6.5789999999999997</v>
      </c>
      <c r="J17" s="12">
        <v>-40.299999999999997</v>
      </c>
      <c r="K17" s="45" t="s">
        <v>736</v>
      </c>
      <c r="L17" s="9" t="str">
        <f t="shared" si="0"/>
        <v>No</v>
      </c>
    </row>
    <row r="18" spans="1:12" x14ac:dyDescent="0.2">
      <c r="A18" s="3" t="s">
        <v>980</v>
      </c>
      <c r="B18" s="35" t="s">
        <v>213</v>
      </c>
      <c r="C18" s="36">
        <v>3842</v>
      </c>
      <c r="D18" s="44" t="str">
        <f t="shared" si="1"/>
        <v>N/A</v>
      </c>
      <c r="E18" s="36">
        <v>3887</v>
      </c>
      <c r="F18" s="44" t="str">
        <f t="shared" si="2"/>
        <v>N/A</v>
      </c>
      <c r="G18" s="36">
        <v>3501</v>
      </c>
      <c r="H18" s="44" t="str">
        <f t="shared" si="3"/>
        <v>N/A</v>
      </c>
      <c r="I18" s="12">
        <v>1.171</v>
      </c>
      <c r="J18" s="12">
        <v>-9.93</v>
      </c>
      <c r="K18" s="45" t="s">
        <v>736</v>
      </c>
      <c r="L18" s="9" t="str">
        <f t="shared" si="0"/>
        <v>Yes</v>
      </c>
    </row>
    <row r="19" spans="1:12" x14ac:dyDescent="0.2">
      <c r="A19" s="3" t="s">
        <v>981</v>
      </c>
      <c r="B19" s="35" t="s">
        <v>213</v>
      </c>
      <c r="C19" s="36">
        <v>0</v>
      </c>
      <c r="D19" s="44" t="str">
        <f t="shared" si="1"/>
        <v>N/A</v>
      </c>
      <c r="E19" s="36">
        <v>0</v>
      </c>
      <c r="F19" s="44" t="str">
        <f t="shared" si="2"/>
        <v>N/A</v>
      </c>
      <c r="G19" s="36">
        <v>0</v>
      </c>
      <c r="H19" s="44" t="str">
        <f t="shared" si="3"/>
        <v>N/A</v>
      </c>
      <c r="I19" s="12" t="s">
        <v>1746</v>
      </c>
      <c r="J19" s="12" t="s">
        <v>1746</v>
      </c>
      <c r="K19" s="45" t="s">
        <v>736</v>
      </c>
      <c r="L19" s="9" t="str">
        <f t="shared" si="0"/>
        <v>N/A</v>
      </c>
    </row>
    <row r="20" spans="1:12" x14ac:dyDescent="0.2">
      <c r="A20" s="3" t="s">
        <v>101</v>
      </c>
      <c r="B20" s="35" t="s">
        <v>213</v>
      </c>
      <c r="C20" s="36">
        <v>37521</v>
      </c>
      <c r="D20" s="44" t="str">
        <f t="shared" si="1"/>
        <v>N/A</v>
      </c>
      <c r="E20" s="36">
        <v>38770</v>
      </c>
      <c r="F20" s="44" t="str">
        <f t="shared" si="2"/>
        <v>N/A</v>
      </c>
      <c r="G20" s="36">
        <v>25480</v>
      </c>
      <c r="H20" s="44" t="str">
        <f t="shared" si="3"/>
        <v>N/A</v>
      </c>
      <c r="I20" s="12">
        <v>3.3290000000000002</v>
      </c>
      <c r="J20" s="12">
        <v>-34.299999999999997</v>
      </c>
      <c r="K20" s="45" t="s">
        <v>736</v>
      </c>
      <c r="L20" s="9" t="str">
        <f t="shared" si="0"/>
        <v>No</v>
      </c>
    </row>
    <row r="21" spans="1:12" x14ac:dyDescent="0.2">
      <c r="A21" s="3" t="s">
        <v>982</v>
      </c>
      <c r="B21" s="35" t="s">
        <v>213</v>
      </c>
      <c r="C21" s="36">
        <v>17330</v>
      </c>
      <c r="D21" s="44" t="str">
        <f t="shared" si="1"/>
        <v>N/A</v>
      </c>
      <c r="E21" s="36">
        <v>17782</v>
      </c>
      <c r="F21" s="44" t="str">
        <f t="shared" si="2"/>
        <v>N/A</v>
      </c>
      <c r="G21" s="36">
        <v>10323</v>
      </c>
      <c r="H21" s="44" t="str">
        <f t="shared" si="3"/>
        <v>N/A</v>
      </c>
      <c r="I21" s="12">
        <v>2.6080000000000001</v>
      </c>
      <c r="J21" s="12">
        <v>-41.9</v>
      </c>
      <c r="K21" s="45" t="s">
        <v>736</v>
      </c>
      <c r="L21" s="9" t="str">
        <f t="shared" si="0"/>
        <v>No</v>
      </c>
    </row>
    <row r="22" spans="1:12" x14ac:dyDescent="0.2">
      <c r="A22" s="3" t="s">
        <v>983</v>
      </c>
      <c r="B22" s="35" t="s">
        <v>213</v>
      </c>
      <c r="C22" s="36">
        <v>7726</v>
      </c>
      <c r="D22" s="44" t="str">
        <f t="shared" si="1"/>
        <v>N/A</v>
      </c>
      <c r="E22" s="36">
        <v>7886</v>
      </c>
      <c r="F22" s="44" t="str">
        <f t="shared" si="2"/>
        <v>N/A</v>
      </c>
      <c r="G22" s="36">
        <v>5644</v>
      </c>
      <c r="H22" s="44" t="str">
        <f t="shared" si="3"/>
        <v>N/A</v>
      </c>
      <c r="I22" s="12">
        <v>2.0710000000000002</v>
      </c>
      <c r="J22" s="12">
        <v>-28.4</v>
      </c>
      <c r="K22" s="45" t="s">
        <v>736</v>
      </c>
      <c r="L22" s="9" t="str">
        <f t="shared" si="0"/>
        <v>Yes</v>
      </c>
    </row>
    <row r="23" spans="1:12" x14ac:dyDescent="0.2">
      <c r="A23" s="3" t="s">
        <v>984</v>
      </c>
      <c r="B23" s="35" t="s">
        <v>213</v>
      </c>
      <c r="C23" s="36">
        <v>6309</v>
      </c>
      <c r="D23" s="44" t="str">
        <f>IF($B23="N/A","N/A",IF(C23&gt;10,"No",IF(C23&lt;-10,"No","Yes")))</f>
        <v>N/A</v>
      </c>
      <c r="E23" s="36">
        <v>6824</v>
      </c>
      <c r="F23" s="44" t="str">
        <f t="shared" si="2"/>
        <v>N/A</v>
      </c>
      <c r="G23" s="36">
        <v>4743</v>
      </c>
      <c r="H23" s="44" t="str">
        <f t="shared" si="3"/>
        <v>N/A</v>
      </c>
      <c r="I23" s="12">
        <v>8.1630000000000003</v>
      </c>
      <c r="J23" s="12">
        <v>-30.5</v>
      </c>
      <c r="K23" s="45" t="s">
        <v>736</v>
      </c>
      <c r="L23" s="9" t="str">
        <f t="shared" si="0"/>
        <v>No</v>
      </c>
    </row>
    <row r="24" spans="1:12" x14ac:dyDescent="0.2">
      <c r="A24" s="3" t="s">
        <v>985</v>
      </c>
      <c r="B24" s="35" t="s">
        <v>213</v>
      </c>
      <c r="C24" s="36">
        <v>6156</v>
      </c>
      <c r="D24" s="44" t="str">
        <f t="shared" si="1"/>
        <v>N/A</v>
      </c>
      <c r="E24" s="36">
        <v>6278</v>
      </c>
      <c r="F24" s="44" t="str">
        <f t="shared" si="2"/>
        <v>N/A</v>
      </c>
      <c r="G24" s="36">
        <v>4770</v>
      </c>
      <c r="H24" s="44" t="str">
        <f t="shared" si="3"/>
        <v>N/A</v>
      </c>
      <c r="I24" s="12">
        <v>1.982</v>
      </c>
      <c r="J24" s="12">
        <v>-24</v>
      </c>
      <c r="K24" s="45" t="s">
        <v>736</v>
      </c>
      <c r="L24" s="9" t="str">
        <f t="shared" si="0"/>
        <v>Yes</v>
      </c>
    </row>
    <row r="25" spans="1:12" x14ac:dyDescent="0.2">
      <c r="A25" s="3" t="s">
        <v>986</v>
      </c>
      <c r="B25" s="35" t="s">
        <v>213</v>
      </c>
      <c r="C25" s="36">
        <v>0</v>
      </c>
      <c r="D25" s="44" t="str">
        <f t="shared" si="1"/>
        <v>N/A</v>
      </c>
      <c r="E25" s="36">
        <v>0</v>
      </c>
      <c r="F25" s="44" t="str">
        <f t="shared" si="2"/>
        <v>N/A</v>
      </c>
      <c r="G25" s="36">
        <v>0</v>
      </c>
      <c r="H25" s="44" t="str">
        <f t="shared" si="3"/>
        <v>N/A</v>
      </c>
      <c r="I25" s="12" t="s">
        <v>1746</v>
      </c>
      <c r="J25" s="12" t="s">
        <v>1746</v>
      </c>
      <c r="K25" s="45" t="s">
        <v>736</v>
      </c>
      <c r="L25" s="9" t="str">
        <f t="shared" si="0"/>
        <v>N/A</v>
      </c>
    </row>
    <row r="26" spans="1:12" x14ac:dyDescent="0.2">
      <c r="A26" s="3" t="s">
        <v>104</v>
      </c>
      <c r="B26" s="35" t="s">
        <v>213</v>
      </c>
      <c r="C26" s="36">
        <v>163315</v>
      </c>
      <c r="D26" s="44" t="str">
        <f t="shared" si="1"/>
        <v>N/A</v>
      </c>
      <c r="E26" s="36">
        <v>163985</v>
      </c>
      <c r="F26" s="44" t="str">
        <f t="shared" si="2"/>
        <v>N/A</v>
      </c>
      <c r="G26" s="36">
        <v>92343</v>
      </c>
      <c r="H26" s="44" t="str">
        <f t="shared" si="3"/>
        <v>N/A</v>
      </c>
      <c r="I26" s="12">
        <v>0.4103</v>
      </c>
      <c r="J26" s="12">
        <v>-43.7</v>
      </c>
      <c r="K26" s="45" t="s">
        <v>736</v>
      </c>
      <c r="L26" s="9" t="str">
        <f t="shared" si="0"/>
        <v>No</v>
      </c>
    </row>
    <row r="27" spans="1:12" x14ac:dyDescent="0.2">
      <c r="A27" s="3" t="s">
        <v>987</v>
      </c>
      <c r="B27" s="35" t="s">
        <v>213</v>
      </c>
      <c r="C27" s="36">
        <v>60187</v>
      </c>
      <c r="D27" s="44" t="str">
        <f t="shared" si="1"/>
        <v>N/A</v>
      </c>
      <c r="E27" s="36">
        <v>61487</v>
      </c>
      <c r="F27" s="44" t="str">
        <f t="shared" si="2"/>
        <v>N/A</v>
      </c>
      <c r="G27" s="36">
        <v>24300</v>
      </c>
      <c r="H27" s="44" t="str">
        <f t="shared" si="3"/>
        <v>N/A</v>
      </c>
      <c r="I27" s="12">
        <v>2.16</v>
      </c>
      <c r="J27" s="12">
        <v>-60.5</v>
      </c>
      <c r="K27" s="45" t="s">
        <v>736</v>
      </c>
      <c r="L27" s="9" t="str">
        <f t="shared" si="0"/>
        <v>No</v>
      </c>
    </row>
    <row r="28" spans="1:12" x14ac:dyDescent="0.2">
      <c r="A28" s="3" t="s">
        <v>988</v>
      </c>
      <c r="B28" s="35" t="s">
        <v>213</v>
      </c>
      <c r="C28" s="36">
        <v>0</v>
      </c>
      <c r="D28" s="44" t="str">
        <f t="shared" si="1"/>
        <v>N/A</v>
      </c>
      <c r="E28" s="36">
        <v>0</v>
      </c>
      <c r="F28" s="44" t="str">
        <f t="shared" si="2"/>
        <v>N/A</v>
      </c>
      <c r="G28" s="36">
        <v>0</v>
      </c>
      <c r="H28" s="44" t="str">
        <f t="shared" si="3"/>
        <v>N/A</v>
      </c>
      <c r="I28" s="12" t="s">
        <v>1746</v>
      </c>
      <c r="J28" s="12" t="s">
        <v>1746</v>
      </c>
      <c r="K28" s="45" t="s">
        <v>736</v>
      </c>
      <c r="L28" s="9" t="str">
        <f t="shared" si="0"/>
        <v>N/A</v>
      </c>
    </row>
    <row r="29" spans="1:12" x14ac:dyDescent="0.2">
      <c r="A29" s="3" t="s">
        <v>989</v>
      </c>
      <c r="B29" s="35" t="s">
        <v>213</v>
      </c>
      <c r="C29" s="36">
        <v>2700</v>
      </c>
      <c r="D29" s="44" t="str">
        <f t="shared" si="1"/>
        <v>N/A</v>
      </c>
      <c r="E29" s="36">
        <v>4022</v>
      </c>
      <c r="F29" s="44" t="str">
        <f t="shared" si="2"/>
        <v>N/A</v>
      </c>
      <c r="G29" s="36">
        <v>3236</v>
      </c>
      <c r="H29" s="44" t="str">
        <f t="shared" si="3"/>
        <v>N/A</v>
      </c>
      <c r="I29" s="12">
        <v>48.96</v>
      </c>
      <c r="J29" s="12">
        <v>-19.5</v>
      </c>
      <c r="K29" s="45" t="s">
        <v>736</v>
      </c>
      <c r="L29" s="9" t="str">
        <f t="shared" si="0"/>
        <v>Yes</v>
      </c>
    </row>
    <row r="30" spans="1:12" x14ac:dyDescent="0.2">
      <c r="A30" s="3" t="s">
        <v>990</v>
      </c>
      <c r="B30" s="35" t="s">
        <v>213</v>
      </c>
      <c r="C30" s="36">
        <v>74246</v>
      </c>
      <c r="D30" s="44" t="str">
        <f t="shared" si="1"/>
        <v>N/A</v>
      </c>
      <c r="E30" s="36">
        <v>71454</v>
      </c>
      <c r="F30" s="44" t="str">
        <f t="shared" si="2"/>
        <v>N/A</v>
      </c>
      <c r="G30" s="36">
        <v>47836</v>
      </c>
      <c r="H30" s="44" t="str">
        <f t="shared" si="3"/>
        <v>N/A</v>
      </c>
      <c r="I30" s="12">
        <v>-3.76</v>
      </c>
      <c r="J30" s="12">
        <v>-33.1</v>
      </c>
      <c r="K30" s="45" t="s">
        <v>736</v>
      </c>
      <c r="L30" s="9" t="str">
        <f t="shared" si="0"/>
        <v>No</v>
      </c>
    </row>
    <row r="31" spans="1:12" x14ac:dyDescent="0.2">
      <c r="A31" s="3" t="s">
        <v>991</v>
      </c>
      <c r="B31" s="35" t="s">
        <v>213</v>
      </c>
      <c r="C31" s="36">
        <v>18640</v>
      </c>
      <c r="D31" s="44" t="str">
        <f t="shared" si="1"/>
        <v>N/A</v>
      </c>
      <c r="E31" s="36">
        <v>19236</v>
      </c>
      <c r="F31" s="44" t="str">
        <f t="shared" si="2"/>
        <v>N/A</v>
      </c>
      <c r="G31" s="36">
        <v>12764</v>
      </c>
      <c r="H31" s="44" t="str">
        <f t="shared" si="3"/>
        <v>N/A</v>
      </c>
      <c r="I31" s="12">
        <v>3.1970000000000001</v>
      </c>
      <c r="J31" s="12">
        <v>-33.6</v>
      </c>
      <c r="K31" s="45" t="s">
        <v>736</v>
      </c>
      <c r="L31" s="9" t="str">
        <f t="shared" si="0"/>
        <v>No</v>
      </c>
    </row>
    <row r="32" spans="1:12" x14ac:dyDescent="0.2">
      <c r="A32" s="3" t="s">
        <v>992</v>
      </c>
      <c r="B32" s="35" t="s">
        <v>213</v>
      </c>
      <c r="C32" s="36">
        <v>7542</v>
      </c>
      <c r="D32" s="44" t="str">
        <f t="shared" si="1"/>
        <v>N/A</v>
      </c>
      <c r="E32" s="36">
        <v>7786</v>
      </c>
      <c r="F32" s="44" t="str">
        <f t="shared" si="2"/>
        <v>N/A</v>
      </c>
      <c r="G32" s="36">
        <v>4207</v>
      </c>
      <c r="H32" s="44" t="str">
        <f t="shared" si="3"/>
        <v>N/A</v>
      </c>
      <c r="I32" s="12">
        <v>3.2349999999999999</v>
      </c>
      <c r="J32" s="12">
        <v>-46</v>
      </c>
      <c r="K32" s="45" t="s">
        <v>736</v>
      </c>
      <c r="L32" s="9" t="str">
        <f t="shared" si="0"/>
        <v>No</v>
      </c>
    </row>
    <row r="33" spans="1:12" x14ac:dyDescent="0.2">
      <c r="A33" s="3" t="s">
        <v>993</v>
      </c>
      <c r="B33" s="35" t="s">
        <v>213</v>
      </c>
      <c r="C33" s="36">
        <v>0</v>
      </c>
      <c r="D33" s="44" t="str">
        <f t="shared" si="1"/>
        <v>N/A</v>
      </c>
      <c r="E33" s="36">
        <v>0</v>
      </c>
      <c r="F33" s="44" t="str">
        <f t="shared" si="2"/>
        <v>N/A</v>
      </c>
      <c r="G33" s="36">
        <v>0</v>
      </c>
      <c r="H33" s="44" t="str">
        <f t="shared" si="3"/>
        <v>N/A</v>
      </c>
      <c r="I33" s="12" t="s">
        <v>1746</v>
      </c>
      <c r="J33" s="12" t="s">
        <v>1746</v>
      </c>
      <c r="K33" s="45" t="s">
        <v>736</v>
      </c>
      <c r="L33" s="9" t="str">
        <f t="shared" si="0"/>
        <v>N/A</v>
      </c>
    </row>
    <row r="34" spans="1:12" x14ac:dyDescent="0.2">
      <c r="A34" s="3" t="s">
        <v>105</v>
      </c>
      <c r="B34" s="35" t="s">
        <v>213</v>
      </c>
      <c r="C34" s="36">
        <v>73586</v>
      </c>
      <c r="D34" s="44" t="str">
        <f t="shared" si="1"/>
        <v>N/A</v>
      </c>
      <c r="E34" s="36">
        <v>72834</v>
      </c>
      <c r="F34" s="44" t="str">
        <f t="shared" si="2"/>
        <v>N/A</v>
      </c>
      <c r="G34" s="36">
        <v>51621</v>
      </c>
      <c r="H34" s="44" t="str">
        <f t="shared" si="3"/>
        <v>N/A</v>
      </c>
      <c r="I34" s="12">
        <v>-1.02</v>
      </c>
      <c r="J34" s="12">
        <v>-29.1</v>
      </c>
      <c r="K34" s="45" t="s">
        <v>736</v>
      </c>
      <c r="L34" s="9" t="str">
        <f t="shared" si="0"/>
        <v>Yes</v>
      </c>
    </row>
    <row r="35" spans="1:12" x14ac:dyDescent="0.2">
      <c r="A35" s="3" t="s">
        <v>994</v>
      </c>
      <c r="B35" s="35" t="s">
        <v>213</v>
      </c>
      <c r="C35" s="36">
        <v>27538</v>
      </c>
      <c r="D35" s="44" t="str">
        <f t="shared" si="1"/>
        <v>N/A</v>
      </c>
      <c r="E35" s="36">
        <v>27844</v>
      </c>
      <c r="F35" s="44" t="str">
        <f t="shared" si="2"/>
        <v>N/A</v>
      </c>
      <c r="G35" s="36">
        <v>14950</v>
      </c>
      <c r="H35" s="44" t="str">
        <f t="shared" si="3"/>
        <v>N/A</v>
      </c>
      <c r="I35" s="12">
        <v>1.111</v>
      </c>
      <c r="J35" s="12">
        <v>-46.3</v>
      </c>
      <c r="K35" s="45" t="s">
        <v>736</v>
      </c>
      <c r="L35" s="9" t="str">
        <f t="shared" si="0"/>
        <v>No</v>
      </c>
    </row>
    <row r="36" spans="1:12" x14ac:dyDescent="0.2">
      <c r="A36" s="3" t="s">
        <v>995</v>
      </c>
      <c r="B36" s="35" t="s">
        <v>213</v>
      </c>
      <c r="C36" s="36">
        <v>0</v>
      </c>
      <c r="D36" s="44" t="str">
        <f t="shared" si="1"/>
        <v>N/A</v>
      </c>
      <c r="E36" s="36">
        <v>0</v>
      </c>
      <c r="F36" s="44" t="str">
        <f t="shared" si="2"/>
        <v>N/A</v>
      </c>
      <c r="G36" s="36">
        <v>0</v>
      </c>
      <c r="H36" s="44" t="str">
        <f t="shared" si="3"/>
        <v>N/A</v>
      </c>
      <c r="I36" s="12" t="s">
        <v>1746</v>
      </c>
      <c r="J36" s="12" t="s">
        <v>1746</v>
      </c>
      <c r="K36" s="45" t="s">
        <v>736</v>
      </c>
      <c r="L36" s="9" t="str">
        <f t="shared" si="0"/>
        <v>N/A</v>
      </c>
    </row>
    <row r="37" spans="1:12" x14ac:dyDescent="0.2">
      <c r="A37" s="3" t="s">
        <v>996</v>
      </c>
      <c r="B37" s="35" t="s">
        <v>213</v>
      </c>
      <c r="C37" s="36">
        <v>3561</v>
      </c>
      <c r="D37" s="44" t="str">
        <f t="shared" si="1"/>
        <v>N/A</v>
      </c>
      <c r="E37" s="36">
        <v>6089</v>
      </c>
      <c r="F37" s="44" t="str">
        <f t="shared" si="2"/>
        <v>N/A</v>
      </c>
      <c r="G37" s="36">
        <v>5136</v>
      </c>
      <c r="H37" s="44" t="str">
        <f t="shared" si="3"/>
        <v>N/A</v>
      </c>
      <c r="I37" s="12">
        <v>70.989999999999995</v>
      </c>
      <c r="J37" s="12">
        <v>-15.7</v>
      </c>
      <c r="K37" s="45" t="s">
        <v>736</v>
      </c>
      <c r="L37" s="9" t="str">
        <f t="shared" si="0"/>
        <v>Yes</v>
      </c>
    </row>
    <row r="38" spans="1:12" x14ac:dyDescent="0.2">
      <c r="A38" s="3" t="s">
        <v>997</v>
      </c>
      <c r="B38" s="35" t="s">
        <v>213</v>
      </c>
      <c r="C38" s="36">
        <v>15049</v>
      </c>
      <c r="D38" s="44" t="str">
        <f t="shared" si="1"/>
        <v>N/A</v>
      </c>
      <c r="E38" s="36">
        <v>14887</v>
      </c>
      <c r="F38" s="44" t="str">
        <f t="shared" si="2"/>
        <v>N/A</v>
      </c>
      <c r="G38" s="36">
        <v>9702</v>
      </c>
      <c r="H38" s="44" t="str">
        <f t="shared" si="3"/>
        <v>N/A</v>
      </c>
      <c r="I38" s="12">
        <v>-1.08</v>
      </c>
      <c r="J38" s="12">
        <v>-34.799999999999997</v>
      </c>
      <c r="K38" s="45" t="s">
        <v>736</v>
      </c>
      <c r="L38" s="9" t="str">
        <f t="shared" si="0"/>
        <v>No</v>
      </c>
    </row>
    <row r="39" spans="1:12" x14ac:dyDescent="0.2">
      <c r="A39" s="3" t="s">
        <v>998</v>
      </c>
      <c r="B39" s="35" t="s">
        <v>213</v>
      </c>
      <c r="C39" s="36">
        <v>5111</v>
      </c>
      <c r="D39" s="44" t="str">
        <f t="shared" si="1"/>
        <v>N/A</v>
      </c>
      <c r="E39" s="36">
        <v>6184</v>
      </c>
      <c r="F39" s="44" t="str">
        <f t="shared" si="2"/>
        <v>N/A</v>
      </c>
      <c r="G39" s="36">
        <v>3979</v>
      </c>
      <c r="H39" s="44" t="str">
        <f t="shared" si="3"/>
        <v>N/A</v>
      </c>
      <c r="I39" s="12">
        <v>20.99</v>
      </c>
      <c r="J39" s="12">
        <v>-35.700000000000003</v>
      </c>
      <c r="K39" s="45" t="s">
        <v>736</v>
      </c>
      <c r="L39" s="9" t="str">
        <f t="shared" si="0"/>
        <v>No</v>
      </c>
    </row>
    <row r="40" spans="1:12" x14ac:dyDescent="0.2">
      <c r="A40" s="3" t="s">
        <v>999</v>
      </c>
      <c r="B40" s="35" t="s">
        <v>213</v>
      </c>
      <c r="C40" s="36">
        <v>22327</v>
      </c>
      <c r="D40" s="44" t="str">
        <f t="shared" si="1"/>
        <v>N/A</v>
      </c>
      <c r="E40" s="36">
        <v>17830</v>
      </c>
      <c r="F40" s="44" t="str">
        <f t="shared" si="2"/>
        <v>N/A</v>
      </c>
      <c r="G40" s="36">
        <v>17854</v>
      </c>
      <c r="H40" s="44" t="str">
        <f t="shared" si="3"/>
        <v>N/A</v>
      </c>
      <c r="I40" s="12">
        <v>-20.100000000000001</v>
      </c>
      <c r="J40" s="12">
        <v>0.1346</v>
      </c>
      <c r="K40" s="45" t="s">
        <v>736</v>
      </c>
      <c r="L40" s="9" t="str">
        <f t="shared" si="0"/>
        <v>Yes</v>
      </c>
    </row>
    <row r="41" spans="1:12" x14ac:dyDescent="0.2">
      <c r="A41" s="46" t="s">
        <v>84</v>
      </c>
      <c r="B41" s="35" t="s">
        <v>213</v>
      </c>
      <c r="C41" s="47">
        <v>1107327101</v>
      </c>
      <c r="D41" s="44" t="str">
        <f t="shared" si="1"/>
        <v>N/A</v>
      </c>
      <c r="E41" s="47">
        <v>1147042099</v>
      </c>
      <c r="F41" s="44" t="str">
        <f t="shared" si="2"/>
        <v>N/A</v>
      </c>
      <c r="G41" s="47">
        <v>762618881</v>
      </c>
      <c r="H41" s="44" t="str">
        <f t="shared" si="3"/>
        <v>N/A</v>
      </c>
      <c r="I41" s="12">
        <v>3.5870000000000002</v>
      </c>
      <c r="J41" s="12">
        <v>-33.5</v>
      </c>
      <c r="K41" s="45" t="s">
        <v>736</v>
      </c>
      <c r="L41" s="9" t="str">
        <f t="shared" si="0"/>
        <v>No</v>
      </c>
    </row>
    <row r="42" spans="1:12" x14ac:dyDescent="0.2">
      <c r="A42" s="46" t="s">
        <v>1487</v>
      </c>
      <c r="B42" s="35" t="s">
        <v>213</v>
      </c>
      <c r="C42" s="47">
        <v>3858.7128216000001</v>
      </c>
      <c r="D42" s="44" t="str">
        <f t="shared" si="1"/>
        <v>N/A</v>
      </c>
      <c r="E42" s="47">
        <v>3972.9492575999998</v>
      </c>
      <c r="F42" s="44" t="str">
        <f t="shared" si="2"/>
        <v>N/A</v>
      </c>
      <c r="G42" s="47">
        <v>4261.5120058000002</v>
      </c>
      <c r="H42" s="44" t="str">
        <f t="shared" si="3"/>
        <v>N/A</v>
      </c>
      <c r="I42" s="12">
        <v>2.96</v>
      </c>
      <c r="J42" s="12">
        <v>7.2629999999999999</v>
      </c>
      <c r="K42" s="45" t="s">
        <v>736</v>
      </c>
      <c r="L42" s="9" t="str">
        <f t="shared" si="0"/>
        <v>Yes</v>
      </c>
    </row>
    <row r="43" spans="1:12" x14ac:dyDescent="0.2">
      <c r="A43" s="46" t="s">
        <v>1488</v>
      </c>
      <c r="B43" s="35" t="s">
        <v>213</v>
      </c>
      <c r="C43" s="47">
        <v>4769.0559499000001</v>
      </c>
      <c r="D43" s="44" t="str">
        <f t="shared" si="1"/>
        <v>N/A</v>
      </c>
      <c r="E43" s="47">
        <v>4935.5310729000003</v>
      </c>
      <c r="F43" s="44" t="str">
        <f t="shared" si="2"/>
        <v>N/A</v>
      </c>
      <c r="G43" s="47">
        <v>6257.0263123000004</v>
      </c>
      <c r="H43" s="44" t="str">
        <f t="shared" si="3"/>
        <v>N/A</v>
      </c>
      <c r="I43" s="12">
        <v>3.4910000000000001</v>
      </c>
      <c r="J43" s="12">
        <v>26.78</v>
      </c>
      <c r="K43" s="45" t="s">
        <v>736</v>
      </c>
      <c r="L43" s="9" t="str">
        <f t="shared" si="0"/>
        <v>Yes</v>
      </c>
    </row>
    <row r="44" spans="1:12" x14ac:dyDescent="0.2">
      <c r="A44" s="4" t="s">
        <v>107</v>
      </c>
      <c r="B44" s="35" t="s">
        <v>213</v>
      </c>
      <c r="C44" s="47">
        <v>98650691</v>
      </c>
      <c r="D44" s="44" t="str">
        <f t="shared" si="1"/>
        <v>N/A</v>
      </c>
      <c r="E44" s="47">
        <v>100554614</v>
      </c>
      <c r="F44" s="44" t="str">
        <f t="shared" si="2"/>
        <v>N/A</v>
      </c>
      <c r="G44" s="47">
        <v>67846905</v>
      </c>
      <c r="H44" s="44" t="str">
        <f t="shared" si="3"/>
        <v>N/A</v>
      </c>
      <c r="I44" s="12">
        <v>1.93</v>
      </c>
      <c r="J44" s="12">
        <v>-32.5</v>
      </c>
      <c r="K44" s="45" t="s">
        <v>736</v>
      </c>
      <c r="L44" s="9" t="str">
        <f t="shared" si="0"/>
        <v>No</v>
      </c>
    </row>
    <row r="45" spans="1:12" x14ac:dyDescent="0.2">
      <c r="A45" s="46" t="s">
        <v>158</v>
      </c>
      <c r="B45" s="48" t="s">
        <v>217</v>
      </c>
      <c r="C45" s="1">
        <v>867</v>
      </c>
      <c r="D45" s="44" t="str">
        <f>IF($B45="N/A","N/A",IF(C45&gt;0,"No",IF(C45&lt;0,"No","Yes")))</f>
        <v>No</v>
      </c>
      <c r="E45" s="1">
        <v>862</v>
      </c>
      <c r="F45" s="44" t="str">
        <f>IF($B45="N/A","N/A",IF(E45&gt;0,"No",IF(E45&lt;0,"No","Yes")))</f>
        <v>No</v>
      </c>
      <c r="G45" s="1">
        <v>1230</v>
      </c>
      <c r="H45" s="44" t="str">
        <f>IF($B45="N/A","N/A",IF(G45&gt;0,"No",IF(G45&lt;0,"No","Yes")))</f>
        <v>No</v>
      </c>
      <c r="I45" s="12">
        <v>-0.57699999999999996</v>
      </c>
      <c r="J45" s="12">
        <v>42.69</v>
      </c>
      <c r="K45" s="45" t="s">
        <v>736</v>
      </c>
      <c r="L45" s="9" t="str">
        <f t="shared" si="0"/>
        <v>No</v>
      </c>
    </row>
    <row r="46" spans="1:12" x14ac:dyDescent="0.2">
      <c r="A46" s="46" t="s">
        <v>156</v>
      </c>
      <c r="B46" s="35" t="s">
        <v>213</v>
      </c>
      <c r="C46" s="47">
        <v>6082681</v>
      </c>
      <c r="D46" s="44" t="str">
        <f t="shared" ref="D46:D47" si="4">IF($B46="N/A","N/A",IF(C46&gt;10,"No",IF(C46&lt;-10,"No","Yes")))</f>
        <v>N/A</v>
      </c>
      <c r="E46" s="47">
        <v>6311811</v>
      </c>
      <c r="F46" s="44" t="str">
        <f t="shared" ref="F46:F47" si="5">IF($B46="N/A","N/A",IF(E46&gt;10,"No",IF(E46&lt;-10,"No","Yes")))</f>
        <v>N/A</v>
      </c>
      <c r="G46" s="47">
        <v>7606953</v>
      </c>
      <c r="H46" s="44" t="str">
        <f t="shared" ref="H46:H47" si="6">IF($B46="N/A","N/A",IF(G46&gt;10,"No",IF(G46&lt;-10,"No","Yes")))</f>
        <v>N/A</v>
      </c>
      <c r="I46" s="12">
        <v>3.7669999999999999</v>
      </c>
      <c r="J46" s="12">
        <v>20.52</v>
      </c>
      <c r="K46" s="45" t="s">
        <v>736</v>
      </c>
      <c r="L46" s="9" t="str">
        <f t="shared" si="0"/>
        <v>Yes</v>
      </c>
    </row>
    <row r="47" spans="1:12" x14ac:dyDescent="0.2">
      <c r="A47" s="46" t="s">
        <v>1290</v>
      </c>
      <c r="B47" s="35" t="s">
        <v>213</v>
      </c>
      <c r="C47" s="47">
        <v>7015.7797000999999</v>
      </c>
      <c r="D47" s="44" t="str">
        <f t="shared" si="4"/>
        <v>N/A</v>
      </c>
      <c r="E47" s="47">
        <v>7322.2865429000003</v>
      </c>
      <c r="F47" s="44" t="str">
        <f t="shared" si="5"/>
        <v>N/A</v>
      </c>
      <c r="G47" s="47">
        <v>6184.5146341</v>
      </c>
      <c r="H47" s="44" t="str">
        <f t="shared" si="6"/>
        <v>N/A</v>
      </c>
      <c r="I47" s="12">
        <v>4.3689999999999998</v>
      </c>
      <c r="J47" s="12">
        <v>-15.5</v>
      </c>
      <c r="K47" s="45" t="s">
        <v>736</v>
      </c>
      <c r="L47" s="9" t="str">
        <f>IF(J47="Div by 0", "N/A", IF(OR(J47="N/A",K47="N/A"),"N/A", IF(J47&gt;VALUE(MID(K47,1,2)), "No", IF(J47&lt;-1*VALUE(MID(K47,1,2)), "No", "Yes"))))</f>
        <v>Yes</v>
      </c>
    </row>
    <row r="48" spans="1:12" x14ac:dyDescent="0.2">
      <c r="A48" s="46" t="s">
        <v>1489</v>
      </c>
      <c r="B48" s="35" t="s">
        <v>213</v>
      </c>
      <c r="C48" s="47">
        <v>12199.989957</v>
      </c>
      <c r="D48" s="44" t="str">
        <f t="shared" ref="D48:D74" si="7">IF($B48="N/A","N/A",IF(C48&gt;10,"No",IF(C48&lt;-10,"No","Yes")))</f>
        <v>N/A</v>
      </c>
      <c r="E48" s="47">
        <v>12741.621228</v>
      </c>
      <c r="F48" s="44" t="str">
        <f t="shared" ref="F48:F74" si="8">IF($B48="N/A","N/A",IF(E48&gt;10,"No",IF(E48&lt;-10,"No","Yes")))</f>
        <v>N/A</v>
      </c>
      <c r="G48" s="47">
        <v>15756.634948999999</v>
      </c>
      <c r="H48" s="44" t="str">
        <f t="shared" ref="H48:H74" si="9">IF($B48="N/A","N/A",IF(G48&gt;10,"No",IF(G48&lt;-10,"No","Yes")))</f>
        <v>N/A</v>
      </c>
      <c r="I48" s="12">
        <v>4.4400000000000004</v>
      </c>
      <c r="J48" s="12">
        <v>23.66</v>
      </c>
      <c r="K48" s="45" t="s">
        <v>736</v>
      </c>
      <c r="L48" s="9" t="str">
        <f t="shared" ref="L48:L74" si="10">IF(J48="Div by 0", "N/A", IF(K48="N/A","N/A", IF(J48&gt;VALUE(MID(K48,1,2)), "No", IF(J48&lt;-1*VALUE(MID(K48,1,2)), "No", "Yes"))))</f>
        <v>Yes</v>
      </c>
    </row>
    <row r="49" spans="1:12" x14ac:dyDescent="0.2">
      <c r="A49" s="46" t="s">
        <v>1490</v>
      </c>
      <c r="B49" s="35" t="s">
        <v>213</v>
      </c>
      <c r="C49" s="47">
        <v>5079.2405024999998</v>
      </c>
      <c r="D49" s="44" t="str">
        <f t="shared" si="7"/>
        <v>N/A</v>
      </c>
      <c r="E49" s="47">
        <v>5679.6580310999998</v>
      </c>
      <c r="F49" s="44" t="str">
        <f t="shared" si="8"/>
        <v>N/A</v>
      </c>
      <c r="G49" s="47">
        <v>7225.9719232999996</v>
      </c>
      <c r="H49" s="44" t="str">
        <f t="shared" si="9"/>
        <v>N/A</v>
      </c>
      <c r="I49" s="12">
        <v>11.82</v>
      </c>
      <c r="J49" s="12">
        <v>27.23</v>
      </c>
      <c r="K49" s="45" t="s">
        <v>736</v>
      </c>
      <c r="L49" s="9" t="str">
        <f t="shared" si="10"/>
        <v>Yes</v>
      </c>
    </row>
    <row r="50" spans="1:12" x14ac:dyDescent="0.2">
      <c r="A50" s="46" t="s">
        <v>1491</v>
      </c>
      <c r="B50" s="35" t="s">
        <v>213</v>
      </c>
      <c r="C50" s="47">
        <v>4625.1057841000002</v>
      </c>
      <c r="D50" s="44" t="str">
        <f t="shared" si="7"/>
        <v>N/A</v>
      </c>
      <c r="E50" s="47">
        <v>4588.8944205999996</v>
      </c>
      <c r="F50" s="44" t="str">
        <f t="shared" si="8"/>
        <v>N/A</v>
      </c>
      <c r="G50" s="47">
        <v>5546.7998410999999</v>
      </c>
      <c r="H50" s="44" t="str">
        <f t="shared" si="9"/>
        <v>N/A</v>
      </c>
      <c r="I50" s="12">
        <v>-0.78300000000000003</v>
      </c>
      <c r="J50" s="12">
        <v>20.87</v>
      </c>
      <c r="K50" s="45" t="s">
        <v>736</v>
      </c>
      <c r="L50" s="9" t="str">
        <f t="shared" si="10"/>
        <v>Yes</v>
      </c>
    </row>
    <row r="51" spans="1:12" x14ac:dyDescent="0.2">
      <c r="A51" s="46" t="s">
        <v>1492</v>
      </c>
      <c r="B51" s="35" t="s">
        <v>213</v>
      </c>
      <c r="C51" s="47">
        <v>2530.0667293000001</v>
      </c>
      <c r="D51" s="44" t="str">
        <f t="shared" si="7"/>
        <v>N/A</v>
      </c>
      <c r="E51" s="47">
        <v>2899.6358025</v>
      </c>
      <c r="F51" s="44" t="str">
        <f t="shared" si="8"/>
        <v>N/A</v>
      </c>
      <c r="G51" s="47">
        <v>3010.6671587000001</v>
      </c>
      <c r="H51" s="44" t="str">
        <f t="shared" si="9"/>
        <v>N/A</v>
      </c>
      <c r="I51" s="12">
        <v>14.61</v>
      </c>
      <c r="J51" s="12">
        <v>3.8290000000000002</v>
      </c>
      <c r="K51" s="45" t="s">
        <v>736</v>
      </c>
      <c r="L51" s="9" t="str">
        <f t="shared" si="10"/>
        <v>Yes</v>
      </c>
    </row>
    <row r="52" spans="1:12" x14ac:dyDescent="0.2">
      <c r="A52" s="46" t="s">
        <v>1493</v>
      </c>
      <c r="B52" s="35" t="s">
        <v>213</v>
      </c>
      <c r="C52" s="47">
        <v>30126.034357</v>
      </c>
      <c r="D52" s="44" t="str">
        <f t="shared" si="7"/>
        <v>N/A</v>
      </c>
      <c r="E52" s="47">
        <v>32126.407254999998</v>
      </c>
      <c r="F52" s="44" t="str">
        <f t="shared" si="8"/>
        <v>N/A</v>
      </c>
      <c r="G52" s="47">
        <v>33239.976291999999</v>
      </c>
      <c r="H52" s="44" t="str">
        <f t="shared" si="9"/>
        <v>N/A</v>
      </c>
      <c r="I52" s="12">
        <v>6.64</v>
      </c>
      <c r="J52" s="12">
        <v>3.4660000000000002</v>
      </c>
      <c r="K52" s="45" t="s">
        <v>736</v>
      </c>
      <c r="L52" s="9" t="str">
        <f t="shared" si="10"/>
        <v>Yes</v>
      </c>
    </row>
    <row r="53" spans="1:12" x14ac:dyDescent="0.2">
      <c r="A53" s="46" t="s">
        <v>1494</v>
      </c>
      <c r="B53" s="35" t="s">
        <v>213</v>
      </c>
      <c r="C53" s="47" t="s">
        <v>1746</v>
      </c>
      <c r="D53" s="44" t="str">
        <f t="shared" si="7"/>
        <v>N/A</v>
      </c>
      <c r="E53" s="47" t="s">
        <v>1746</v>
      </c>
      <c r="F53" s="44" t="str">
        <f t="shared" si="8"/>
        <v>N/A</v>
      </c>
      <c r="G53" s="47" t="s">
        <v>1746</v>
      </c>
      <c r="H53" s="44" t="str">
        <f t="shared" si="9"/>
        <v>N/A</v>
      </c>
      <c r="I53" s="12" t="s">
        <v>1746</v>
      </c>
      <c r="J53" s="12" t="s">
        <v>1746</v>
      </c>
      <c r="K53" s="45" t="s">
        <v>736</v>
      </c>
      <c r="L53" s="9" t="str">
        <f t="shared" si="10"/>
        <v>N/A</v>
      </c>
    </row>
    <row r="54" spans="1:12" x14ac:dyDescent="0.2">
      <c r="A54" s="46" t="s">
        <v>1495</v>
      </c>
      <c r="B54" s="35" t="s">
        <v>213</v>
      </c>
      <c r="C54" s="47">
        <v>14161.529197</v>
      </c>
      <c r="D54" s="44" t="str">
        <f t="shared" si="7"/>
        <v>N/A</v>
      </c>
      <c r="E54" s="47">
        <v>14650.348775</v>
      </c>
      <c r="F54" s="44" t="str">
        <f t="shared" si="8"/>
        <v>N/A</v>
      </c>
      <c r="G54" s="47">
        <v>15672.724058</v>
      </c>
      <c r="H54" s="44" t="str">
        <f t="shared" si="9"/>
        <v>N/A</v>
      </c>
      <c r="I54" s="12">
        <v>3.452</v>
      </c>
      <c r="J54" s="12">
        <v>6.9790000000000001</v>
      </c>
      <c r="K54" s="45" t="s">
        <v>736</v>
      </c>
      <c r="L54" s="9" t="str">
        <f t="shared" si="10"/>
        <v>Yes</v>
      </c>
    </row>
    <row r="55" spans="1:12" x14ac:dyDescent="0.2">
      <c r="A55" s="46" t="s">
        <v>1496</v>
      </c>
      <c r="B55" s="35" t="s">
        <v>213</v>
      </c>
      <c r="C55" s="47">
        <v>11090.374148999999</v>
      </c>
      <c r="D55" s="44" t="str">
        <f t="shared" si="7"/>
        <v>N/A</v>
      </c>
      <c r="E55" s="47">
        <v>11837.516421</v>
      </c>
      <c r="F55" s="44" t="str">
        <f t="shared" si="8"/>
        <v>N/A</v>
      </c>
      <c r="G55" s="47">
        <v>12712.052503999999</v>
      </c>
      <c r="H55" s="44" t="str">
        <f t="shared" si="9"/>
        <v>N/A</v>
      </c>
      <c r="I55" s="12">
        <v>6.7370000000000001</v>
      </c>
      <c r="J55" s="12">
        <v>7.3879999999999999</v>
      </c>
      <c r="K55" s="45" t="s">
        <v>736</v>
      </c>
      <c r="L55" s="9" t="str">
        <f t="shared" si="10"/>
        <v>Yes</v>
      </c>
    </row>
    <row r="56" spans="1:12" ht="25.5" x14ac:dyDescent="0.2">
      <c r="A56" s="46" t="s">
        <v>1497</v>
      </c>
      <c r="B56" s="35" t="s">
        <v>213</v>
      </c>
      <c r="C56" s="47">
        <v>8365.4739840000002</v>
      </c>
      <c r="D56" s="44" t="str">
        <f t="shared" si="7"/>
        <v>N/A</v>
      </c>
      <c r="E56" s="47">
        <v>8546.9566319999994</v>
      </c>
      <c r="F56" s="44" t="str">
        <f t="shared" si="8"/>
        <v>N/A</v>
      </c>
      <c r="G56" s="47">
        <v>8194.0248050999999</v>
      </c>
      <c r="H56" s="44" t="str">
        <f t="shared" si="9"/>
        <v>N/A</v>
      </c>
      <c r="I56" s="12">
        <v>2.169</v>
      </c>
      <c r="J56" s="12">
        <v>-4.13</v>
      </c>
      <c r="K56" s="45" t="s">
        <v>736</v>
      </c>
      <c r="L56" s="9" t="str">
        <f t="shared" si="10"/>
        <v>Yes</v>
      </c>
    </row>
    <row r="57" spans="1:12" x14ac:dyDescent="0.2">
      <c r="A57" s="46" t="s">
        <v>1498</v>
      </c>
      <c r="B57" s="35" t="s">
        <v>213</v>
      </c>
      <c r="C57" s="47">
        <v>3816.6259312000002</v>
      </c>
      <c r="D57" s="44" t="str">
        <f t="shared" si="7"/>
        <v>N/A</v>
      </c>
      <c r="E57" s="47">
        <v>3689.4960434</v>
      </c>
      <c r="F57" s="44" t="str">
        <f t="shared" si="8"/>
        <v>N/A</v>
      </c>
      <c r="G57" s="47">
        <v>3148.7096774000001</v>
      </c>
      <c r="H57" s="44" t="str">
        <f t="shared" si="9"/>
        <v>N/A</v>
      </c>
      <c r="I57" s="12">
        <v>-3.33</v>
      </c>
      <c r="J57" s="12">
        <v>-14.7</v>
      </c>
      <c r="K57" s="45" t="s">
        <v>736</v>
      </c>
      <c r="L57" s="9" t="str">
        <f t="shared" si="10"/>
        <v>Yes</v>
      </c>
    </row>
    <row r="58" spans="1:12" x14ac:dyDescent="0.2">
      <c r="A58" s="46" t="s">
        <v>1499</v>
      </c>
      <c r="B58" s="35" t="s">
        <v>213</v>
      </c>
      <c r="C58" s="47">
        <v>40683.529564999997</v>
      </c>
      <c r="D58" s="44" t="str">
        <f t="shared" si="7"/>
        <v>N/A</v>
      </c>
      <c r="E58" s="47">
        <v>42198.293086999998</v>
      </c>
      <c r="F58" s="44" t="str">
        <f t="shared" si="8"/>
        <v>N/A</v>
      </c>
      <c r="G58" s="47">
        <v>43382.198112999999</v>
      </c>
      <c r="H58" s="44" t="str">
        <f t="shared" si="9"/>
        <v>N/A</v>
      </c>
      <c r="I58" s="12">
        <v>3.7229999999999999</v>
      </c>
      <c r="J58" s="12">
        <v>2.806</v>
      </c>
      <c r="K58" s="45" t="s">
        <v>736</v>
      </c>
      <c r="L58" s="9" t="str">
        <f t="shared" si="10"/>
        <v>Yes</v>
      </c>
    </row>
    <row r="59" spans="1:12" x14ac:dyDescent="0.2">
      <c r="A59" s="46" t="s">
        <v>1500</v>
      </c>
      <c r="B59" s="35" t="s">
        <v>213</v>
      </c>
      <c r="C59" s="47" t="s">
        <v>1746</v>
      </c>
      <c r="D59" s="44" t="str">
        <f t="shared" si="7"/>
        <v>N/A</v>
      </c>
      <c r="E59" s="47" t="s">
        <v>1746</v>
      </c>
      <c r="F59" s="44" t="str">
        <f t="shared" si="8"/>
        <v>N/A</v>
      </c>
      <c r="G59" s="47" t="s">
        <v>1746</v>
      </c>
      <c r="H59" s="44" t="str">
        <f t="shared" si="9"/>
        <v>N/A</v>
      </c>
      <c r="I59" s="12" t="s">
        <v>1746</v>
      </c>
      <c r="J59" s="12" t="s">
        <v>1746</v>
      </c>
      <c r="K59" s="45" t="s">
        <v>736</v>
      </c>
      <c r="L59" s="9" t="str">
        <f t="shared" si="10"/>
        <v>N/A</v>
      </c>
    </row>
    <row r="60" spans="1:12" x14ac:dyDescent="0.2">
      <c r="A60" s="46" t="s">
        <v>1501</v>
      </c>
      <c r="B60" s="35" t="s">
        <v>213</v>
      </c>
      <c r="C60" s="47">
        <v>1621.9112574000001</v>
      </c>
      <c r="D60" s="44" t="str">
        <f t="shared" si="7"/>
        <v>N/A</v>
      </c>
      <c r="E60" s="47">
        <v>1579.5935055</v>
      </c>
      <c r="F60" s="44" t="str">
        <f t="shared" si="8"/>
        <v>N/A</v>
      </c>
      <c r="G60" s="47">
        <v>1384.6998364999999</v>
      </c>
      <c r="H60" s="44" t="str">
        <f t="shared" si="9"/>
        <v>N/A</v>
      </c>
      <c r="I60" s="12">
        <v>-2.61</v>
      </c>
      <c r="J60" s="12">
        <v>-12.3</v>
      </c>
      <c r="K60" s="45" t="s">
        <v>736</v>
      </c>
      <c r="L60" s="9" t="str">
        <f t="shared" si="10"/>
        <v>Yes</v>
      </c>
    </row>
    <row r="61" spans="1:12" x14ac:dyDescent="0.2">
      <c r="A61" s="46" t="s">
        <v>1502</v>
      </c>
      <c r="B61" s="35" t="s">
        <v>213</v>
      </c>
      <c r="C61" s="47">
        <v>1429.5722997</v>
      </c>
      <c r="D61" s="44" t="str">
        <f t="shared" si="7"/>
        <v>N/A</v>
      </c>
      <c r="E61" s="47">
        <v>1373.9516971</v>
      </c>
      <c r="F61" s="44" t="str">
        <f t="shared" si="8"/>
        <v>N/A</v>
      </c>
      <c r="G61" s="47">
        <v>1133.6049794</v>
      </c>
      <c r="H61" s="44" t="str">
        <f t="shared" si="9"/>
        <v>N/A</v>
      </c>
      <c r="I61" s="12">
        <v>-3.89</v>
      </c>
      <c r="J61" s="12">
        <v>-17.5</v>
      </c>
      <c r="K61" s="45" t="s">
        <v>736</v>
      </c>
      <c r="L61" s="9" t="str">
        <f t="shared" si="10"/>
        <v>Yes</v>
      </c>
    </row>
    <row r="62" spans="1:12" x14ac:dyDescent="0.2">
      <c r="A62" s="46" t="s">
        <v>1503</v>
      </c>
      <c r="B62" s="35" t="s">
        <v>213</v>
      </c>
      <c r="C62" s="47" t="s">
        <v>1746</v>
      </c>
      <c r="D62" s="44" t="str">
        <f t="shared" si="7"/>
        <v>N/A</v>
      </c>
      <c r="E62" s="47" t="s">
        <v>1746</v>
      </c>
      <c r="F62" s="44" t="str">
        <f t="shared" si="8"/>
        <v>N/A</v>
      </c>
      <c r="G62" s="47" t="s">
        <v>1746</v>
      </c>
      <c r="H62" s="44" t="str">
        <f t="shared" si="9"/>
        <v>N/A</v>
      </c>
      <c r="I62" s="12" t="s">
        <v>1746</v>
      </c>
      <c r="J62" s="12" t="s">
        <v>1746</v>
      </c>
      <c r="K62" s="45" t="s">
        <v>736</v>
      </c>
      <c r="L62" s="9" t="str">
        <f t="shared" si="10"/>
        <v>N/A</v>
      </c>
    </row>
    <row r="63" spans="1:12" ht="25.5" x14ac:dyDescent="0.2">
      <c r="A63" s="46" t="s">
        <v>1504</v>
      </c>
      <c r="B63" s="35" t="s">
        <v>213</v>
      </c>
      <c r="C63" s="47">
        <v>3998.5959259000001</v>
      </c>
      <c r="D63" s="44" t="str">
        <f t="shared" si="7"/>
        <v>N/A</v>
      </c>
      <c r="E63" s="47">
        <v>1754.5183987999999</v>
      </c>
      <c r="F63" s="44" t="str">
        <f t="shared" si="8"/>
        <v>N/A</v>
      </c>
      <c r="G63" s="47">
        <v>1686.1912855</v>
      </c>
      <c r="H63" s="44" t="str">
        <f t="shared" si="9"/>
        <v>N/A</v>
      </c>
      <c r="I63" s="12">
        <v>-56.1</v>
      </c>
      <c r="J63" s="12">
        <v>-3.89</v>
      </c>
      <c r="K63" s="45" t="s">
        <v>736</v>
      </c>
      <c r="L63" s="9" t="str">
        <f t="shared" si="10"/>
        <v>Yes</v>
      </c>
    </row>
    <row r="64" spans="1:12" x14ac:dyDescent="0.2">
      <c r="A64" s="46" t="s">
        <v>1505</v>
      </c>
      <c r="B64" s="35" t="s">
        <v>213</v>
      </c>
      <c r="C64" s="47">
        <v>973.72514344000001</v>
      </c>
      <c r="D64" s="44" t="str">
        <f t="shared" si="7"/>
        <v>N/A</v>
      </c>
      <c r="E64" s="47">
        <v>954.97714613999995</v>
      </c>
      <c r="F64" s="44" t="str">
        <f t="shared" si="8"/>
        <v>N/A</v>
      </c>
      <c r="G64" s="47">
        <v>820.62051593000001</v>
      </c>
      <c r="H64" s="44" t="str">
        <f t="shared" si="9"/>
        <v>N/A</v>
      </c>
      <c r="I64" s="12">
        <v>-1.93</v>
      </c>
      <c r="J64" s="12">
        <v>-14.1</v>
      </c>
      <c r="K64" s="45" t="s">
        <v>736</v>
      </c>
      <c r="L64" s="9" t="str">
        <f t="shared" si="10"/>
        <v>Yes</v>
      </c>
    </row>
    <row r="65" spans="1:12" x14ac:dyDescent="0.2">
      <c r="A65" s="46" t="s">
        <v>1506</v>
      </c>
      <c r="B65" s="35" t="s">
        <v>213</v>
      </c>
      <c r="C65" s="47">
        <v>3396.9668990999999</v>
      </c>
      <c r="D65" s="44" t="str">
        <f t="shared" si="7"/>
        <v>N/A</v>
      </c>
      <c r="E65" s="47">
        <v>3445.2952796999998</v>
      </c>
      <c r="F65" s="44" t="str">
        <f t="shared" si="8"/>
        <v>N/A</v>
      </c>
      <c r="G65" s="47">
        <v>2966.8231746000001</v>
      </c>
      <c r="H65" s="44" t="str">
        <f t="shared" si="9"/>
        <v>N/A</v>
      </c>
      <c r="I65" s="12">
        <v>1.423</v>
      </c>
      <c r="J65" s="12">
        <v>-13.9</v>
      </c>
      <c r="K65" s="45" t="s">
        <v>736</v>
      </c>
      <c r="L65" s="9" t="str">
        <f t="shared" si="10"/>
        <v>Yes</v>
      </c>
    </row>
    <row r="66" spans="1:12" x14ac:dyDescent="0.2">
      <c r="A66" s="46" t="s">
        <v>1507</v>
      </c>
      <c r="B66" s="35" t="s">
        <v>213</v>
      </c>
      <c r="C66" s="47">
        <v>4299.9071863999998</v>
      </c>
      <c r="D66" s="44" t="str">
        <f t="shared" si="7"/>
        <v>N/A</v>
      </c>
      <c r="E66" s="47">
        <v>4236.0856666</v>
      </c>
      <c r="F66" s="44" t="str">
        <f t="shared" si="8"/>
        <v>N/A</v>
      </c>
      <c r="G66" s="47">
        <v>4216.8973139999998</v>
      </c>
      <c r="H66" s="44" t="str">
        <f t="shared" si="9"/>
        <v>N/A</v>
      </c>
      <c r="I66" s="12">
        <v>-1.48</v>
      </c>
      <c r="J66" s="12">
        <v>-0.45300000000000001</v>
      </c>
      <c r="K66" s="45" t="s">
        <v>736</v>
      </c>
      <c r="L66" s="9" t="str">
        <f t="shared" si="10"/>
        <v>Yes</v>
      </c>
    </row>
    <row r="67" spans="1:12" x14ac:dyDescent="0.2">
      <c r="A67" s="46" t="s">
        <v>1508</v>
      </c>
      <c r="B67" s="35" t="s">
        <v>213</v>
      </c>
      <c r="C67" s="47" t="s">
        <v>1746</v>
      </c>
      <c r="D67" s="44" t="str">
        <f t="shared" si="7"/>
        <v>N/A</v>
      </c>
      <c r="E67" s="47" t="s">
        <v>1746</v>
      </c>
      <c r="F67" s="44" t="str">
        <f t="shared" si="8"/>
        <v>N/A</v>
      </c>
      <c r="G67" s="47" t="s">
        <v>1746</v>
      </c>
      <c r="H67" s="44" t="str">
        <f t="shared" si="9"/>
        <v>N/A</v>
      </c>
      <c r="I67" s="12" t="s">
        <v>1746</v>
      </c>
      <c r="J67" s="12" t="s">
        <v>1746</v>
      </c>
      <c r="K67" s="45" t="s">
        <v>736</v>
      </c>
      <c r="L67" s="9" t="str">
        <f t="shared" si="10"/>
        <v>N/A</v>
      </c>
    </row>
    <row r="68" spans="1:12" x14ac:dyDescent="0.2">
      <c r="A68" s="46" t="s">
        <v>1509</v>
      </c>
      <c r="B68" s="35" t="s">
        <v>213</v>
      </c>
      <c r="C68" s="47">
        <v>2147.5396543000002</v>
      </c>
      <c r="D68" s="44" t="str">
        <f t="shared" si="7"/>
        <v>N/A</v>
      </c>
      <c r="E68" s="47">
        <v>2097.8855890999998</v>
      </c>
      <c r="F68" s="44" t="str">
        <f t="shared" si="8"/>
        <v>N/A</v>
      </c>
      <c r="G68" s="47">
        <v>1657.2553806000001</v>
      </c>
      <c r="H68" s="44" t="str">
        <f t="shared" si="9"/>
        <v>N/A</v>
      </c>
      <c r="I68" s="12">
        <v>-2.31</v>
      </c>
      <c r="J68" s="12">
        <v>-21</v>
      </c>
      <c r="K68" s="45" t="s">
        <v>736</v>
      </c>
      <c r="L68" s="9" t="str">
        <f t="shared" si="10"/>
        <v>Yes</v>
      </c>
    </row>
    <row r="69" spans="1:12" x14ac:dyDescent="0.2">
      <c r="A69" s="46" t="s">
        <v>1510</v>
      </c>
      <c r="B69" s="35" t="s">
        <v>213</v>
      </c>
      <c r="C69" s="47">
        <v>2582.9936087999999</v>
      </c>
      <c r="D69" s="44" t="str">
        <f t="shared" si="7"/>
        <v>N/A</v>
      </c>
      <c r="E69" s="47">
        <v>2429.2728056000001</v>
      </c>
      <c r="F69" s="44" t="str">
        <f t="shared" si="8"/>
        <v>N/A</v>
      </c>
      <c r="G69" s="47">
        <v>1939.1914380999999</v>
      </c>
      <c r="H69" s="44" t="str">
        <f t="shared" si="9"/>
        <v>N/A</v>
      </c>
      <c r="I69" s="12">
        <v>-5.95</v>
      </c>
      <c r="J69" s="12">
        <v>-20.2</v>
      </c>
      <c r="K69" s="45" t="s">
        <v>736</v>
      </c>
      <c r="L69" s="9" t="str">
        <f t="shared" si="10"/>
        <v>Yes</v>
      </c>
    </row>
    <row r="70" spans="1:12" x14ac:dyDescent="0.2">
      <c r="A70" s="46" t="s">
        <v>1511</v>
      </c>
      <c r="B70" s="35" t="s">
        <v>213</v>
      </c>
      <c r="C70" s="47" t="s">
        <v>1746</v>
      </c>
      <c r="D70" s="44" t="str">
        <f t="shared" si="7"/>
        <v>N/A</v>
      </c>
      <c r="E70" s="47" t="s">
        <v>1746</v>
      </c>
      <c r="F70" s="44" t="str">
        <f t="shared" si="8"/>
        <v>N/A</v>
      </c>
      <c r="G70" s="47" t="s">
        <v>1746</v>
      </c>
      <c r="H70" s="44" t="str">
        <f t="shared" si="9"/>
        <v>N/A</v>
      </c>
      <c r="I70" s="12" t="s">
        <v>1746</v>
      </c>
      <c r="J70" s="12" t="s">
        <v>1746</v>
      </c>
      <c r="K70" s="45" t="s">
        <v>736</v>
      </c>
      <c r="L70" s="9" t="str">
        <f t="shared" si="10"/>
        <v>N/A</v>
      </c>
    </row>
    <row r="71" spans="1:12" ht="25.5" x14ac:dyDescent="0.2">
      <c r="A71" s="46" t="s">
        <v>1512</v>
      </c>
      <c r="B71" s="35" t="s">
        <v>213</v>
      </c>
      <c r="C71" s="47">
        <v>1921.5549003000001</v>
      </c>
      <c r="D71" s="44" t="str">
        <f t="shared" si="7"/>
        <v>N/A</v>
      </c>
      <c r="E71" s="47">
        <v>1416.5398259000001</v>
      </c>
      <c r="F71" s="44" t="str">
        <f t="shared" si="8"/>
        <v>N/A</v>
      </c>
      <c r="G71" s="47">
        <v>931.87422117999995</v>
      </c>
      <c r="H71" s="44" t="str">
        <f t="shared" si="9"/>
        <v>N/A</v>
      </c>
      <c r="I71" s="12">
        <v>-26.3</v>
      </c>
      <c r="J71" s="12">
        <v>-34.200000000000003</v>
      </c>
      <c r="K71" s="45" t="s">
        <v>736</v>
      </c>
      <c r="L71" s="9" t="str">
        <f t="shared" si="10"/>
        <v>No</v>
      </c>
    </row>
    <row r="72" spans="1:12" x14ac:dyDescent="0.2">
      <c r="A72" s="46" t="s">
        <v>1513</v>
      </c>
      <c r="B72" s="35" t="s">
        <v>213</v>
      </c>
      <c r="C72" s="47">
        <v>3084.4413582000002</v>
      </c>
      <c r="D72" s="44" t="str">
        <f t="shared" si="7"/>
        <v>N/A</v>
      </c>
      <c r="E72" s="47">
        <v>3013.1016995</v>
      </c>
      <c r="F72" s="44" t="str">
        <f t="shared" si="8"/>
        <v>N/A</v>
      </c>
      <c r="G72" s="47">
        <v>2440.9264069000001</v>
      </c>
      <c r="H72" s="44" t="str">
        <f t="shared" si="9"/>
        <v>N/A</v>
      </c>
      <c r="I72" s="12">
        <v>-2.31</v>
      </c>
      <c r="J72" s="12">
        <v>-19</v>
      </c>
      <c r="K72" s="45" t="s">
        <v>736</v>
      </c>
      <c r="L72" s="9" t="str">
        <f t="shared" si="10"/>
        <v>Yes</v>
      </c>
    </row>
    <row r="73" spans="1:12" x14ac:dyDescent="0.2">
      <c r="A73" s="46" t="s">
        <v>1514</v>
      </c>
      <c r="B73" s="35" t="s">
        <v>213</v>
      </c>
      <c r="C73" s="47">
        <v>2054.6472315000001</v>
      </c>
      <c r="D73" s="44" t="str">
        <f t="shared" si="7"/>
        <v>N/A</v>
      </c>
      <c r="E73" s="47">
        <v>1830.1867723</v>
      </c>
      <c r="F73" s="44" t="str">
        <f t="shared" si="8"/>
        <v>N/A</v>
      </c>
      <c r="G73" s="47">
        <v>1382.6205077</v>
      </c>
      <c r="H73" s="44" t="str">
        <f t="shared" si="9"/>
        <v>N/A</v>
      </c>
      <c r="I73" s="12">
        <v>-10.9</v>
      </c>
      <c r="J73" s="12">
        <v>-24.5</v>
      </c>
      <c r="K73" s="45" t="s">
        <v>736</v>
      </c>
      <c r="L73" s="9" t="str">
        <f t="shared" si="10"/>
        <v>Yes</v>
      </c>
    </row>
    <row r="74" spans="1:12" x14ac:dyDescent="0.2">
      <c r="A74" s="46" t="s">
        <v>1515</v>
      </c>
      <c r="B74" s="35" t="s">
        <v>213</v>
      </c>
      <c r="C74" s="47">
        <v>1036.263627</v>
      </c>
      <c r="D74" s="44" t="str">
        <f t="shared" si="7"/>
        <v>N/A</v>
      </c>
      <c r="E74" s="47">
        <v>1141.7552439999999</v>
      </c>
      <c r="F74" s="44" t="str">
        <f t="shared" si="8"/>
        <v>N/A</v>
      </c>
      <c r="G74" s="47">
        <v>1265.1981069000001</v>
      </c>
      <c r="H74" s="44" t="str">
        <f t="shared" si="9"/>
        <v>N/A</v>
      </c>
      <c r="I74" s="12">
        <v>10.18</v>
      </c>
      <c r="J74" s="12">
        <v>10.81</v>
      </c>
      <c r="K74" s="45" t="s">
        <v>736</v>
      </c>
      <c r="L74" s="9" t="str">
        <f t="shared" si="10"/>
        <v>Yes</v>
      </c>
    </row>
    <row r="75" spans="1:12" x14ac:dyDescent="0.2">
      <c r="A75" s="46" t="s">
        <v>1597</v>
      </c>
      <c r="B75" s="35" t="s">
        <v>213</v>
      </c>
      <c r="C75" s="47">
        <v>227370588</v>
      </c>
      <c r="D75" s="44" t="str">
        <f t="shared" ref="D75:D144" si="11">IF($B75="N/A","N/A",IF(C75&gt;10,"No",IF(C75&lt;-10,"No","Yes")))</f>
        <v>N/A</v>
      </c>
      <c r="E75" s="47">
        <v>241455343</v>
      </c>
      <c r="F75" s="44" t="str">
        <f t="shared" ref="F75:F144" si="12">IF($B75="N/A","N/A",IF(E75&gt;10,"No",IF(E75&lt;-10,"No","Yes")))</f>
        <v>N/A</v>
      </c>
      <c r="G75" s="47">
        <v>116858312</v>
      </c>
      <c r="H75" s="44" t="str">
        <f t="shared" ref="H75:H144" si="13">IF($B75="N/A","N/A",IF(G75&gt;10,"No",IF(G75&lt;-10,"No","Yes")))</f>
        <v>N/A</v>
      </c>
      <c r="I75" s="12">
        <v>6.1950000000000003</v>
      </c>
      <c r="J75" s="12">
        <v>-51.6</v>
      </c>
      <c r="K75" s="45" t="s">
        <v>736</v>
      </c>
      <c r="L75" s="9" t="str">
        <f t="shared" ref="L75:L135" si="14">IF(J75="Div by 0", "N/A", IF(K75="N/A","N/A", IF(J75&gt;VALUE(MID(K75,1,2)), "No", IF(J75&lt;-1*VALUE(MID(K75,1,2)), "No", "Yes"))))</f>
        <v>No</v>
      </c>
    </row>
    <row r="76" spans="1:12" x14ac:dyDescent="0.2">
      <c r="A76" s="46" t="s">
        <v>596</v>
      </c>
      <c r="B76" s="35" t="s">
        <v>213</v>
      </c>
      <c r="C76" s="36">
        <v>31200</v>
      </c>
      <c r="D76" s="44" t="str">
        <f t="shared" si="11"/>
        <v>N/A</v>
      </c>
      <c r="E76" s="36">
        <v>31878</v>
      </c>
      <c r="F76" s="44" t="str">
        <f t="shared" si="12"/>
        <v>N/A</v>
      </c>
      <c r="G76" s="36">
        <v>13045</v>
      </c>
      <c r="H76" s="44" t="str">
        <f t="shared" si="13"/>
        <v>N/A</v>
      </c>
      <c r="I76" s="12">
        <v>2.173</v>
      </c>
      <c r="J76" s="12">
        <v>-59.1</v>
      </c>
      <c r="K76" s="45" t="s">
        <v>736</v>
      </c>
      <c r="L76" s="9" t="str">
        <f t="shared" si="14"/>
        <v>No</v>
      </c>
    </row>
    <row r="77" spans="1:12" x14ac:dyDescent="0.2">
      <c r="A77" s="46" t="s">
        <v>1424</v>
      </c>
      <c r="B77" s="35" t="s">
        <v>213</v>
      </c>
      <c r="C77" s="47">
        <v>7287.5188461999996</v>
      </c>
      <c r="D77" s="44" t="str">
        <f t="shared" si="11"/>
        <v>N/A</v>
      </c>
      <c r="E77" s="47">
        <v>7574.3567037000003</v>
      </c>
      <c r="F77" s="44" t="str">
        <f t="shared" si="12"/>
        <v>N/A</v>
      </c>
      <c r="G77" s="47">
        <v>8958.0921426000004</v>
      </c>
      <c r="H77" s="44" t="str">
        <f t="shared" si="13"/>
        <v>N/A</v>
      </c>
      <c r="I77" s="12">
        <v>3.9359999999999999</v>
      </c>
      <c r="J77" s="12">
        <v>18.27</v>
      </c>
      <c r="K77" s="45" t="s">
        <v>736</v>
      </c>
      <c r="L77" s="9" t="str">
        <f t="shared" si="14"/>
        <v>Yes</v>
      </c>
    </row>
    <row r="78" spans="1:12" x14ac:dyDescent="0.2">
      <c r="A78" s="46" t="s">
        <v>1425</v>
      </c>
      <c r="B78" s="35" t="s">
        <v>213</v>
      </c>
      <c r="C78" s="36">
        <v>3.9066666667000001</v>
      </c>
      <c r="D78" s="44" t="str">
        <f t="shared" si="11"/>
        <v>N/A</v>
      </c>
      <c r="E78" s="36">
        <v>3.9050442311000002</v>
      </c>
      <c r="F78" s="44" t="str">
        <f t="shared" si="12"/>
        <v>N/A</v>
      </c>
      <c r="G78" s="36">
        <v>3.9399003449999999</v>
      </c>
      <c r="H78" s="44" t="str">
        <f t="shared" si="13"/>
        <v>N/A</v>
      </c>
      <c r="I78" s="12">
        <v>-4.2000000000000003E-2</v>
      </c>
      <c r="J78" s="12">
        <v>0.89259999999999995</v>
      </c>
      <c r="K78" s="45" t="s">
        <v>736</v>
      </c>
      <c r="L78" s="9" t="str">
        <f t="shared" si="14"/>
        <v>Yes</v>
      </c>
    </row>
    <row r="79" spans="1:12" ht="25.5" x14ac:dyDescent="0.2">
      <c r="A79" s="46" t="s">
        <v>597</v>
      </c>
      <c r="B79" s="35" t="s">
        <v>213</v>
      </c>
      <c r="C79" s="47">
        <v>240350</v>
      </c>
      <c r="D79" s="44" t="str">
        <f t="shared" si="11"/>
        <v>N/A</v>
      </c>
      <c r="E79" s="47">
        <v>608565</v>
      </c>
      <c r="F79" s="44" t="str">
        <f t="shared" si="12"/>
        <v>N/A</v>
      </c>
      <c r="G79" s="47">
        <v>541794</v>
      </c>
      <c r="H79" s="44" t="str">
        <f t="shared" si="13"/>
        <v>N/A</v>
      </c>
      <c r="I79" s="12">
        <v>153.19999999999999</v>
      </c>
      <c r="J79" s="12">
        <v>-11</v>
      </c>
      <c r="K79" s="45" t="s">
        <v>736</v>
      </c>
      <c r="L79" s="9" t="str">
        <f t="shared" si="14"/>
        <v>Yes</v>
      </c>
    </row>
    <row r="80" spans="1:12" x14ac:dyDescent="0.2">
      <c r="A80" s="46" t="s">
        <v>598</v>
      </c>
      <c r="B80" s="35" t="s">
        <v>213</v>
      </c>
      <c r="C80" s="36">
        <v>11</v>
      </c>
      <c r="D80" s="44" t="str">
        <f t="shared" si="11"/>
        <v>N/A</v>
      </c>
      <c r="E80" s="36">
        <v>24</v>
      </c>
      <c r="F80" s="44" t="str">
        <f t="shared" si="12"/>
        <v>N/A</v>
      </c>
      <c r="G80" s="36">
        <v>28</v>
      </c>
      <c r="H80" s="44" t="str">
        <f t="shared" si="13"/>
        <v>N/A</v>
      </c>
      <c r="I80" s="12">
        <v>200</v>
      </c>
      <c r="J80" s="12">
        <v>16.670000000000002</v>
      </c>
      <c r="K80" s="45" t="s">
        <v>736</v>
      </c>
      <c r="L80" s="9" t="str">
        <f t="shared" si="14"/>
        <v>Yes</v>
      </c>
    </row>
    <row r="81" spans="1:12" x14ac:dyDescent="0.2">
      <c r="A81" s="46" t="s">
        <v>1426</v>
      </c>
      <c r="B81" s="35" t="s">
        <v>213</v>
      </c>
      <c r="C81" s="47">
        <v>30043.75</v>
      </c>
      <c r="D81" s="44" t="str">
        <f t="shared" si="11"/>
        <v>N/A</v>
      </c>
      <c r="E81" s="47">
        <v>25356.875</v>
      </c>
      <c r="F81" s="44" t="str">
        <f t="shared" si="12"/>
        <v>N/A</v>
      </c>
      <c r="G81" s="47">
        <v>19349.785714000001</v>
      </c>
      <c r="H81" s="44" t="str">
        <f t="shared" si="13"/>
        <v>N/A</v>
      </c>
      <c r="I81" s="12">
        <v>-15.6</v>
      </c>
      <c r="J81" s="12">
        <v>-23.7</v>
      </c>
      <c r="K81" s="45" t="s">
        <v>736</v>
      </c>
      <c r="L81" s="9" t="str">
        <f t="shared" si="14"/>
        <v>Yes</v>
      </c>
    </row>
    <row r="82" spans="1:12" ht="25.5" x14ac:dyDescent="0.2">
      <c r="A82" s="46" t="s">
        <v>599</v>
      </c>
      <c r="B82" s="35" t="s">
        <v>213</v>
      </c>
      <c r="C82" s="47">
        <v>12508943</v>
      </c>
      <c r="D82" s="44" t="str">
        <f t="shared" si="11"/>
        <v>N/A</v>
      </c>
      <c r="E82" s="47">
        <v>14279454</v>
      </c>
      <c r="F82" s="44" t="str">
        <f t="shared" si="12"/>
        <v>N/A</v>
      </c>
      <c r="G82" s="47">
        <v>9940164</v>
      </c>
      <c r="H82" s="44" t="str">
        <f t="shared" si="13"/>
        <v>N/A</v>
      </c>
      <c r="I82" s="12">
        <v>14.15</v>
      </c>
      <c r="J82" s="12">
        <v>-30.4</v>
      </c>
      <c r="K82" s="45" t="s">
        <v>736</v>
      </c>
      <c r="L82" s="9" t="str">
        <f t="shared" si="14"/>
        <v>No</v>
      </c>
    </row>
    <row r="83" spans="1:12" x14ac:dyDescent="0.2">
      <c r="A83" s="46" t="s">
        <v>600</v>
      </c>
      <c r="B83" s="35" t="s">
        <v>213</v>
      </c>
      <c r="C83" s="36">
        <v>95</v>
      </c>
      <c r="D83" s="44" t="str">
        <f t="shared" si="11"/>
        <v>N/A</v>
      </c>
      <c r="E83" s="36">
        <v>101</v>
      </c>
      <c r="F83" s="44" t="str">
        <f t="shared" si="12"/>
        <v>N/A</v>
      </c>
      <c r="G83" s="36">
        <v>78</v>
      </c>
      <c r="H83" s="44" t="str">
        <f t="shared" si="13"/>
        <v>N/A</v>
      </c>
      <c r="I83" s="12">
        <v>6.3159999999999998</v>
      </c>
      <c r="J83" s="12">
        <v>-22.8</v>
      </c>
      <c r="K83" s="45" t="s">
        <v>736</v>
      </c>
      <c r="L83" s="9" t="str">
        <f t="shared" si="14"/>
        <v>Yes</v>
      </c>
    </row>
    <row r="84" spans="1:12" ht="25.5" x14ac:dyDescent="0.2">
      <c r="A84" s="4" t="s">
        <v>1427</v>
      </c>
      <c r="B84" s="35" t="s">
        <v>213</v>
      </c>
      <c r="C84" s="47">
        <v>131673.08421</v>
      </c>
      <c r="D84" s="44" t="str">
        <f t="shared" si="11"/>
        <v>N/A</v>
      </c>
      <c r="E84" s="47">
        <v>141380.73267</v>
      </c>
      <c r="F84" s="44" t="str">
        <f t="shared" si="12"/>
        <v>N/A</v>
      </c>
      <c r="G84" s="47">
        <v>127438</v>
      </c>
      <c r="H84" s="44" t="str">
        <f t="shared" si="13"/>
        <v>N/A</v>
      </c>
      <c r="I84" s="12">
        <v>7.3730000000000002</v>
      </c>
      <c r="J84" s="12">
        <v>-9.86</v>
      </c>
      <c r="K84" s="45" t="s">
        <v>736</v>
      </c>
      <c r="L84" s="9" t="str">
        <f t="shared" si="14"/>
        <v>Yes</v>
      </c>
    </row>
    <row r="85" spans="1:12" x14ac:dyDescent="0.2">
      <c r="A85" s="4" t="s">
        <v>601</v>
      </c>
      <c r="B85" s="35" t="s">
        <v>213</v>
      </c>
      <c r="C85" s="47">
        <v>55833172</v>
      </c>
      <c r="D85" s="44" t="str">
        <f t="shared" si="11"/>
        <v>N/A</v>
      </c>
      <c r="E85" s="47">
        <v>56540630</v>
      </c>
      <c r="F85" s="44" t="str">
        <f t="shared" si="12"/>
        <v>N/A</v>
      </c>
      <c r="G85" s="47">
        <v>57154266</v>
      </c>
      <c r="H85" s="44" t="str">
        <f t="shared" si="13"/>
        <v>N/A</v>
      </c>
      <c r="I85" s="12">
        <v>1.2669999999999999</v>
      </c>
      <c r="J85" s="12">
        <v>1.085</v>
      </c>
      <c r="K85" s="45" t="s">
        <v>736</v>
      </c>
      <c r="L85" s="9" t="str">
        <f t="shared" si="14"/>
        <v>Yes</v>
      </c>
    </row>
    <row r="86" spans="1:12" x14ac:dyDescent="0.2">
      <c r="A86" s="4" t="s">
        <v>602</v>
      </c>
      <c r="B86" s="35" t="s">
        <v>213</v>
      </c>
      <c r="C86" s="36">
        <v>841</v>
      </c>
      <c r="D86" s="44" t="str">
        <f t="shared" si="11"/>
        <v>N/A</v>
      </c>
      <c r="E86" s="36">
        <v>831</v>
      </c>
      <c r="F86" s="44" t="str">
        <f t="shared" si="12"/>
        <v>N/A</v>
      </c>
      <c r="G86" s="36">
        <v>808</v>
      </c>
      <c r="H86" s="44" t="str">
        <f t="shared" si="13"/>
        <v>N/A</v>
      </c>
      <c r="I86" s="12">
        <v>-1.19</v>
      </c>
      <c r="J86" s="12">
        <v>-2.77</v>
      </c>
      <c r="K86" s="45" t="s">
        <v>736</v>
      </c>
      <c r="L86" s="9" t="str">
        <f t="shared" si="14"/>
        <v>Yes</v>
      </c>
    </row>
    <row r="87" spans="1:12" x14ac:dyDescent="0.2">
      <c r="A87" s="4" t="s">
        <v>1428</v>
      </c>
      <c r="B87" s="35" t="s">
        <v>213</v>
      </c>
      <c r="C87" s="47">
        <v>66389.027348000003</v>
      </c>
      <c r="D87" s="44" t="str">
        <f t="shared" si="11"/>
        <v>N/A</v>
      </c>
      <c r="E87" s="47">
        <v>68039.265945000006</v>
      </c>
      <c r="F87" s="44" t="str">
        <f t="shared" si="12"/>
        <v>N/A</v>
      </c>
      <c r="G87" s="47">
        <v>70735.477723000004</v>
      </c>
      <c r="H87" s="44" t="str">
        <f t="shared" si="13"/>
        <v>N/A</v>
      </c>
      <c r="I87" s="12">
        <v>2.4860000000000002</v>
      </c>
      <c r="J87" s="12">
        <v>3.9630000000000001</v>
      </c>
      <c r="K87" s="45" t="s">
        <v>736</v>
      </c>
      <c r="L87" s="9" t="str">
        <f t="shared" si="14"/>
        <v>Yes</v>
      </c>
    </row>
    <row r="88" spans="1:12" x14ac:dyDescent="0.2">
      <c r="A88" s="46" t="s">
        <v>603</v>
      </c>
      <c r="B88" s="35" t="s">
        <v>213</v>
      </c>
      <c r="C88" s="47">
        <v>153995611</v>
      </c>
      <c r="D88" s="44" t="str">
        <f t="shared" si="11"/>
        <v>N/A</v>
      </c>
      <c r="E88" s="47">
        <v>164439553</v>
      </c>
      <c r="F88" s="44" t="str">
        <f t="shared" si="12"/>
        <v>N/A</v>
      </c>
      <c r="G88" s="47">
        <v>156074253</v>
      </c>
      <c r="H88" s="44" t="str">
        <f t="shared" si="13"/>
        <v>N/A</v>
      </c>
      <c r="I88" s="12">
        <v>6.782</v>
      </c>
      <c r="J88" s="12">
        <v>-5.09</v>
      </c>
      <c r="K88" s="45" t="s">
        <v>736</v>
      </c>
      <c r="L88" s="9" t="str">
        <f t="shared" si="14"/>
        <v>Yes</v>
      </c>
    </row>
    <row r="89" spans="1:12" x14ac:dyDescent="0.2">
      <c r="A89" s="49" t="s">
        <v>604</v>
      </c>
      <c r="B89" s="36" t="s">
        <v>213</v>
      </c>
      <c r="C89" s="36">
        <v>5008</v>
      </c>
      <c r="D89" s="44" t="str">
        <f t="shared" si="11"/>
        <v>N/A</v>
      </c>
      <c r="E89" s="36">
        <v>5102</v>
      </c>
      <c r="F89" s="44" t="str">
        <f t="shared" si="12"/>
        <v>N/A</v>
      </c>
      <c r="G89" s="36">
        <v>4433</v>
      </c>
      <c r="H89" s="44" t="str">
        <f t="shared" si="13"/>
        <v>N/A</v>
      </c>
      <c r="I89" s="12">
        <v>1.877</v>
      </c>
      <c r="J89" s="12">
        <v>-13.1</v>
      </c>
      <c r="K89" s="50" t="s">
        <v>736</v>
      </c>
      <c r="L89" s="9" t="str">
        <f t="shared" si="14"/>
        <v>Yes</v>
      </c>
    </row>
    <row r="90" spans="1:12" x14ac:dyDescent="0.2">
      <c r="A90" s="46" t="s">
        <v>1429</v>
      </c>
      <c r="B90" s="35" t="s">
        <v>213</v>
      </c>
      <c r="C90" s="47">
        <v>30749.922323999999</v>
      </c>
      <c r="D90" s="44" t="str">
        <f t="shared" si="11"/>
        <v>N/A</v>
      </c>
      <c r="E90" s="47">
        <v>32230.410231000002</v>
      </c>
      <c r="F90" s="44" t="str">
        <f t="shared" si="12"/>
        <v>N/A</v>
      </c>
      <c r="G90" s="47">
        <v>35207.365892000002</v>
      </c>
      <c r="H90" s="44" t="str">
        <f t="shared" si="13"/>
        <v>N/A</v>
      </c>
      <c r="I90" s="12">
        <v>4.8150000000000004</v>
      </c>
      <c r="J90" s="12">
        <v>9.2360000000000007</v>
      </c>
      <c r="K90" s="45" t="s">
        <v>736</v>
      </c>
      <c r="L90" s="9" t="str">
        <f t="shared" si="14"/>
        <v>Yes</v>
      </c>
    </row>
    <row r="91" spans="1:12" ht="25.5" x14ac:dyDescent="0.2">
      <c r="A91" s="46" t="s">
        <v>605</v>
      </c>
      <c r="B91" s="35" t="s">
        <v>213</v>
      </c>
      <c r="C91" s="47">
        <v>20613022</v>
      </c>
      <c r="D91" s="44" t="str">
        <f t="shared" si="11"/>
        <v>N/A</v>
      </c>
      <c r="E91" s="47">
        <v>22170792</v>
      </c>
      <c r="F91" s="44" t="str">
        <f t="shared" si="12"/>
        <v>N/A</v>
      </c>
      <c r="G91" s="47">
        <v>13560807</v>
      </c>
      <c r="H91" s="44" t="str">
        <f t="shared" si="13"/>
        <v>N/A</v>
      </c>
      <c r="I91" s="12">
        <v>7.5570000000000004</v>
      </c>
      <c r="J91" s="12">
        <v>-38.799999999999997</v>
      </c>
      <c r="K91" s="45" t="s">
        <v>736</v>
      </c>
      <c r="L91" s="9" t="str">
        <f t="shared" si="14"/>
        <v>No</v>
      </c>
    </row>
    <row r="92" spans="1:12" x14ac:dyDescent="0.2">
      <c r="A92" s="46" t="s">
        <v>606</v>
      </c>
      <c r="B92" s="35" t="s">
        <v>213</v>
      </c>
      <c r="C92" s="36">
        <v>64095</v>
      </c>
      <c r="D92" s="44" t="str">
        <f t="shared" si="11"/>
        <v>N/A</v>
      </c>
      <c r="E92" s="36">
        <v>61428</v>
      </c>
      <c r="F92" s="44" t="str">
        <f t="shared" si="12"/>
        <v>N/A</v>
      </c>
      <c r="G92" s="36">
        <v>33779</v>
      </c>
      <c r="H92" s="44" t="str">
        <f t="shared" si="13"/>
        <v>N/A</v>
      </c>
      <c r="I92" s="12">
        <v>-4.16</v>
      </c>
      <c r="J92" s="12">
        <v>-45</v>
      </c>
      <c r="K92" s="45" t="s">
        <v>736</v>
      </c>
      <c r="L92" s="9" t="str">
        <f t="shared" si="14"/>
        <v>No</v>
      </c>
    </row>
    <row r="93" spans="1:12" x14ac:dyDescent="0.2">
      <c r="A93" s="46" t="s">
        <v>1430</v>
      </c>
      <c r="B93" s="35" t="s">
        <v>213</v>
      </c>
      <c r="C93" s="47">
        <v>321.60109212999998</v>
      </c>
      <c r="D93" s="44" t="str">
        <f t="shared" si="11"/>
        <v>N/A</v>
      </c>
      <c r="E93" s="47">
        <v>360.92322718999998</v>
      </c>
      <c r="F93" s="44" t="str">
        <f t="shared" si="12"/>
        <v>N/A</v>
      </c>
      <c r="G93" s="47">
        <v>401.45673347000002</v>
      </c>
      <c r="H93" s="44" t="str">
        <f t="shared" si="13"/>
        <v>N/A</v>
      </c>
      <c r="I93" s="12">
        <v>12.23</v>
      </c>
      <c r="J93" s="12">
        <v>11.23</v>
      </c>
      <c r="K93" s="45" t="s">
        <v>736</v>
      </c>
      <c r="L93" s="9" t="str">
        <f t="shared" si="14"/>
        <v>Yes</v>
      </c>
    </row>
    <row r="94" spans="1:12" x14ac:dyDescent="0.2">
      <c r="A94" s="46" t="s">
        <v>607</v>
      </c>
      <c r="B94" s="35" t="s">
        <v>213</v>
      </c>
      <c r="C94" s="47">
        <v>27397536</v>
      </c>
      <c r="D94" s="44" t="str">
        <f t="shared" si="11"/>
        <v>N/A</v>
      </c>
      <c r="E94" s="47">
        <v>28983527</v>
      </c>
      <c r="F94" s="44" t="str">
        <f t="shared" si="12"/>
        <v>N/A</v>
      </c>
      <c r="G94" s="47">
        <v>16059319</v>
      </c>
      <c r="H94" s="44" t="str">
        <f t="shared" si="13"/>
        <v>N/A</v>
      </c>
      <c r="I94" s="12">
        <v>5.7889999999999997</v>
      </c>
      <c r="J94" s="12">
        <v>-44.6</v>
      </c>
      <c r="K94" s="45" t="s">
        <v>736</v>
      </c>
      <c r="L94" s="9" t="str">
        <f t="shared" si="14"/>
        <v>No</v>
      </c>
    </row>
    <row r="95" spans="1:12" x14ac:dyDescent="0.2">
      <c r="A95" s="46" t="s">
        <v>608</v>
      </c>
      <c r="B95" s="35" t="s">
        <v>213</v>
      </c>
      <c r="C95" s="36">
        <v>78093</v>
      </c>
      <c r="D95" s="44" t="str">
        <f t="shared" si="11"/>
        <v>N/A</v>
      </c>
      <c r="E95" s="36">
        <v>80256</v>
      </c>
      <c r="F95" s="44" t="str">
        <f t="shared" si="12"/>
        <v>N/A</v>
      </c>
      <c r="G95" s="36">
        <v>44836</v>
      </c>
      <c r="H95" s="44" t="str">
        <f t="shared" si="13"/>
        <v>N/A</v>
      </c>
      <c r="I95" s="12">
        <v>2.77</v>
      </c>
      <c r="J95" s="12">
        <v>-44.1</v>
      </c>
      <c r="K95" s="45" t="s">
        <v>736</v>
      </c>
      <c r="L95" s="9" t="str">
        <f t="shared" si="14"/>
        <v>No</v>
      </c>
    </row>
    <row r="96" spans="1:12" x14ac:dyDescent="0.2">
      <c r="A96" s="46" t="s">
        <v>1431</v>
      </c>
      <c r="B96" s="35" t="s">
        <v>213</v>
      </c>
      <c r="C96" s="47">
        <v>350.83216164999999</v>
      </c>
      <c r="D96" s="44" t="str">
        <f t="shared" si="11"/>
        <v>N/A</v>
      </c>
      <c r="E96" s="47">
        <v>361.13844447999998</v>
      </c>
      <c r="F96" s="44" t="str">
        <f t="shared" si="12"/>
        <v>N/A</v>
      </c>
      <c r="G96" s="47">
        <v>358.17911945999998</v>
      </c>
      <c r="H96" s="44" t="str">
        <f t="shared" si="13"/>
        <v>N/A</v>
      </c>
      <c r="I96" s="12">
        <v>2.9380000000000002</v>
      </c>
      <c r="J96" s="12">
        <v>-0.81899999999999995</v>
      </c>
      <c r="K96" s="45" t="s">
        <v>736</v>
      </c>
      <c r="L96" s="9" t="str">
        <f t="shared" si="14"/>
        <v>Yes</v>
      </c>
    </row>
    <row r="97" spans="1:12" ht="25.5" x14ac:dyDescent="0.2">
      <c r="A97" s="46" t="s">
        <v>609</v>
      </c>
      <c r="B97" s="35" t="s">
        <v>213</v>
      </c>
      <c r="C97" s="47">
        <v>1779424</v>
      </c>
      <c r="D97" s="44" t="str">
        <f t="shared" si="11"/>
        <v>N/A</v>
      </c>
      <c r="E97" s="47">
        <v>2111988</v>
      </c>
      <c r="F97" s="44" t="str">
        <f t="shared" si="12"/>
        <v>N/A</v>
      </c>
      <c r="G97" s="47">
        <v>1053211</v>
      </c>
      <c r="H97" s="44" t="str">
        <f t="shared" si="13"/>
        <v>N/A</v>
      </c>
      <c r="I97" s="12">
        <v>18.690000000000001</v>
      </c>
      <c r="J97" s="12">
        <v>-50.1</v>
      </c>
      <c r="K97" s="45" t="s">
        <v>736</v>
      </c>
      <c r="L97" s="9" t="str">
        <f t="shared" si="14"/>
        <v>No</v>
      </c>
    </row>
    <row r="98" spans="1:12" x14ac:dyDescent="0.2">
      <c r="A98" s="46" t="s">
        <v>610</v>
      </c>
      <c r="B98" s="35" t="s">
        <v>213</v>
      </c>
      <c r="C98" s="36">
        <v>17816</v>
      </c>
      <c r="D98" s="44" t="str">
        <f t="shared" si="11"/>
        <v>N/A</v>
      </c>
      <c r="E98" s="36">
        <v>17553</v>
      </c>
      <c r="F98" s="44" t="str">
        <f t="shared" si="12"/>
        <v>N/A</v>
      </c>
      <c r="G98" s="36">
        <v>9393</v>
      </c>
      <c r="H98" s="44" t="str">
        <f t="shared" si="13"/>
        <v>N/A</v>
      </c>
      <c r="I98" s="12">
        <v>-1.48</v>
      </c>
      <c r="J98" s="12">
        <v>-46.5</v>
      </c>
      <c r="K98" s="45" t="s">
        <v>736</v>
      </c>
      <c r="L98" s="9" t="str">
        <f t="shared" si="14"/>
        <v>No</v>
      </c>
    </row>
    <row r="99" spans="1:12" ht="25.5" x14ac:dyDescent="0.2">
      <c r="A99" s="46" t="s">
        <v>1432</v>
      </c>
      <c r="B99" s="35" t="s">
        <v>213</v>
      </c>
      <c r="C99" s="47">
        <v>99.877862594999996</v>
      </c>
      <c r="D99" s="44" t="str">
        <f t="shared" si="11"/>
        <v>N/A</v>
      </c>
      <c r="E99" s="47">
        <v>120.32062895</v>
      </c>
      <c r="F99" s="44" t="str">
        <f t="shared" si="12"/>
        <v>N/A</v>
      </c>
      <c r="G99" s="47">
        <v>112.12722239999999</v>
      </c>
      <c r="H99" s="44" t="str">
        <f t="shared" si="13"/>
        <v>N/A</v>
      </c>
      <c r="I99" s="12">
        <v>20.47</v>
      </c>
      <c r="J99" s="12">
        <v>-6.81</v>
      </c>
      <c r="K99" s="45" t="s">
        <v>736</v>
      </c>
      <c r="L99" s="9" t="str">
        <f t="shared" si="14"/>
        <v>Yes</v>
      </c>
    </row>
    <row r="100" spans="1:12" ht="25.5" x14ac:dyDescent="0.2">
      <c r="A100" s="46" t="s">
        <v>611</v>
      </c>
      <c r="B100" s="35" t="s">
        <v>213</v>
      </c>
      <c r="C100" s="47">
        <v>41083493</v>
      </c>
      <c r="D100" s="44" t="str">
        <f t="shared" si="11"/>
        <v>N/A</v>
      </c>
      <c r="E100" s="47">
        <v>50001234</v>
      </c>
      <c r="F100" s="44" t="str">
        <f t="shared" si="12"/>
        <v>N/A</v>
      </c>
      <c r="G100" s="47">
        <v>28523754</v>
      </c>
      <c r="H100" s="44" t="str">
        <f t="shared" si="13"/>
        <v>N/A</v>
      </c>
      <c r="I100" s="12">
        <v>21.71</v>
      </c>
      <c r="J100" s="12">
        <v>-43</v>
      </c>
      <c r="K100" s="45" t="s">
        <v>736</v>
      </c>
      <c r="L100" s="9" t="str">
        <f t="shared" si="14"/>
        <v>No</v>
      </c>
    </row>
    <row r="101" spans="1:12" x14ac:dyDescent="0.2">
      <c r="A101" s="46" t="s">
        <v>612</v>
      </c>
      <c r="B101" s="35" t="s">
        <v>213</v>
      </c>
      <c r="C101" s="36">
        <v>59219</v>
      </c>
      <c r="D101" s="44" t="str">
        <f t="shared" si="11"/>
        <v>N/A</v>
      </c>
      <c r="E101" s="36">
        <v>59300</v>
      </c>
      <c r="F101" s="44" t="str">
        <f t="shared" si="12"/>
        <v>N/A</v>
      </c>
      <c r="G101" s="36">
        <v>30432</v>
      </c>
      <c r="H101" s="44" t="str">
        <f t="shared" si="13"/>
        <v>N/A</v>
      </c>
      <c r="I101" s="12">
        <v>0.1368</v>
      </c>
      <c r="J101" s="12">
        <v>-48.7</v>
      </c>
      <c r="K101" s="45" t="s">
        <v>736</v>
      </c>
      <c r="L101" s="9" t="str">
        <f t="shared" si="14"/>
        <v>No</v>
      </c>
    </row>
    <row r="102" spans="1:12" x14ac:dyDescent="0.2">
      <c r="A102" s="46" t="s">
        <v>1433</v>
      </c>
      <c r="B102" s="35" t="s">
        <v>213</v>
      </c>
      <c r="C102" s="47">
        <v>693.75526435999996</v>
      </c>
      <c r="D102" s="44" t="str">
        <f t="shared" si="11"/>
        <v>N/A</v>
      </c>
      <c r="E102" s="47">
        <v>843.19112985000004</v>
      </c>
      <c r="F102" s="44" t="str">
        <f t="shared" si="12"/>
        <v>N/A</v>
      </c>
      <c r="G102" s="47">
        <v>937.29475551999997</v>
      </c>
      <c r="H102" s="44" t="str">
        <f t="shared" si="13"/>
        <v>N/A</v>
      </c>
      <c r="I102" s="12">
        <v>21.54</v>
      </c>
      <c r="J102" s="12">
        <v>11.16</v>
      </c>
      <c r="K102" s="45" t="s">
        <v>736</v>
      </c>
      <c r="L102" s="9" t="str">
        <f t="shared" si="14"/>
        <v>Yes</v>
      </c>
    </row>
    <row r="103" spans="1:12" x14ac:dyDescent="0.2">
      <c r="A103" s="46" t="s">
        <v>613</v>
      </c>
      <c r="B103" s="35" t="s">
        <v>213</v>
      </c>
      <c r="C103" s="47">
        <v>87510404</v>
      </c>
      <c r="D103" s="44" t="str">
        <f t="shared" si="11"/>
        <v>N/A</v>
      </c>
      <c r="E103" s="47">
        <v>90415645</v>
      </c>
      <c r="F103" s="44" t="str">
        <f t="shared" si="12"/>
        <v>N/A</v>
      </c>
      <c r="G103" s="47">
        <v>43103204</v>
      </c>
      <c r="H103" s="44" t="str">
        <f t="shared" si="13"/>
        <v>N/A</v>
      </c>
      <c r="I103" s="12">
        <v>3.32</v>
      </c>
      <c r="J103" s="12">
        <v>-52.3</v>
      </c>
      <c r="K103" s="45" t="s">
        <v>736</v>
      </c>
      <c r="L103" s="9" t="str">
        <f t="shared" si="14"/>
        <v>No</v>
      </c>
    </row>
    <row r="104" spans="1:12" x14ac:dyDescent="0.2">
      <c r="A104" s="46" t="s">
        <v>614</v>
      </c>
      <c r="B104" s="35" t="s">
        <v>213</v>
      </c>
      <c r="C104" s="36">
        <v>155396</v>
      </c>
      <c r="D104" s="44" t="str">
        <f t="shared" si="11"/>
        <v>N/A</v>
      </c>
      <c r="E104" s="36">
        <v>155169</v>
      </c>
      <c r="F104" s="44" t="str">
        <f t="shared" si="12"/>
        <v>N/A</v>
      </c>
      <c r="G104" s="36">
        <v>74494</v>
      </c>
      <c r="H104" s="44" t="str">
        <f t="shared" si="13"/>
        <v>N/A</v>
      </c>
      <c r="I104" s="12">
        <v>-0.14599999999999999</v>
      </c>
      <c r="J104" s="12">
        <v>-52</v>
      </c>
      <c r="K104" s="45" t="s">
        <v>736</v>
      </c>
      <c r="L104" s="9" t="str">
        <f t="shared" si="14"/>
        <v>No</v>
      </c>
    </row>
    <row r="105" spans="1:12" x14ac:dyDescent="0.2">
      <c r="A105" s="46" t="s">
        <v>1434</v>
      </c>
      <c r="B105" s="35" t="s">
        <v>213</v>
      </c>
      <c r="C105" s="47">
        <v>563.14450822000003</v>
      </c>
      <c r="D105" s="44" t="str">
        <f t="shared" si="11"/>
        <v>N/A</v>
      </c>
      <c r="E105" s="47">
        <v>582.69142032000002</v>
      </c>
      <c r="F105" s="44" t="str">
        <f t="shared" si="12"/>
        <v>N/A</v>
      </c>
      <c r="G105" s="47">
        <v>578.61309635999999</v>
      </c>
      <c r="H105" s="44" t="str">
        <f t="shared" si="13"/>
        <v>N/A</v>
      </c>
      <c r="I105" s="12">
        <v>3.4710000000000001</v>
      </c>
      <c r="J105" s="12">
        <v>-0.7</v>
      </c>
      <c r="K105" s="45" t="s">
        <v>736</v>
      </c>
      <c r="L105" s="9" t="str">
        <f t="shared" si="14"/>
        <v>Yes</v>
      </c>
    </row>
    <row r="106" spans="1:12" ht="25.5" x14ac:dyDescent="0.2">
      <c r="A106" s="46" t="s">
        <v>615</v>
      </c>
      <c r="B106" s="35" t="s">
        <v>213</v>
      </c>
      <c r="C106" s="47">
        <v>12930005</v>
      </c>
      <c r="D106" s="44" t="str">
        <f t="shared" si="11"/>
        <v>N/A</v>
      </c>
      <c r="E106" s="47">
        <v>14649995</v>
      </c>
      <c r="F106" s="44" t="str">
        <f t="shared" si="12"/>
        <v>N/A</v>
      </c>
      <c r="G106" s="47">
        <v>6482775</v>
      </c>
      <c r="H106" s="44" t="str">
        <f t="shared" si="13"/>
        <v>N/A</v>
      </c>
      <c r="I106" s="12">
        <v>13.3</v>
      </c>
      <c r="J106" s="12">
        <v>-55.7</v>
      </c>
      <c r="K106" s="45" t="s">
        <v>736</v>
      </c>
      <c r="L106" s="9" t="str">
        <f t="shared" si="14"/>
        <v>No</v>
      </c>
    </row>
    <row r="107" spans="1:12" x14ac:dyDescent="0.2">
      <c r="A107" s="46" t="s">
        <v>616</v>
      </c>
      <c r="B107" s="35" t="s">
        <v>213</v>
      </c>
      <c r="C107" s="36">
        <v>1851</v>
      </c>
      <c r="D107" s="44" t="str">
        <f t="shared" si="11"/>
        <v>N/A</v>
      </c>
      <c r="E107" s="36">
        <v>2129</v>
      </c>
      <c r="F107" s="44" t="str">
        <f t="shared" si="12"/>
        <v>N/A</v>
      </c>
      <c r="G107" s="36">
        <v>1061</v>
      </c>
      <c r="H107" s="44" t="str">
        <f t="shared" si="13"/>
        <v>N/A</v>
      </c>
      <c r="I107" s="12">
        <v>15.02</v>
      </c>
      <c r="J107" s="12">
        <v>-50.2</v>
      </c>
      <c r="K107" s="45" t="s">
        <v>736</v>
      </c>
      <c r="L107" s="9" t="str">
        <f t="shared" si="14"/>
        <v>No</v>
      </c>
    </row>
    <row r="108" spans="1:12" ht="25.5" x14ac:dyDescent="0.2">
      <c r="A108" s="46" t="s">
        <v>1435</v>
      </c>
      <c r="B108" s="35" t="s">
        <v>213</v>
      </c>
      <c r="C108" s="47">
        <v>6985.4159914000002</v>
      </c>
      <c r="D108" s="44" t="str">
        <f t="shared" si="11"/>
        <v>N/A</v>
      </c>
      <c r="E108" s="47">
        <v>6881.1625175999998</v>
      </c>
      <c r="F108" s="44" t="str">
        <f t="shared" si="12"/>
        <v>N/A</v>
      </c>
      <c r="G108" s="47">
        <v>6110.0612629999996</v>
      </c>
      <c r="H108" s="44" t="str">
        <f t="shared" si="13"/>
        <v>N/A</v>
      </c>
      <c r="I108" s="12">
        <v>-1.49</v>
      </c>
      <c r="J108" s="12">
        <v>-11.2</v>
      </c>
      <c r="K108" s="45" t="s">
        <v>736</v>
      </c>
      <c r="L108" s="9" t="str">
        <f t="shared" si="14"/>
        <v>Yes</v>
      </c>
    </row>
    <row r="109" spans="1:12" ht="25.5" x14ac:dyDescent="0.2">
      <c r="A109" s="46" t="s">
        <v>617</v>
      </c>
      <c r="B109" s="35" t="s">
        <v>213</v>
      </c>
      <c r="C109" s="47">
        <v>64679032</v>
      </c>
      <c r="D109" s="44" t="str">
        <f t="shared" si="11"/>
        <v>N/A</v>
      </c>
      <c r="E109" s="47">
        <v>43646877</v>
      </c>
      <c r="F109" s="44" t="str">
        <f t="shared" si="12"/>
        <v>N/A</v>
      </c>
      <c r="G109" s="47">
        <v>24544953</v>
      </c>
      <c r="H109" s="44" t="str">
        <f t="shared" si="13"/>
        <v>N/A</v>
      </c>
      <c r="I109" s="12">
        <v>-32.5</v>
      </c>
      <c r="J109" s="12">
        <v>-43.8</v>
      </c>
      <c r="K109" s="45" t="s">
        <v>736</v>
      </c>
      <c r="L109" s="9" t="str">
        <f t="shared" si="14"/>
        <v>No</v>
      </c>
    </row>
    <row r="110" spans="1:12" x14ac:dyDescent="0.2">
      <c r="A110" s="46" t="s">
        <v>618</v>
      </c>
      <c r="B110" s="35" t="s">
        <v>213</v>
      </c>
      <c r="C110" s="36">
        <v>115823</v>
      </c>
      <c r="D110" s="44" t="str">
        <f t="shared" si="11"/>
        <v>N/A</v>
      </c>
      <c r="E110" s="36">
        <v>114489</v>
      </c>
      <c r="F110" s="44" t="str">
        <f t="shared" si="12"/>
        <v>N/A</v>
      </c>
      <c r="G110" s="36">
        <v>54906</v>
      </c>
      <c r="H110" s="44" t="str">
        <f t="shared" si="13"/>
        <v>N/A</v>
      </c>
      <c r="I110" s="12">
        <v>-1.1499999999999999</v>
      </c>
      <c r="J110" s="12">
        <v>-52</v>
      </c>
      <c r="K110" s="45" t="s">
        <v>736</v>
      </c>
      <c r="L110" s="9" t="str">
        <f t="shared" si="14"/>
        <v>No</v>
      </c>
    </row>
    <row r="111" spans="1:12" x14ac:dyDescent="0.2">
      <c r="A111" s="46" t="s">
        <v>1436</v>
      </c>
      <c r="B111" s="35" t="s">
        <v>213</v>
      </c>
      <c r="C111" s="47">
        <v>558.42994914999997</v>
      </c>
      <c r="D111" s="44" t="str">
        <f t="shared" si="11"/>
        <v>N/A</v>
      </c>
      <c r="E111" s="47">
        <v>381.23205723000001</v>
      </c>
      <c r="F111" s="44" t="str">
        <f t="shared" si="12"/>
        <v>N/A</v>
      </c>
      <c r="G111" s="47">
        <v>447.03589771999998</v>
      </c>
      <c r="H111" s="44" t="str">
        <f t="shared" si="13"/>
        <v>N/A</v>
      </c>
      <c r="I111" s="12">
        <v>-31.7</v>
      </c>
      <c r="J111" s="12">
        <v>17.260000000000002</v>
      </c>
      <c r="K111" s="45" t="s">
        <v>736</v>
      </c>
      <c r="L111" s="9" t="str">
        <f t="shared" si="14"/>
        <v>Yes</v>
      </c>
    </row>
    <row r="112" spans="1:12" x14ac:dyDescent="0.2">
      <c r="A112" s="46" t="s">
        <v>619</v>
      </c>
      <c r="B112" s="35" t="s">
        <v>213</v>
      </c>
      <c r="C112" s="47">
        <v>143193204</v>
      </c>
      <c r="D112" s="44" t="str">
        <f t="shared" si="11"/>
        <v>N/A</v>
      </c>
      <c r="E112" s="47">
        <v>145203442</v>
      </c>
      <c r="F112" s="44" t="str">
        <f t="shared" si="12"/>
        <v>N/A</v>
      </c>
      <c r="G112" s="47">
        <v>102434893</v>
      </c>
      <c r="H112" s="44" t="str">
        <f t="shared" si="13"/>
        <v>N/A</v>
      </c>
      <c r="I112" s="12">
        <v>1.4039999999999999</v>
      </c>
      <c r="J112" s="12">
        <v>-29.5</v>
      </c>
      <c r="K112" s="45" t="s">
        <v>736</v>
      </c>
      <c r="L112" s="9" t="str">
        <f t="shared" si="14"/>
        <v>Yes</v>
      </c>
    </row>
    <row r="113" spans="1:12" x14ac:dyDescent="0.2">
      <c r="A113" s="46" t="s">
        <v>620</v>
      </c>
      <c r="B113" s="35" t="s">
        <v>213</v>
      </c>
      <c r="C113" s="36">
        <v>168511</v>
      </c>
      <c r="D113" s="44" t="str">
        <f t="shared" si="11"/>
        <v>N/A</v>
      </c>
      <c r="E113" s="36">
        <v>167250</v>
      </c>
      <c r="F113" s="44" t="str">
        <f t="shared" si="12"/>
        <v>N/A</v>
      </c>
      <c r="G113" s="36">
        <v>69190</v>
      </c>
      <c r="H113" s="44" t="str">
        <f t="shared" si="13"/>
        <v>N/A</v>
      </c>
      <c r="I113" s="12">
        <v>-0.748</v>
      </c>
      <c r="J113" s="12">
        <v>-58.6</v>
      </c>
      <c r="K113" s="45" t="s">
        <v>736</v>
      </c>
      <c r="L113" s="9" t="str">
        <f t="shared" si="14"/>
        <v>No</v>
      </c>
    </row>
    <row r="114" spans="1:12" x14ac:dyDescent="0.2">
      <c r="A114" s="46" t="s">
        <v>1437</v>
      </c>
      <c r="B114" s="35" t="s">
        <v>213</v>
      </c>
      <c r="C114" s="47">
        <v>849.75582602999998</v>
      </c>
      <c r="D114" s="44" t="str">
        <f t="shared" si="11"/>
        <v>N/A</v>
      </c>
      <c r="E114" s="47">
        <v>868.18201495000005</v>
      </c>
      <c r="F114" s="44" t="str">
        <f t="shared" si="12"/>
        <v>N/A</v>
      </c>
      <c r="G114" s="47">
        <v>1480.4869633999999</v>
      </c>
      <c r="H114" s="44" t="str">
        <f t="shared" si="13"/>
        <v>N/A</v>
      </c>
      <c r="I114" s="12">
        <v>2.1680000000000001</v>
      </c>
      <c r="J114" s="12">
        <v>70.53</v>
      </c>
      <c r="K114" s="45" t="s">
        <v>736</v>
      </c>
      <c r="L114" s="9" t="str">
        <f t="shared" si="14"/>
        <v>No</v>
      </c>
    </row>
    <row r="115" spans="1:12" ht="25.5" x14ac:dyDescent="0.2">
      <c r="A115" s="46" t="s">
        <v>621</v>
      </c>
      <c r="B115" s="35" t="s">
        <v>213</v>
      </c>
      <c r="C115" s="47">
        <v>57215036</v>
      </c>
      <c r="D115" s="44" t="str">
        <f t="shared" si="11"/>
        <v>N/A</v>
      </c>
      <c r="E115" s="47">
        <v>64163426</v>
      </c>
      <c r="F115" s="44" t="str">
        <f t="shared" si="12"/>
        <v>N/A</v>
      </c>
      <c r="G115" s="47">
        <v>38831992</v>
      </c>
      <c r="H115" s="44" t="str">
        <f t="shared" si="13"/>
        <v>N/A</v>
      </c>
      <c r="I115" s="12">
        <v>12.14</v>
      </c>
      <c r="J115" s="12">
        <v>-39.5</v>
      </c>
      <c r="K115" s="45" t="s">
        <v>736</v>
      </c>
      <c r="L115" s="9" t="str">
        <f t="shared" si="14"/>
        <v>No</v>
      </c>
    </row>
    <row r="116" spans="1:12" x14ac:dyDescent="0.2">
      <c r="A116" s="49" t="s">
        <v>622</v>
      </c>
      <c r="B116" s="36" t="s">
        <v>213</v>
      </c>
      <c r="C116" s="36">
        <v>12803</v>
      </c>
      <c r="D116" s="44" t="str">
        <f t="shared" si="11"/>
        <v>N/A</v>
      </c>
      <c r="E116" s="36">
        <v>13871</v>
      </c>
      <c r="F116" s="44" t="str">
        <f t="shared" si="12"/>
        <v>N/A</v>
      </c>
      <c r="G116" s="36">
        <v>8456</v>
      </c>
      <c r="H116" s="44" t="str">
        <f t="shared" si="13"/>
        <v>N/A</v>
      </c>
      <c r="I116" s="12">
        <v>8.3420000000000005</v>
      </c>
      <c r="J116" s="12">
        <v>-39</v>
      </c>
      <c r="K116" s="50" t="s">
        <v>736</v>
      </c>
      <c r="L116" s="9" t="str">
        <f t="shared" si="14"/>
        <v>No</v>
      </c>
    </row>
    <row r="117" spans="1:12" ht="25.5" x14ac:dyDescent="0.2">
      <c r="A117" s="46" t="s">
        <v>1438</v>
      </c>
      <c r="B117" s="35" t="s">
        <v>213</v>
      </c>
      <c r="C117" s="47">
        <v>4468.8772944000002</v>
      </c>
      <c r="D117" s="44" t="str">
        <f t="shared" si="11"/>
        <v>N/A</v>
      </c>
      <c r="E117" s="47">
        <v>4625.7246052999999</v>
      </c>
      <c r="F117" s="44" t="str">
        <f t="shared" si="12"/>
        <v>N/A</v>
      </c>
      <c r="G117" s="47">
        <v>4592.2412488</v>
      </c>
      <c r="H117" s="44" t="str">
        <f t="shared" si="13"/>
        <v>N/A</v>
      </c>
      <c r="I117" s="12">
        <v>3.51</v>
      </c>
      <c r="J117" s="12">
        <v>-0.72399999999999998</v>
      </c>
      <c r="K117" s="45" t="s">
        <v>736</v>
      </c>
      <c r="L117" s="9" t="str">
        <f t="shared" si="14"/>
        <v>Yes</v>
      </c>
    </row>
    <row r="118" spans="1:12" ht="25.5" x14ac:dyDescent="0.2">
      <c r="A118" s="46" t="s">
        <v>623</v>
      </c>
      <c r="B118" s="35" t="s">
        <v>213</v>
      </c>
      <c r="C118" s="47">
        <v>3444127</v>
      </c>
      <c r="D118" s="44" t="str">
        <f t="shared" si="11"/>
        <v>N/A</v>
      </c>
      <c r="E118" s="47">
        <v>3548782</v>
      </c>
      <c r="F118" s="44" t="str">
        <f t="shared" si="12"/>
        <v>N/A</v>
      </c>
      <c r="G118" s="47">
        <v>2970269</v>
      </c>
      <c r="H118" s="44" t="str">
        <f t="shared" si="13"/>
        <v>N/A</v>
      </c>
      <c r="I118" s="12">
        <v>3.0390000000000001</v>
      </c>
      <c r="J118" s="12">
        <v>-16.3</v>
      </c>
      <c r="K118" s="45" t="s">
        <v>736</v>
      </c>
      <c r="L118" s="9" t="str">
        <f t="shared" si="14"/>
        <v>Yes</v>
      </c>
    </row>
    <row r="119" spans="1:12" x14ac:dyDescent="0.2">
      <c r="A119" s="46" t="s">
        <v>624</v>
      </c>
      <c r="B119" s="35" t="s">
        <v>213</v>
      </c>
      <c r="C119" s="36">
        <v>10631</v>
      </c>
      <c r="D119" s="44" t="str">
        <f t="shared" si="11"/>
        <v>N/A</v>
      </c>
      <c r="E119" s="36">
        <v>10995</v>
      </c>
      <c r="F119" s="44" t="str">
        <f t="shared" si="12"/>
        <v>N/A</v>
      </c>
      <c r="G119" s="36">
        <v>7277</v>
      </c>
      <c r="H119" s="44" t="str">
        <f t="shared" si="13"/>
        <v>N/A</v>
      </c>
      <c r="I119" s="12">
        <v>3.4239999999999999</v>
      </c>
      <c r="J119" s="12">
        <v>-33.799999999999997</v>
      </c>
      <c r="K119" s="45" t="s">
        <v>736</v>
      </c>
      <c r="L119" s="9" t="str">
        <f t="shared" si="14"/>
        <v>No</v>
      </c>
    </row>
    <row r="120" spans="1:12" ht="25.5" x14ac:dyDescent="0.2">
      <c r="A120" s="46" t="s">
        <v>1439</v>
      </c>
      <c r="B120" s="35" t="s">
        <v>213</v>
      </c>
      <c r="C120" s="47">
        <v>323.97018154</v>
      </c>
      <c r="D120" s="44" t="str">
        <f t="shared" si="11"/>
        <v>N/A</v>
      </c>
      <c r="E120" s="47">
        <v>322.76325602999998</v>
      </c>
      <c r="F120" s="44" t="str">
        <f t="shared" si="12"/>
        <v>N/A</v>
      </c>
      <c r="G120" s="47">
        <v>408.17218634</v>
      </c>
      <c r="H120" s="44" t="str">
        <f t="shared" si="13"/>
        <v>N/A</v>
      </c>
      <c r="I120" s="12">
        <v>-0.373</v>
      </c>
      <c r="J120" s="12">
        <v>26.46</v>
      </c>
      <c r="K120" s="45" t="s">
        <v>736</v>
      </c>
      <c r="L120" s="9" t="str">
        <f t="shared" si="14"/>
        <v>Yes</v>
      </c>
    </row>
    <row r="121" spans="1:12" ht="25.5" x14ac:dyDescent="0.2">
      <c r="A121" s="46" t="s">
        <v>625</v>
      </c>
      <c r="B121" s="35" t="s">
        <v>213</v>
      </c>
      <c r="C121" s="47">
        <v>2032979</v>
      </c>
      <c r="D121" s="44" t="str">
        <f t="shared" si="11"/>
        <v>N/A</v>
      </c>
      <c r="E121" s="47">
        <v>3424317</v>
      </c>
      <c r="F121" s="44" t="str">
        <f t="shared" si="12"/>
        <v>N/A</v>
      </c>
      <c r="G121" s="47">
        <v>2092444</v>
      </c>
      <c r="H121" s="44" t="str">
        <f t="shared" si="13"/>
        <v>N/A</v>
      </c>
      <c r="I121" s="12">
        <v>68.44</v>
      </c>
      <c r="J121" s="12">
        <v>-38.9</v>
      </c>
      <c r="K121" s="45" t="s">
        <v>736</v>
      </c>
      <c r="L121" s="9" t="str">
        <f t="shared" si="14"/>
        <v>No</v>
      </c>
    </row>
    <row r="122" spans="1:12" x14ac:dyDescent="0.2">
      <c r="A122" s="46" t="s">
        <v>626</v>
      </c>
      <c r="B122" s="35" t="s">
        <v>213</v>
      </c>
      <c r="C122" s="36">
        <v>460</v>
      </c>
      <c r="D122" s="44" t="str">
        <f t="shared" si="11"/>
        <v>N/A</v>
      </c>
      <c r="E122" s="36">
        <v>676</v>
      </c>
      <c r="F122" s="44" t="str">
        <f t="shared" si="12"/>
        <v>N/A</v>
      </c>
      <c r="G122" s="36">
        <v>339</v>
      </c>
      <c r="H122" s="44" t="str">
        <f t="shared" si="13"/>
        <v>N/A</v>
      </c>
      <c r="I122" s="12">
        <v>46.96</v>
      </c>
      <c r="J122" s="12">
        <v>-49.9</v>
      </c>
      <c r="K122" s="45" t="s">
        <v>736</v>
      </c>
      <c r="L122" s="9" t="str">
        <f t="shared" si="14"/>
        <v>No</v>
      </c>
    </row>
    <row r="123" spans="1:12" ht="25.5" x14ac:dyDescent="0.2">
      <c r="A123" s="46" t="s">
        <v>1440</v>
      </c>
      <c r="B123" s="35" t="s">
        <v>213</v>
      </c>
      <c r="C123" s="47">
        <v>4419.5195652000002</v>
      </c>
      <c r="D123" s="44" t="str">
        <f t="shared" si="11"/>
        <v>N/A</v>
      </c>
      <c r="E123" s="47">
        <v>5065.5576922999999</v>
      </c>
      <c r="F123" s="44" t="str">
        <f t="shared" si="12"/>
        <v>N/A</v>
      </c>
      <c r="G123" s="47">
        <v>6172.4011799</v>
      </c>
      <c r="H123" s="44" t="str">
        <f t="shared" si="13"/>
        <v>N/A</v>
      </c>
      <c r="I123" s="12">
        <v>14.62</v>
      </c>
      <c r="J123" s="12">
        <v>21.85</v>
      </c>
      <c r="K123" s="45" t="s">
        <v>736</v>
      </c>
      <c r="L123" s="9" t="str">
        <f t="shared" si="14"/>
        <v>Yes</v>
      </c>
    </row>
    <row r="124" spans="1:12" ht="25.5" x14ac:dyDescent="0.2">
      <c r="A124" s="46" t="s">
        <v>627</v>
      </c>
      <c r="B124" s="35" t="s">
        <v>213</v>
      </c>
      <c r="C124" s="47">
        <v>44627</v>
      </c>
      <c r="D124" s="44" t="str">
        <f t="shared" si="11"/>
        <v>N/A</v>
      </c>
      <c r="E124" s="47">
        <v>47788</v>
      </c>
      <c r="F124" s="44" t="str">
        <f t="shared" si="12"/>
        <v>N/A</v>
      </c>
      <c r="G124" s="47">
        <v>9579</v>
      </c>
      <c r="H124" s="44" t="str">
        <f t="shared" si="13"/>
        <v>N/A</v>
      </c>
      <c r="I124" s="12">
        <v>7.0830000000000002</v>
      </c>
      <c r="J124" s="12">
        <v>-80</v>
      </c>
      <c r="K124" s="45" t="s">
        <v>736</v>
      </c>
      <c r="L124" s="9" t="str">
        <f t="shared" si="14"/>
        <v>No</v>
      </c>
    </row>
    <row r="125" spans="1:12" ht="25.5" x14ac:dyDescent="0.2">
      <c r="A125" s="46" t="s">
        <v>628</v>
      </c>
      <c r="B125" s="35" t="s">
        <v>213</v>
      </c>
      <c r="C125" s="36">
        <v>20</v>
      </c>
      <c r="D125" s="44" t="str">
        <f t="shared" si="11"/>
        <v>N/A</v>
      </c>
      <c r="E125" s="36">
        <v>22</v>
      </c>
      <c r="F125" s="44" t="str">
        <f t="shared" si="12"/>
        <v>N/A</v>
      </c>
      <c r="G125" s="36">
        <v>11</v>
      </c>
      <c r="H125" s="44" t="str">
        <f t="shared" si="13"/>
        <v>N/A</v>
      </c>
      <c r="I125" s="12">
        <v>10</v>
      </c>
      <c r="J125" s="12">
        <v>-68.2</v>
      </c>
      <c r="K125" s="45" t="s">
        <v>736</v>
      </c>
      <c r="L125" s="9" t="str">
        <f t="shared" si="14"/>
        <v>No</v>
      </c>
    </row>
    <row r="126" spans="1:12" ht="25.5" x14ac:dyDescent="0.2">
      <c r="A126" s="46" t="s">
        <v>1441</v>
      </c>
      <c r="B126" s="35" t="s">
        <v>213</v>
      </c>
      <c r="C126" s="47">
        <v>2231.35</v>
      </c>
      <c r="D126" s="44" t="str">
        <f t="shared" si="11"/>
        <v>N/A</v>
      </c>
      <c r="E126" s="47">
        <v>2172.1818182000002</v>
      </c>
      <c r="F126" s="44" t="str">
        <f t="shared" si="12"/>
        <v>N/A</v>
      </c>
      <c r="G126" s="47">
        <v>1368.4285714</v>
      </c>
      <c r="H126" s="44" t="str">
        <f t="shared" si="13"/>
        <v>N/A</v>
      </c>
      <c r="I126" s="12">
        <v>-2.65</v>
      </c>
      <c r="J126" s="12">
        <v>-37</v>
      </c>
      <c r="K126" s="45" t="s">
        <v>736</v>
      </c>
      <c r="L126" s="9" t="str">
        <f t="shared" si="14"/>
        <v>No</v>
      </c>
    </row>
    <row r="127" spans="1:12" ht="25.5" x14ac:dyDescent="0.2">
      <c r="A127" s="46" t="s">
        <v>629</v>
      </c>
      <c r="B127" s="35" t="s">
        <v>213</v>
      </c>
      <c r="C127" s="47">
        <v>451590</v>
      </c>
      <c r="D127" s="44" t="str">
        <f t="shared" si="11"/>
        <v>N/A</v>
      </c>
      <c r="E127" s="47">
        <v>248375</v>
      </c>
      <c r="F127" s="44" t="str">
        <f t="shared" si="12"/>
        <v>N/A</v>
      </c>
      <c r="G127" s="47">
        <v>158300</v>
      </c>
      <c r="H127" s="44" t="str">
        <f t="shared" si="13"/>
        <v>N/A</v>
      </c>
      <c r="I127" s="12">
        <v>-45</v>
      </c>
      <c r="J127" s="12">
        <v>-36.299999999999997</v>
      </c>
      <c r="K127" s="45" t="s">
        <v>736</v>
      </c>
      <c r="L127" s="9" t="str">
        <f t="shared" si="14"/>
        <v>No</v>
      </c>
    </row>
    <row r="128" spans="1:12" x14ac:dyDescent="0.2">
      <c r="A128" s="46" t="s">
        <v>630</v>
      </c>
      <c r="B128" s="35" t="s">
        <v>213</v>
      </c>
      <c r="C128" s="36">
        <v>344</v>
      </c>
      <c r="D128" s="44" t="str">
        <f t="shared" si="11"/>
        <v>N/A</v>
      </c>
      <c r="E128" s="36">
        <v>246</v>
      </c>
      <c r="F128" s="44" t="str">
        <f t="shared" si="12"/>
        <v>N/A</v>
      </c>
      <c r="G128" s="36">
        <v>890</v>
      </c>
      <c r="H128" s="44" t="str">
        <f t="shared" si="13"/>
        <v>N/A</v>
      </c>
      <c r="I128" s="12">
        <v>-28.5</v>
      </c>
      <c r="J128" s="12">
        <v>261.8</v>
      </c>
      <c r="K128" s="45" t="s">
        <v>736</v>
      </c>
      <c r="L128" s="9" t="str">
        <f t="shared" si="14"/>
        <v>No</v>
      </c>
    </row>
    <row r="129" spans="1:12" ht="25.5" x14ac:dyDescent="0.2">
      <c r="A129" s="46" t="s">
        <v>1442</v>
      </c>
      <c r="B129" s="35" t="s">
        <v>213</v>
      </c>
      <c r="C129" s="47">
        <v>1312.7616278999999</v>
      </c>
      <c r="D129" s="44" t="str">
        <f t="shared" si="11"/>
        <v>N/A</v>
      </c>
      <c r="E129" s="47">
        <v>1009.6544715</v>
      </c>
      <c r="F129" s="44" t="str">
        <f t="shared" si="12"/>
        <v>N/A</v>
      </c>
      <c r="G129" s="47">
        <v>177.86516854000001</v>
      </c>
      <c r="H129" s="44" t="str">
        <f t="shared" si="13"/>
        <v>N/A</v>
      </c>
      <c r="I129" s="12">
        <v>-23.1</v>
      </c>
      <c r="J129" s="12">
        <v>-82.4</v>
      </c>
      <c r="K129" s="45" t="s">
        <v>736</v>
      </c>
      <c r="L129" s="9" t="str">
        <f t="shared" si="14"/>
        <v>No</v>
      </c>
    </row>
    <row r="130" spans="1:12" ht="25.5" x14ac:dyDescent="0.2">
      <c r="A130" s="46" t="s">
        <v>631</v>
      </c>
      <c r="B130" s="35" t="s">
        <v>213</v>
      </c>
      <c r="C130" s="47">
        <v>854493</v>
      </c>
      <c r="D130" s="44" t="str">
        <f t="shared" si="11"/>
        <v>N/A</v>
      </c>
      <c r="E130" s="47">
        <v>891054</v>
      </c>
      <c r="F130" s="44" t="str">
        <f t="shared" si="12"/>
        <v>N/A</v>
      </c>
      <c r="G130" s="47">
        <v>399912</v>
      </c>
      <c r="H130" s="44" t="str">
        <f t="shared" si="13"/>
        <v>N/A</v>
      </c>
      <c r="I130" s="12">
        <v>4.2789999999999999</v>
      </c>
      <c r="J130" s="12">
        <v>-55.1</v>
      </c>
      <c r="K130" s="45" t="s">
        <v>736</v>
      </c>
      <c r="L130" s="9" t="str">
        <f t="shared" si="14"/>
        <v>No</v>
      </c>
    </row>
    <row r="131" spans="1:12" x14ac:dyDescent="0.2">
      <c r="A131" s="46" t="s">
        <v>632</v>
      </c>
      <c r="B131" s="35" t="s">
        <v>213</v>
      </c>
      <c r="C131" s="36">
        <v>6882</v>
      </c>
      <c r="D131" s="44" t="str">
        <f t="shared" si="11"/>
        <v>N/A</v>
      </c>
      <c r="E131" s="36">
        <v>7305</v>
      </c>
      <c r="F131" s="44" t="str">
        <f t="shared" si="12"/>
        <v>N/A</v>
      </c>
      <c r="G131" s="36">
        <v>3327</v>
      </c>
      <c r="H131" s="44" t="str">
        <f t="shared" si="13"/>
        <v>N/A</v>
      </c>
      <c r="I131" s="12">
        <v>6.1459999999999999</v>
      </c>
      <c r="J131" s="12">
        <v>-54.5</v>
      </c>
      <c r="K131" s="45" t="s">
        <v>736</v>
      </c>
      <c r="L131" s="9" t="str">
        <f t="shared" si="14"/>
        <v>No</v>
      </c>
    </row>
    <row r="132" spans="1:12" ht="25.5" x14ac:dyDescent="0.2">
      <c r="A132" s="46" t="s">
        <v>1443</v>
      </c>
      <c r="B132" s="35" t="s">
        <v>213</v>
      </c>
      <c r="C132" s="47">
        <v>124.16346992</v>
      </c>
      <c r="D132" s="44" t="str">
        <f t="shared" si="11"/>
        <v>N/A</v>
      </c>
      <c r="E132" s="47">
        <v>121.97864475999999</v>
      </c>
      <c r="F132" s="44" t="str">
        <f t="shared" si="12"/>
        <v>N/A</v>
      </c>
      <c r="G132" s="47">
        <v>120.20198377</v>
      </c>
      <c r="H132" s="44" t="str">
        <f t="shared" si="13"/>
        <v>N/A</v>
      </c>
      <c r="I132" s="12">
        <v>-1.76</v>
      </c>
      <c r="J132" s="12">
        <v>-1.46</v>
      </c>
      <c r="K132" s="45" t="s">
        <v>736</v>
      </c>
      <c r="L132" s="9" t="str">
        <f t="shared" si="14"/>
        <v>Yes</v>
      </c>
    </row>
    <row r="133" spans="1:12" ht="25.5" x14ac:dyDescent="0.2">
      <c r="A133" s="46" t="s">
        <v>633</v>
      </c>
      <c r="B133" s="35" t="s">
        <v>213</v>
      </c>
      <c r="C133" s="47">
        <v>17092565</v>
      </c>
      <c r="D133" s="44" t="str">
        <f t="shared" si="11"/>
        <v>N/A</v>
      </c>
      <c r="E133" s="47">
        <v>19648102</v>
      </c>
      <c r="F133" s="44" t="str">
        <f t="shared" si="12"/>
        <v>N/A</v>
      </c>
      <c r="G133" s="47">
        <v>16780578</v>
      </c>
      <c r="H133" s="44" t="str">
        <f t="shared" si="13"/>
        <v>N/A</v>
      </c>
      <c r="I133" s="12">
        <v>14.95</v>
      </c>
      <c r="J133" s="12">
        <v>-14.6</v>
      </c>
      <c r="K133" s="45" t="s">
        <v>736</v>
      </c>
      <c r="L133" s="9" t="str">
        <f t="shared" si="14"/>
        <v>Yes</v>
      </c>
    </row>
    <row r="134" spans="1:12" x14ac:dyDescent="0.2">
      <c r="A134" s="46" t="s">
        <v>634</v>
      </c>
      <c r="B134" s="35" t="s">
        <v>213</v>
      </c>
      <c r="C134" s="36">
        <v>1098</v>
      </c>
      <c r="D134" s="44" t="str">
        <f t="shared" si="11"/>
        <v>N/A</v>
      </c>
      <c r="E134" s="36">
        <v>1121</v>
      </c>
      <c r="F134" s="44" t="str">
        <f t="shared" si="12"/>
        <v>N/A</v>
      </c>
      <c r="G134" s="36">
        <v>952</v>
      </c>
      <c r="H134" s="44" t="str">
        <f t="shared" si="13"/>
        <v>N/A</v>
      </c>
      <c r="I134" s="12">
        <v>2.0950000000000002</v>
      </c>
      <c r="J134" s="12">
        <v>-15.1</v>
      </c>
      <c r="K134" s="45" t="s">
        <v>736</v>
      </c>
      <c r="L134" s="9" t="str">
        <f t="shared" si="14"/>
        <v>Yes</v>
      </c>
    </row>
    <row r="135" spans="1:12" x14ac:dyDescent="0.2">
      <c r="A135" s="46" t="s">
        <v>1444</v>
      </c>
      <c r="B135" s="35" t="s">
        <v>213</v>
      </c>
      <c r="C135" s="47">
        <v>15566.999089000001</v>
      </c>
      <c r="D135" s="44" t="str">
        <f t="shared" si="11"/>
        <v>N/A</v>
      </c>
      <c r="E135" s="47">
        <v>17527.298839999999</v>
      </c>
      <c r="F135" s="44" t="str">
        <f t="shared" si="12"/>
        <v>N/A</v>
      </c>
      <c r="G135" s="47">
        <v>17626.657563000001</v>
      </c>
      <c r="H135" s="44" t="str">
        <f t="shared" si="13"/>
        <v>N/A</v>
      </c>
      <c r="I135" s="12">
        <v>12.59</v>
      </c>
      <c r="J135" s="12">
        <v>0.56689999999999996</v>
      </c>
      <c r="K135" s="45" t="s">
        <v>736</v>
      </c>
      <c r="L135" s="9" t="str">
        <f t="shared" si="14"/>
        <v>Yes</v>
      </c>
    </row>
    <row r="136" spans="1:12" ht="25.5" x14ac:dyDescent="0.2">
      <c r="A136" s="46" t="s">
        <v>635</v>
      </c>
      <c r="B136" s="35" t="s">
        <v>213</v>
      </c>
      <c r="C136" s="47">
        <v>2949589</v>
      </c>
      <c r="D136" s="44" t="str">
        <f t="shared" si="11"/>
        <v>N/A</v>
      </c>
      <c r="E136" s="47">
        <v>2866657</v>
      </c>
      <c r="F136" s="44" t="str">
        <f t="shared" si="12"/>
        <v>N/A</v>
      </c>
      <c r="G136" s="47">
        <v>1424580</v>
      </c>
      <c r="H136" s="44" t="str">
        <f t="shared" si="13"/>
        <v>N/A</v>
      </c>
      <c r="I136" s="12">
        <v>-2.81</v>
      </c>
      <c r="J136" s="12">
        <v>-50.3</v>
      </c>
      <c r="K136" s="45" t="s">
        <v>736</v>
      </c>
      <c r="L136" s="9" t="str">
        <f>IF(J136="Div by 0", "N/A", IF(OR(J136="N/A",K136="N/A"),"N/A", IF(J136&gt;VALUE(MID(K136,1,2)), "No", IF(J136&lt;-1*VALUE(MID(K136,1,2)), "No", "Yes"))))</f>
        <v>No</v>
      </c>
    </row>
    <row r="137" spans="1:12" x14ac:dyDescent="0.2">
      <c r="A137" s="46" t="s">
        <v>636</v>
      </c>
      <c r="B137" s="35" t="s">
        <v>213</v>
      </c>
      <c r="C137" s="36">
        <v>13112</v>
      </c>
      <c r="D137" s="44" t="str">
        <f t="shared" si="11"/>
        <v>N/A</v>
      </c>
      <c r="E137" s="36">
        <v>13347</v>
      </c>
      <c r="F137" s="44" t="str">
        <f t="shared" si="12"/>
        <v>N/A</v>
      </c>
      <c r="G137" s="36">
        <v>7619</v>
      </c>
      <c r="H137" s="44" t="str">
        <f t="shared" si="13"/>
        <v>N/A</v>
      </c>
      <c r="I137" s="12">
        <v>1.792</v>
      </c>
      <c r="J137" s="12">
        <v>-42.9</v>
      </c>
      <c r="K137" s="45" t="s">
        <v>736</v>
      </c>
      <c r="L137" s="9" t="str">
        <f t="shared" ref="L137:L141" si="15">IF(J137="Div by 0", "N/A", IF(OR(J137="N/A",K137="N/A"),"N/A", IF(J137&gt;VALUE(MID(K137,1,2)), "No", IF(J137&lt;-1*VALUE(MID(K137,1,2)), "No", "Yes"))))</f>
        <v>No</v>
      </c>
    </row>
    <row r="138" spans="1:12" ht="25.5" x14ac:dyDescent="0.2">
      <c r="A138" s="46" t="s">
        <v>1445</v>
      </c>
      <c r="B138" s="35" t="s">
        <v>213</v>
      </c>
      <c r="C138" s="47">
        <v>224.95340146000001</v>
      </c>
      <c r="D138" s="44" t="str">
        <f t="shared" si="11"/>
        <v>N/A</v>
      </c>
      <c r="E138" s="47">
        <v>214.7791264</v>
      </c>
      <c r="F138" s="44" t="str">
        <f t="shared" si="12"/>
        <v>N/A</v>
      </c>
      <c r="G138" s="47">
        <v>186.97729361</v>
      </c>
      <c r="H138" s="44" t="str">
        <f t="shared" si="13"/>
        <v>N/A</v>
      </c>
      <c r="I138" s="12">
        <v>-4.5199999999999996</v>
      </c>
      <c r="J138" s="12">
        <v>-12.9</v>
      </c>
      <c r="K138" s="45" t="s">
        <v>736</v>
      </c>
      <c r="L138" s="9" t="str">
        <f t="shared" si="15"/>
        <v>Yes</v>
      </c>
    </row>
    <row r="139" spans="1:12" ht="25.5" x14ac:dyDescent="0.2">
      <c r="A139" s="46" t="s">
        <v>637</v>
      </c>
      <c r="B139" s="35" t="s">
        <v>213</v>
      </c>
      <c r="C139" s="47">
        <v>26085</v>
      </c>
      <c r="D139" s="44" t="str">
        <f t="shared" si="11"/>
        <v>N/A</v>
      </c>
      <c r="E139" s="47">
        <v>34640</v>
      </c>
      <c r="F139" s="44" t="str">
        <f t="shared" si="12"/>
        <v>N/A</v>
      </c>
      <c r="G139" s="47">
        <v>35860</v>
      </c>
      <c r="H139" s="44" t="str">
        <f t="shared" si="13"/>
        <v>N/A</v>
      </c>
      <c r="I139" s="12">
        <v>32.799999999999997</v>
      </c>
      <c r="J139" s="12">
        <v>3.5219999999999998</v>
      </c>
      <c r="K139" s="45" t="s">
        <v>736</v>
      </c>
      <c r="L139" s="9" t="str">
        <f t="shared" si="15"/>
        <v>Yes</v>
      </c>
    </row>
    <row r="140" spans="1:12" x14ac:dyDescent="0.2">
      <c r="A140" s="46" t="s">
        <v>638</v>
      </c>
      <c r="B140" s="35" t="s">
        <v>213</v>
      </c>
      <c r="C140" s="36">
        <v>32</v>
      </c>
      <c r="D140" s="44" t="str">
        <f t="shared" si="11"/>
        <v>N/A</v>
      </c>
      <c r="E140" s="36">
        <v>27</v>
      </c>
      <c r="F140" s="44" t="str">
        <f t="shared" si="12"/>
        <v>N/A</v>
      </c>
      <c r="G140" s="36">
        <v>27</v>
      </c>
      <c r="H140" s="44" t="str">
        <f t="shared" si="13"/>
        <v>N/A</v>
      </c>
      <c r="I140" s="12">
        <v>-15.6</v>
      </c>
      <c r="J140" s="12">
        <v>0</v>
      </c>
      <c r="K140" s="45" t="s">
        <v>736</v>
      </c>
      <c r="L140" s="9" t="str">
        <f t="shared" si="15"/>
        <v>Yes</v>
      </c>
    </row>
    <row r="141" spans="1:12" ht="25.5" x14ac:dyDescent="0.2">
      <c r="A141" s="46" t="s">
        <v>1446</v>
      </c>
      <c r="B141" s="35" t="s">
        <v>213</v>
      </c>
      <c r="C141" s="47">
        <v>815.15625</v>
      </c>
      <c r="D141" s="44" t="str">
        <f t="shared" si="11"/>
        <v>N/A</v>
      </c>
      <c r="E141" s="47">
        <v>1282.9629629999999</v>
      </c>
      <c r="F141" s="44" t="str">
        <f t="shared" si="12"/>
        <v>N/A</v>
      </c>
      <c r="G141" s="47">
        <v>1328.1481481000001</v>
      </c>
      <c r="H141" s="44" t="str">
        <f t="shared" si="13"/>
        <v>N/A</v>
      </c>
      <c r="I141" s="12">
        <v>57.39</v>
      </c>
      <c r="J141" s="12">
        <v>3.5219999999999998</v>
      </c>
      <c r="K141" s="45" t="s">
        <v>736</v>
      </c>
      <c r="L141" s="9" t="str">
        <f t="shared" si="15"/>
        <v>Yes</v>
      </c>
    </row>
    <row r="142" spans="1:12" ht="25.5" x14ac:dyDescent="0.2">
      <c r="A142" s="46" t="s">
        <v>639</v>
      </c>
      <c r="B142" s="35" t="s">
        <v>213</v>
      </c>
      <c r="C142" s="47">
        <v>23161500</v>
      </c>
      <c r="D142" s="44" t="str">
        <f t="shared" si="11"/>
        <v>N/A</v>
      </c>
      <c r="E142" s="47">
        <v>19761233</v>
      </c>
      <c r="F142" s="44" t="str">
        <f t="shared" si="12"/>
        <v>N/A</v>
      </c>
      <c r="G142" s="47">
        <v>10074014</v>
      </c>
      <c r="H142" s="44" t="str">
        <f t="shared" si="13"/>
        <v>N/A</v>
      </c>
      <c r="I142" s="12">
        <v>-14.7</v>
      </c>
      <c r="J142" s="12">
        <v>-49</v>
      </c>
      <c r="K142" s="45" t="s">
        <v>736</v>
      </c>
      <c r="L142" s="9" t="str">
        <f t="shared" ref="L142:L153" si="16">IF(J142="Div by 0", "N/A", IF(K142="N/A","N/A", IF(J142&gt;VALUE(MID(K142,1,2)), "No", IF(J142&lt;-1*VALUE(MID(K142,1,2)), "No", "Yes"))))</f>
        <v>No</v>
      </c>
    </row>
    <row r="143" spans="1:12" ht="25.5" x14ac:dyDescent="0.2">
      <c r="A143" s="46" t="s">
        <v>640</v>
      </c>
      <c r="B143" s="35" t="s">
        <v>213</v>
      </c>
      <c r="C143" s="36">
        <v>38452</v>
      </c>
      <c r="D143" s="44" t="str">
        <f t="shared" si="11"/>
        <v>N/A</v>
      </c>
      <c r="E143" s="36">
        <v>31236</v>
      </c>
      <c r="F143" s="44" t="str">
        <f t="shared" si="12"/>
        <v>N/A</v>
      </c>
      <c r="G143" s="36">
        <v>15367</v>
      </c>
      <c r="H143" s="44" t="str">
        <f t="shared" si="13"/>
        <v>N/A</v>
      </c>
      <c r="I143" s="12">
        <v>-18.8</v>
      </c>
      <c r="J143" s="12">
        <v>-50.8</v>
      </c>
      <c r="K143" s="45" t="s">
        <v>736</v>
      </c>
      <c r="L143" s="9" t="str">
        <f t="shared" si="16"/>
        <v>No</v>
      </c>
    </row>
    <row r="144" spans="1:12" ht="25.5" x14ac:dyDescent="0.2">
      <c r="A144" s="46" t="s">
        <v>1447</v>
      </c>
      <c r="B144" s="35" t="s">
        <v>213</v>
      </c>
      <c r="C144" s="47">
        <v>602.34838239999999</v>
      </c>
      <c r="D144" s="44" t="str">
        <f t="shared" si="11"/>
        <v>N/A</v>
      </c>
      <c r="E144" s="47">
        <v>632.64288001</v>
      </c>
      <c r="F144" s="44" t="str">
        <f t="shared" si="12"/>
        <v>N/A</v>
      </c>
      <c r="G144" s="47">
        <v>655.56152795000003</v>
      </c>
      <c r="H144" s="44" t="str">
        <f t="shared" si="13"/>
        <v>N/A</v>
      </c>
      <c r="I144" s="12">
        <v>5.0289999999999999</v>
      </c>
      <c r="J144" s="12">
        <v>3.6230000000000002</v>
      </c>
      <c r="K144" s="45" t="s">
        <v>736</v>
      </c>
      <c r="L144" s="9" t="str">
        <f t="shared" si="16"/>
        <v>Yes</v>
      </c>
    </row>
    <row r="145" spans="1:12" ht="25.5" x14ac:dyDescent="0.2">
      <c r="A145" s="46" t="s">
        <v>641</v>
      </c>
      <c r="B145" s="35" t="s">
        <v>213</v>
      </c>
      <c r="C145" s="47">
        <v>81031044</v>
      </c>
      <c r="D145" s="44" t="str">
        <f t="shared" ref="D145:D153" si="17">IF($B145="N/A","N/A",IF(C145&gt;10,"No",IF(C145&lt;-10,"No","Yes")))</f>
        <v>N/A</v>
      </c>
      <c r="E145" s="47">
        <v>99791327</v>
      </c>
      <c r="F145" s="44" t="str">
        <f t="shared" ref="F145:F153" si="18">IF($B145="N/A","N/A",IF(E145&gt;10,"No",IF(E145&lt;-10,"No","Yes")))</f>
        <v>N/A</v>
      </c>
      <c r="G145" s="47">
        <v>75825891</v>
      </c>
      <c r="H145" s="44" t="str">
        <f t="shared" ref="H145:H153" si="19">IF($B145="N/A","N/A",IF(G145&gt;10,"No",IF(G145&lt;-10,"No","Yes")))</f>
        <v>N/A</v>
      </c>
      <c r="I145" s="12">
        <v>23.15</v>
      </c>
      <c r="J145" s="12">
        <v>-24</v>
      </c>
      <c r="K145" s="45" t="s">
        <v>736</v>
      </c>
      <c r="L145" s="9" t="str">
        <f t="shared" si="16"/>
        <v>Yes</v>
      </c>
    </row>
    <row r="146" spans="1:12" x14ac:dyDescent="0.2">
      <c r="A146" s="46" t="s">
        <v>642</v>
      </c>
      <c r="B146" s="35" t="s">
        <v>213</v>
      </c>
      <c r="C146" s="36">
        <v>2779</v>
      </c>
      <c r="D146" s="44" t="str">
        <f t="shared" si="17"/>
        <v>N/A</v>
      </c>
      <c r="E146" s="36">
        <v>3671</v>
      </c>
      <c r="F146" s="44" t="str">
        <f t="shared" si="18"/>
        <v>N/A</v>
      </c>
      <c r="G146" s="36">
        <v>2651</v>
      </c>
      <c r="H146" s="44" t="str">
        <f t="shared" si="19"/>
        <v>N/A</v>
      </c>
      <c r="I146" s="12">
        <v>32.1</v>
      </c>
      <c r="J146" s="12">
        <v>-27.8</v>
      </c>
      <c r="K146" s="45" t="s">
        <v>736</v>
      </c>
      <c r="L146" s="9" t="str">
        <f t="shared" si="16"/>
        <v>Yes</v>
      </c>
    </row>
    <row r="147" spans="1:12" ht="25.5" x14ac:dyDescent="0.2">
      <c r="A147" s="46" t="s">
        <v>1448</v>
      </c>
      <c r="B147" s="35" t="s">
        <v>213</v>
      </c>
      <c r="C147" s="47">
        <v>29158.346168</v>
      </c>
      <c r="D147" s="44" t="str">
        <f t="shared" si="17"/>
        <v>N/A</v>
      </c>
      <c r="E147" s="47">
        <v>27183.690275000001</v>
      </c>
      <c r="F147" s="44" t="str">
        <f t="shared" si="18"/>
        <v>N/A</v>
      </c>
      <c r="G147" s="47">
        <v>28602.750283000001</v>
      </c>
      <c r="H147" s="44" t="str">
        <f t="shared" si="19"/>
        <v>N/A</v>
      </c>
      <c r="I147" s="12">
        <v>-6.77</v>
      </c>
      <c r="J147" s="12">
        <v>5.22</v>
      </c>
      <c r="K147" s="45" t="s">
        <v>736</v>
      </c>
      <c r="L147" s="9" t="str">
        <f t="shared" si="16"/>
        <v>Yes</v>
      </c>
    </row>
    <row r="148" spans="1:12" ht="25.5" x14ac:dyDescent="0.2">
      <c r="A148" s="46" t="s">
        <v>643</v>
      </c>
      <c r="B148" s="35" t="s">
        <v>213</v>
      </c>
      <c r="C148" s="47">
        <v>30298409</v>
      </c>
      <c r="D148" s="44" t="str">
        <f t="shared" si="17"/>
        <v>N/A</v>
      </c>
      <c r="E148" s="47">
        <v>26890066</v>
      </c>
      <c r="F148" s="44" t="str">
        <f t="shared" si="18"/>
        <v>N/A</v>
      </c>
      <c r="G148" s="47">
        <v>13807025</v>
      </c>
      <c r="H148" s="44" t="str">
        <f t="shared" si="19"/>
        <v>N/A</v>
      </c>
      <c r="I148" s="12">
        <v>-11.2</v>
      </c>
      <c r="J148" s="12">
        <v>-48.7</v>
      </c>
      <c r="K148" s="45" t="s">
        <v>736</v>
      </c>
      <c r="L148" s="9" t="str">
        <f t="shared" si="16"/>
        <v>No</v>
      </c>
    </row>
    <row r="149" spans="1:12" x14ac:dyDescent="0.2">
      <c r="A149" s="46" t="s">
        <v>644</v>
      </c>
      <c r="B149" s="35" t="s">
        <v>213</v>
      </c>
      <c r="C149" s="36">
        <v>13951</v>
      </c>
      <c r="D149" s="44" t="str">
        <f t="shared" si="17"/>
        <v>N/A</v>
      </c>
      <c r="E149" s="36">
        <v>13749</v>
      </c>
      <c r="F149" s="44" t="str">
        <f t="shared" si="18"/>
        <v>N/A</v>
      </c>
      <c r="G149" s="36">
        <v>5990</v>
      </c>
      <c r="H149" s="44" t="str">
        <f t="shared" si="19"/>
        <v>N/A</v>
      </c>
      <c r="I149" s="12">
        <v>-1.45</v>
      </c>
      <c r="J149" s="12">
        <v>-56.4</v>
      </c>
      <c r="K149" s="45" t="s">
        <v>736</v>
      </c>
      <c r="L149" s="9" t="str">
        <f t="shared" si="16"/>
        <v>No</v>
      </c>
    </row>
    <row r="150" spans="1:12" ht="25.5" x14ac:dyDescent="0.2">
      <c r="A150" s="46" t="s">
        <v>1449</v>
      </c>
      <c r="B150" s="35" t="s">
        <v>213</v>
      </c>
      <c r="C150" s="47">
        <v>2171.7732778999998</v>
      </c>
      <c r="D150" s="44" t="str">
        <f t="shared" si="17"/>
        <v>N/A</v>
      </c>
      <c r="E150" s="47">
        <v>1955.7834023999999</v>
      </c>
      <c r="F150" s="44" t="str">
        <f t="shared" si="18"/>
        <v>N/A</v>
      </c>
      <c r="G150" s="47">
        <v>2305.0125208999998</v>
      </c>
      <c r="H150" s="44" t="str">
        <f t="shared" si="19"/>
        <v>N/A</v>
      </c>
      <c r="I150" s="12">
        <v>-9.9499999999999993</v>
      </c>
      <c r="J150" s="12">
        <v>17.86</v>
      </c>
      <c r="K150" s="45" t="s">
        <v>736</v>
      </c>
      <c r="L150" s="9" t="str">
        <f t="shared" si="16"/>
        <v>Yes</v>
      </c>
    </row>
    <row r="151" spans="1:12" ht="25.5" x14ac:dyDescent="0.2">
      <c r="A151" s="46" t="s">
        <v>645</v>
      </c>
      <c r="B151" s="35" t="s">
        <v>213</v>
      </c>
      <c r="C151" s="47">
        <v>21108734</v>
      </c>
      <c r="D151" s="44" t="str">
        <f t="shared" si="17"/>
        <v>N/A</v>
      </c>
      <c r="E151" s="47">
        <v>24714463</v>
      </c>
      <c r="F151" s="44" t="str">
        <f t="shared" si="18"/>
        <v>N/A</v>
      </c>
      <c r="G151" s="47">
        <v>17988241</v>
      </c>
      <c r="H151" s="44" t="str">
        <f t="shared" si="19"/>
        <v>N/A</v>
      </c>
      <c r="I151" s="12">
        <v>17.079999999999998</v>
      </c>
      <c r="J151" s="12">
        <v>-27.2</v>
      </c>
      <c r="K151" s="45" t="s">
        <v>736</v>
      </c>
      <c r="L151" s="9" t="str">
        <f t="shared" si="16"/>
        <v>Yes</v>
      </c>
    </row>
    <row r="152" spans="1:12" x14ac:dyDescent="0.2">
      <c r="A152" s="46" t="s">
        <v>646</v>
      </c>
      <c r="B152" s="35" t="s">
        <v>213</v>
      </c>
      <c r="C152" s="36">
        <v>1977</v>
      </c>
      <c r="D152" s="44" t="str">
        <f t="shared" si="17"/>
        <v>N/A</v>
      </c>
      <c r="E152" s="36">
        <v>2155</v>
      </c>
      <c r="F152" s="44" t="str">
        <f t="shared" si="18"/>
        <v>N/A</v>
      </c>
      <c r="G152" s="36">
        <v>1479</v>
      </c>
      <c r="H152" s="44" t="str">
        <f t="shared" si="19"/>
        <v>N/A</v>
      </c>
      <c r="I152" s="12">
        <v>9.0039999999999996</v>
      </c>
      <c r="J152" s="12">
        <v>-31.4</v>
      </c>
      <c r="K152" s="45" t="s">
        <v>736</v>
      </c>
      <c r="L152" s="9" t="str">
        <f t="shared" si="16"/>
        <v>No</v>
      </c>
    </row>
    <row r="153" spans="1:12" ht="25.5" x14ac:dyDescent="0.2">
      <c r="A153" s="46" t="s">
        <v>1450</v>
      </c>
      <c r="B153" s="35" t="s">
        <v>213</v>
      </c>
      <c r="C153" s="47">
        <v>10677.154274</v>
      </c>
      <c r="D153" s="44" t="str">
        <f t="shared" si="17"/>
        <v>N/A</v>
      </c>
      <c r="E153" s="47">
        <v>11468.428306</v>
      </c>
      <c r="F153" s="44" t="str">
        <f t="shared" si="18"/>
        <v>N/A</v>
      </c>
      <c r="G153" s="47">
        <v>12162.434753</v>
      </c>
      <c r="H153" s="44" t="str">
        <f t="shared" si="19"/>
        <v>N/A</v>
      </c>
      <c r="I153" s="12">
        <v>7.4109999999999996</v>
      </c>
      <c r="J153" s="12">
        <v>6.0510000000000002</v>
      </c>
      <c r="K153" s="45" t="s">
        <v>736</v>
      </c>
      <c r="L153" s="9" t="str">
        <f t="shared" si="16"/>
        <v>Yes</v>
      </c>
    </row>
    <row r="154" spans="1:12" x14ac:dyDescent="0.2">
      <c r="A154" s="46" t="s">
        <v>1516</v>
      </c>
      <c r="B154" s="35" t="s">
        <v>213</v>
      </c>
      <c r="C154" s="47">
        <v>792.32035628000006</v>
      </c>
      <c r="D154" s="44" t="str">
        <f t="shared" ref="D154:D173" si="20">IF($B154="N/A","N/A",IF(C154&gt;10,"No",IF(C154&lt;-10,"No","Yes")))</f>
        <v>N/A</v>
      </c>
      <c r="E154" s="47">
        <v>836.31614440999999</v>
      </c>
      <c r="F154" s="44" t="str">
        <f t="shared" ref="F154:F173" si="21">IF($B154="N/A","N/A",IF(E154&gt;10,"No",IF(E154&lt;-10,"No","Yes")))</f>
        <v>N/A</v>
      </c>
      <c r="G154" s="47">
        <v>653.00389483000004</v>
      </c>
      <c r="H154" s="44" t="str">
        <f t="shared" ref="H154:H173" si="22">IF($B154="N/A","N/A",IF(G154&gt;10,"No",IF(G154&lt;-10,"No","Yes")))</f>
        <v>N/A</v>
      </c>
      <c r="I154" s="12">
        <v>5.5529999999999999</v>
      </c>
      <c r="J154" s="12">
        <v>-21.9</v>
      </c>
      <c r="K154" s="45" t="s">
        <v>736</v>
      </c>
      <c r="L154" s="9" t="str">
        <f t="shared" ref="L154:L173" si="23">IF(J154="Div by 0", "N/A", IF(K154="N/A","N/A", IF(J154&gt;VALUE(MID(K154,1,2)), "No", IF(J154&lt;-1*VALUE(MID(K154,1,2)), "No", "Yes"))))</f>
        <v>Yes</v>
      </c>
    </row>
    <row r="155" spans="1:12" x14ac:dyDescent="0.2">
      <c r="A155" s="51" t="s">
        <v>1517</v>
      </c>
      <c r="B155" s="35" t="s">
        <v>213</v>
      </c>
      <c r="C155" s="47">
        <v>505.56719272999999</v>
      </c>
      <c r="D155" s="44" t="str">
        <f t="shared" si="20"/>
        <v>N/A</v>
      </c>
      <c r="E155" s="47">
        <v>483.23902773999998</v>
      </c>
      <c r="F155" s="44" t="str">
        <f t="shared" si="21"/>
        <v>N/A</v>
      </c>
      <c r="G155" s="47">
        <v>453.86857322999998</v>
      </c>
      <c r="H155" s="44" t="str">
        <f t="shared" si="22"/>
        <v>N/A</v>
      </c>
      <c r="I155" s="12">
        <v>-4.42</v>
      </c>
      <c r="J155" s="12">
        <v>-6.08</v>
      </c>
      <c r="K155" s="45" t="s">
        <v>736</v>
      </c>
      <c r="L155" s="9" t="str">
        <f t="shared" si="23"/>
        <v>Yes</v>
      </c>
    </row>
    <row r="156" spans="1:12" ht="25.5" x14ac:dyDescent="0.2">
      <c r="A156" s="51" t="s">
        <v>1518</v>
      </c>
      <c r="B156" s="35" t="s">
        <v>213</v>
      </c>
      <c r="C156" s="47">
        <v>2440.6903333999999</v>
      </c>
      <c r="D156" s="44" t="str">
        <f t="shared" si="20"/>
        <v>N/A</v>
      </c>
      <c r="E156" s="47">
        <v>2554.7392313999999</v>
      </c>
      <c r="F156" s="44" t="str">
        <f t="shared" si="21"/>
        <v>N/A</v>
      </c>
      <c r="G156" s="47">
        <v>2189.1614599999998</v>
      </c>
      <c r="H156" s="44" t="str">
        <f t="shared" si="22"/>
        <v>N/A</v>
      </c>
      <c r="I156" s="12">
        <v>4.673</v>
      </c>
      <c r="J156" s="12">
        <v>-14.3</v>
      </c>
      <c r="K156" s="45" t="s">
        <v>736</v>
      </c>
      <c r="L156" s="9" t="str">
        <f t="shared" si="23"/>
        <v>Yes</v>
      </c>
    </row>
    <row r="157" spans="1:12" x14ac:dyDescent="0.2">
      <c r="A157" s="51" t="s">
        <v>1519</v>
      </c>
      <c r="B157" s="35" t="s">
        <v>213</v>
      </c>
      <c r="C157" s="47">
        <v>501.05834736999998</v>
      </c>
      <c r="D157" s="44" t="str">
        <f t="shared" si="20"/>
        <v>N/A</v>
      </c>
      <c r="E157" s="47">
        <v>525.55945971000006</v>
      </c>
      <c r="F157" s="44" t="str">
        <f t="shared" si="21"/>
        <v>N/A</v>
      </c>
      <c r="G157" s="47">
        <v>375.50815979999999</v>
      </c>
      <c r="H157" s="44" t="str">
        <f t="shared" si="22"/>
        <v>N/A</v>
      </c>
      <c r="I157" s="12">
        <v>4.8899999999999997</v>
      </c>
      <c r="J157" s="12">
        <v>-28.6</v>
      </c>
      <c r="K157" s="45" t="s">
        <v>736</v>
      </c>
      <c r="L157" s="9" t="str">
        <f t="shared" si="23"/>
        <v>Yes</v>
      </c>
    </row>
    <row r="158" spans="1:12" x14ac:dyDescent="0.2">
      <c r="A158" s="51" t="s">
        <v>1520</v>
      </c>
      <c r="B158" s="35" t="s">
        <v>213</v>
      </c>
      <c r="C158" s="47">
        <v>647.13744462</v>
      </c>
      <c r="D158" s="44" t="str">
        <f t="shared" si="20"/>
        <v>N/A</v>
      </c>
      <c r="E158" s="47">
        <v>684.87527803</v>
      </c>
      <c r="F158" s="44" t="str">
        <f t="shared" si="21"/>
        <v>N/A</v>
      </c>
      <c r="G158" s="47">
        <v>427.85269561000001</v>
      </c>
      <c r="H158" s="44" t="str">
        <f t="shared" si="22"/>
        <v>N/A</v>
      </c>
      <c r="I158" s="12">
        <v>5.8319999999999999</v>
      </c>
      <c r="J158" s="12">
        <v>-37.5</v>
      </c>
      <c r="K158" s="45" t="s">
        <v>736</v>
      </c>
      <c r="L158" s="9" t="str">
        <f t="shared" si="23"/>
        <v>No</v>
      </c>
    </row>
    <row r="159" spans="1:12" x14ac:dyDescent="0.2">
      <c r="A159" s="46" t="s">
        <v>1521</v>
      </c>
      <c r="B159" s="35" t="s">
        <v>213</v>
      </c>
      <c r="C159" s="47">
        <v>775.61984612000003</v>
      </c>
      <c r="D159" s="44" t="str">
        <f t="shared" si="20"/>
        <v>N/A</v>
      </c>
      <c r="E159" s="47">
        <v>816.96425862000001</v>
      </c>
      <c r="F159" s="44" t="str">
        <f t="shared" si="21"/>
        <v>N/A</v>
      </c>
      <c r="G159" s="47">
        <v>1250.0934703999999</v>
      </c>
      <c r="H159" s="44" t="str">
        <f t="shared" si="22"/>
        <v>N/A</v>
      </c>
      <c r="I159" s="12">
        <v>5.33</v>
      </c>
      <c r="J159" s="12">
        <v>53.02</v>
      </c>
      <c r="K159" s="45" t="s">
        <v>736</v>
      </c>
      <c r="L159" s="9" t="str">
        <f t="shared" si="23"/>
        <v>No</v>
      </c>
    </row>
    <row r="160" spans="1:12" x14ac:dyDescent="0.2">
      <c r="A160" s="51" t="s">
        <v>1522</v>
      </c>
      <c r="B160" s="35" t="s">
        <v>213</v>
      </c>
      <c r="C160" s="47">
        <v>8027.2164036000004</v>
      </c>
      <c r="D160" s="44" t="str">
        <f t="shared" si="20"/>
        <v>N/A</v>
      </c>
      <c r="E160" s="47">
        <v>8037.0841207000003</v>
      </c>
      <c r="F160" s="44" t="str">
        <f t="shared" si="21"/>
        <v>N/A</v>
      </c>
      <c r="G160" s="47">
        <v>10672.462727</v>
      </c>
      <c r="H160" s="44" t="str">
        <f t="shared" si="22"/>
        <v>N/A</v>
      </c>
      <c r="I160" s="12">
        <v>0.1229</v>
      </c>
      <c r="J160" s="12">
        <v>32.79</v>
      </c>
      <c r="K160" s="45" t="s">
        <v>736</v>
      </c>
      <c r="L160" s="9" t="str">
        <f t="shared" si="23"/>
        <v>No</v>
      </c>
    </row>
    <row r="161" spans="1:12" ht="25.5" x14ac:dyDescent="0.2">
      <c r="A161" s="51" t="s">
        <v>1523</v>
      </c>
      <c r="B161" s="35" t="s">
        <v>213</v>
      </c>
      <c r="C161" s="47">
        <v>2931.0251859</v>
      </c>
      <c r="D161" s="44" t="str">
        <f t="shared" si="20"/>
        <v>N/A</v>
      </c>
      <c r="E161" s="47">
        <v>3179.2546557000001</v>
      </c>
      <c r="F161" s="44" t="str">
        <f t="shared" si="21"/>
        <v>N/A</v>
      </c>
      <c r="G161" s="47">
        <v>4565.2388540000002</v>
      </c>
      <c r="H161" s="44" t="str">
        <f t="shared" si="22"/>
        <v>N/A</v>
      </c>
      <c r="I161" s="12">
        <v>8.4689999999999994</v>
      </c>
      <c r="J161" s="12">
        <v>43.59</v>
      </c>
      <c r="K161" s="45" t="s">
        <v>736</v>
      </c>
      <c r="L161" s="9" t="str">
        <f t="shared" si="23"/>
        <v>No</v>
      </c>
    </row>
    <row r="162" spans="1:12" x14ac:dyDescent="0.2">
      <c r="A162" s="51" t="s">
        <v>1524</v>
      </c>
      <c r="B162" s="35" t="s">
        <v>213</v>
      </c>
      <c r="C162" s="47">
        <v>72.787606772000004</v>
      </c>
      <c r="D162" s="44" t="str">
        <f t="shared" si="20"/>
        <v>N/A</v>
      </c>
      <c r="E162" s="47">
        <v>43.449461841000002</v>
      </c>
      <c r="F162" s="44" t="str">
        <f t="shared" si="21"/>
        <v>N/A</v>
      </c>
      <c r="G162" s="47">
        <v>63.553371669000001</v>
      </c>
      <c r="H162" s="44" t="str">
        <f t="shared" si="22"/>
        <v>N/A</v>
      </c>
      <c r="I162" s="12">
        <v>-40.299999999999997</v>
      </c>
      <c r="J162" s="12">
        <v>46.27</v>
      </c>
      <c r="K162" s="45" t="s">
        <v>736</v>
      </c>
      <c r="L162" s="9" t="str">
        <f t="shared" si="23"/>
        <v>No</v>
      </c>
    </row>
    <row r="163" spans="1:12" x14ac:dyDescent="0.2">
      <c r="A163" s="51" t="s">
        <v>1525</v>
      </c>
      <c r="B163" s="35" t="s">
        <v>213</v>
      </c>
      <c r="C163" s="47">
        <v>8.5817954500000002E-2</v>
      </c>
      <c r="D163" s="44" t="str">
        <f t="shared" si="20"/>
        <v>N/A</v>
      </c>
      <c r="E163" s="47">
        <v>6.5175604799999995E-2</v>
      </c>
      <c r="F163" s="44" t="str">
        <f t="shared" si="21"/>
        <v>N/A</v>
      </c>
      <c r="G163" s="47">
        <v>0.2651827745</v>
      </c>
      <c r="H163" s="44" t="str">
        <f t="shared" si="22"/>
        <v>N/A</v>
      </c>
      <c r="I163" s="12">
        <v>-24.1</v>
      </c>
      <c r="J163" s="12">
        <v>306.89999999999998</v>
      </c>
      <c r="K163" s="45" t="s">
        <v>736</v>
      </c>
      <c r="L163" s="9" t="str">
        <f t="shared" si="23"/>
        <v>No</v>
      </c>
    </row>
    <row r="164" spans="1:12" x14ac:dyDescent="0.2">
      <c r="A164" s="46" t="s">
        <v>1526</v>
      </c>
      <c r="B164" s="35" t="s">
        <v>213</v>
      </c>
      <c r="C164" s="47">
        <v>498.98666052999999</v>
      </c>
      <c r="D164" s="44" t="str">
        <f t="shared" si="20"/>
        <v>N/A</v>
      </c>
      <c r="E164" s="47">
        <v>502.93350836000002</v>
      </c>
      <c r="F164" s="44" t="str">
        <f t="shared" si="21"/>
        <v>N/A</v>
      </c>
      <c r="G164" s="47">
        <v>572.40587298000003</v>
      </c>
      <c r="H164" s="44" t="str">
        <f t="shared" si="22"/>
        <v>N/A</v>
      </c>
      <c r="I164" s="12">
        <v>0.79100000000000004</v>
      </c>
      <c r="J164" s="12">
        <v>13.81</v>
      </c>
      <c r="K164" s="45" t="s">
        <v>736</v>
      </c>
      <c r="L164" s="9" t="str">
        <f t="shared" si="23"/>
        <v>Yes</v>
      </c>
    </row>
    <row r="165" spans="1:12" x14ac:dyDescent="0.2">
      <c r="A165" s="51" t="s">
        <v>1527</v>
      </c>
      <c r="B165" s="35" t="s">
        <v>213</v>
      </c>
      <c r="C165" s="47">
        <v>154.63167543</v>
      </c>
      <c r="D165" s="44" t="str">
        <f t="shared" si="20"/>
        <v>N/A</v>
      </c>
      <c r="E165" s="47">
        <v>203.38738190000001</v>
      </c>
      <c r="F165" s="44" t="str">
        <f t="shared" si="21"/>
        <v>N/A</v>
      </c>
      <c r="G165" s="47">
        <v>200.61760067</v>
      </c>
      <c r="H165" s="44" t="str">
        <f t="shared" si="22"/>
        <v>N/A</v>
      </c>
      <c r="I165" s="12">
        <v>31.53</v>
      </c>
      <c r="J165" s="12">
        <v>-1.36</v>
      </c>
      <c r="K165" s="45" t="s">
        <v>736</v>
      </c>
      <c r="L165" s="9" t="str">
        <f t="shared" si="23"/>
        <v>Yes</v>
      </c>
    </row>
    <row r="166" spans="1:12" x14ac:dyDescent="0.2">
      <c r="A166" s="51" t="s">
        <v>1528</v>
      </c>
      <c r="B166" s="35" t="s">
        <v>213</v>
      </c>
      <c r="C166" s="47">
        <v>2154.3619039999999</v>
      </c>
      <c r="D166" s="44" t="str">
        <f t="shared" si="20"/>
        <v>N/A</v>
      </c>
      <c r="E166" s="47">
        <v>2098.5143668000001</v>
      </c>
      <c r="F166" s="44" t="str">
        <f t="shared" si="21"/>
        <v>N/A</v>
      </c>
      <c r="G166" s="47">
        <v>2230.4283752000001</v>
      </c>
      <c r="H166" s="44" t="str">
        <f t="shared" si="22"/>
        <v>N/A</v>
      </c>
      <c r="I166" s="12">
        <v>-2.59</v>
      </c>
      <c r="J166" s="12">
        <v>6.2859999999999996</v>
      </c>
      <c r="K166" s="45" t="s">
        <v>736</v>
      </c>
      <c r="L166" s="9" t="str">
        <f t="shared" si="23"/>
        <v>Yes</v>
      </c>
    </row>
    <row r="167" spans="1:12" x14ac:dyDescent="0.2">
      <c r="A167" s="51" t="s">
        <v>1529</v>
      </c>
      <c r="B167" s="35" t="s">
        <v>213</v>
      </c>
      <c r="C167" s="47">
        <v>189.66058842999999</v>
      </c>
      <c r="D167" s="44" t="str">
        <f t="shared" si="20"/>
        <v>N/A</v>
      </c>
      <c r="E167" s="47">
        <v>193.33314632</v>
      </c>
      <c r="F167" s="44" t="str">
        <f t="shared" si="21"/>
        <v>N/A</v>
      </c>
      <c r="G167" s="47">
        <v>212.09552429999999</v>
      </c>
      <c r="H167" s="44" t="str">
        <f t="shared" si="22"/>
        <v>N/A</v>
      </c>
      <c r="I167" s="12">
        <v>1.9359999999999999</v>
      </c>
      <c r="J167" s="12">
        <v>9.7050000000000001</v>
      </c>
      <c r="K167" s="45" t="s">
        <v>736</v>
      </c>
      <c r="L167" s="9" t="str">
        <f t="shared" si="23"/>
        <v>Yes</v>
      </c>
    </row>
    <row r="168" spans="1:12" x14ac:dyDescent="0.2">
      <c r="A168" s="51" t="s">
        <v>1530</v>
      </c>
      <c r="B168" s="35" t="s">
        <v>213</v>
      </c>
      <c r="C168" s="47">
        <v>400.14354632999999</v>
      </c>
      <c r="D168" s="44" t="str">
        <f t="shared" si="20"/>
        <v>N/A</v>
      </c>
      <c r="E168" s="47">
        <v>404.63311091000003</v>
      </c>
      <c r="F168" s="44" t="str">
        <f t="shared" si="21"/>
        <v>N/A</v>
      </c>
      <c r="G168" s="47">
        <v>467.05734100000001</v>
      </c>
      <c r="H168" s="44" t="str">
        <f t="shared" si="22"/>
        <v>N/A</v>
      </c>
      <c r="I168" s="12">
        <v>1.1220000000000001</v>
      </c>
      <c r="J168" s="12">
        <v>15.43</v>
      </c>
      <c r="K168" s="45" t="s">
        <v>736</v>
      </c>
      <c r="L168" s="9" t="str">
        <f t="shared" si="23"/>
        <v>Yes</v>
      </c>
    </row>
    <row r="169" spans="1:12" x14ac:dyDescent="0.2">
      <c r="A169" s="46" t="s">
        <v>1531</v>
      </c>
      <c r="B169" s="35" t="s">
        <v>213</v>
      </c>
      <c r="C169" s="47">
        <v>1791.7859587</v>
      </c>
      <c r="D169" s="44" t="str">
        <f t="shared" si="20"/>
        <v>N/A</v>
      </c>
      <c r="E169" s="47">
        <v>1816.7353462000001</v>
      </c>
      <c r="F169" s="44" t="str">
        <f t="shared" si="21"/>
        <v>N/A</v>
      </c>
      <c r="G169" s="47">
        <v>1786.0087676000001</v>
      </c>
      <c r="H169" s="44" t="str">
        <f t="shared" si="22"/>
        <v>N/A</v>
      </c>
      <c r="I169" s="12">
        <v>1.3919999999999999</v>
      </c>
      <c r="J169" s="12">
        <v>-1.69</v>
      </c>
      <c r="K169" s="45" t="s">
        <v>736</v>
      </c>
      <c r="L169" s="9" t="str">
        <f t="shared" si="23"/>
        <v>Yes</v>
      </c>
    </row>
    <row r="170" spans="1:12" x14ac:dyDescent="0.2">
      <c r="A170" s="51" t="s">
        <v>1532</v>
      </c>
      <c r="B170" s="35" t="s">
        <v>213</v>
      </c>
      <c r="C170" s="47">
        <v>3512.5746852000002</v>
      </c>
      <c r="D170" s="44" t="str">
        <f t="shared" si="20"/>
        <v>N/A</v>
      </c>
      <c r="E170" s="47">
        <v>4017.9106980000001</v>
      </c>
      <c r="F170" s="44" t="str">
        <f t="shared" si="21"/>
        <v>N/A</v>
      </c>
      <c r="G170" s="47">
        <v>4429.6860477</v>
      </c>
      <c r="H170" s="44" t="str">
        <f t="shared" si="22"/>
        <v>N/A</v>
      </c>
      <c r="I170" s="12">
        <v>14.39</v>
      </c>
      <c r="J170" s="12">
        <v>10.25</v>
      </c>
      <c r="K170" s="45" t="s">
        <v>736</v>
      </c>
      <c r="L170" s="9" t="str">
        <f t="shared" si="23"/>
        <v>Yes</v>
      </c>
    </row>
    <row r="171" spans="1:12" x14ac:dyDescent="0.2">
      <c r="A171" s="51" t="s">
        <v>1533</v>
      </c>
      <c r="B171" s="35" t="s">
        <v>213</v>
      </c>
      <c r="C171" s="47">
        <v>6635.4517736999996</v>
      </c>
      <c r="D171" s="44" t="str">
        <f t="shared" si="20"/>
        <v>N/A</v>
      </c>
      <c r="E171" s="47">
        <v>6817.8405210000001</v>
      </c>
      <c r="F171" s="44" t="str">
        <f t="shared" si="21"/>
        <v>N/A</v>
      </c>
      <c r="G171" s="47">
        <v>6687.8953689</v>
      </c>
      <c r="H171" s="44" t="str">
        <f t="shared" si="22"/>
        <v>N/A</v>
      </c>
      <c r="I171" s="12">
        <v>2.7490000000000001</v>
      </c>
      <c r="J171" s="12">
        <v>-1.91</v>
      </c>
      <c r="K171" s="45" t="s">
        <v>736</v>
      </c>
      <c r="L171" s="9" t="str">
        <f t="shared" si="23"/>
        <v>Yes</v>
      </c>
    </row>
    <row r="172" spans="1:12" x14ac:dyDescent="0.2">
      <c r="A172" s="51" t="s">
        <v>1534</v>
      </c>
      <c r="B172" s="35" t="s">
        <v>213</v>
      </c>
      <c r="C172" s="47">
        <v>858.40471480999997</v>
      </c>
      <c r="D172" s="44" t="str">
        <f t="shared" si="20"/>
        <v>N/A</v>
      </c>
      <c r="E172" s="47">
        <v>817.25143763000005</v>
      </c>
      <c r="F172" s="44" t="str">
        <f t="shared" si="21"/>
        <v>N/A</v>
      </c>
      <c r="G172" s="47">
        <v>733.54278072</v>
      </c>
      <c r="H172" s="44" t="str">
        <f t="shared" si="22"/>
        <v>N/A</v>
      </c>
      <c r="I172" s="12">
        <v>-4.79</v>
      </c>
      <c r="J172" s="12">
        <v>-10.199999999999999</v>
      </c>
      <c r="K172" s="45" t="s">
        <v>736</v>
      </c>
      <c r="L172" s="9" t="str">
        <f t="shared" si="23"/>
        <v>Yes</v>
      </c>
    </row>
    <row r="173" spans="1:12" x14ac:dyDescent="0.2">
      <c r="A173" s="51" t="s">
        <v>1535</v>
      </c>
      <c r="B173" s="35" t="s">
        <v>213</v>
      </c>
      <c r="C173" s="47">
        <v>1100.1728453999999</v>
      </c>
      <c r="D173" s="44" t="str">
        <f t="shared" si="20"/>
        <v>N/A</v>
      </c>
      <c r="E173" s="47">
        <v>1008.3120246</v>
      </c>
      <c r="F173" s="44" t="str">
        <f t="shared" si="21"/>
        <v>N/A</v>
      </c>
      <c r="G173" s="47">
        <v>762.08016117</v>
      </c>
      <c r="H173" s="44" t="str">
        <f t="shared" si="22"/>
        <v>N/A</v>
      </c>
      <c r="I173" s="12">
        <v>-8.35</v>
      </c>
      <c r="J173" s="12">
        <v>-24.4</v>
      </c>
      <c r="K173" s="45" t="s">
        <v>736</v>
      </c>
      <c r="L173" s="9" t="str">
        <f t="shared" si="23"/>
        <v>Yes</v>
      </c>
    </row>
    <row r="174" spans="1:12" x14ac:dyDescent="0.2">
      <c r="A174" s="46" t="s">
        <v>371</v>
      </c>
      <c r="B174" s="35" t="s">
        <v>213</v>
      </c>
      <c r="C174" s="8">
        <v>10.872292380999999</v>
      </c>
      <c r="D174" s="44" t="str">
        <f t="shared" ref="D174:D203" si="24">IF($B174="N/A","N/A",IF(C174&gt;10,"No",IF(C174&lt;-10,"No","Yes")))</f>
        <v>N/A</v>
      </c>
      <c r="E174" s="8">
        <v>11.041414831000001</v>
      </c>
      <c r="F174" s="44" t="str">
        <f t="shared" ref="F174:F203" si="25">IF($B174="N/A","N/A",IF(E174&gt;10,"No",IF(E174&lt;-10,"No","Yes")))</f>
        <v>N/A</v>
      </c>
      <c r="G174" s="8">
        <v>7.2895420635999999</v>
      </c>
      <c r="H174" s="44" t="str">
        <f t="shared" ref="H174:H203" si="26">IF($B174="N/A","N/A",IF(G174&gt;10,"No",IF(G174&lt;-10,"No","Yes")))</f>
        <v>N/A</v>
      </c>
      <c r="I174" s="12">
        <v>1.556</v>
      </c>
      <c r="J174" s="12">
        <v>-34</v>
      </c>
      <c r="K174" s="45" t="s">
        <v>736</v>
      </c>
      <c r="L174" s="9" t="str">
        <f t="shared" ref="L174:L203" si="27">IF(J174="Div by 0", "N/A", IF(K174="N/A","N/A", IF(J174&gt;VALUE(MID(K174,1,2)), "No", IF(J174&lt;-1*VALUE(MID(K174,1,2)), "No", "Yes"))))</f>
        <v>No</v>
      </c>
    </row>
    <row r="175" spans="1:12" x14ac:dyDescent="0.2">
      <c r="A175" s="51" t="s">
        <v>481</v>
      </c>
      <c r="B175" s="35" t="s">
        <v>213</v>
      </c>
      <c r="C175" s="8">
        <v>12.872628726</v>
      </c>
      <c r="D175" s="44" t="str">
        <f t="shared" si="24"/>
        <v>N/A</v>
      </c>
      <c r="E175" s="8">
        <v>12.7704968</v>
      </c>
      <c r="F175" s="44" t="str">
        <f t="shared" si="25"/>
        <v>N/A</v>
      </c>
      <c r="G175" s="8">
        <v>9.1893596887999998</v>
      </c>
      <c r="H175" s="44" t="str">
        <f t="shared" si="26"/>
        <v>N/A</v>
      </c>
      <c r="I175" s="12">
        <v>-0.79300000000000004</v>
      </c>
      <c r="J175" s="12">
        <v>-28</v>
      </c>
      <c r="K175" s="45" t="s">
        <v>736</v>
      </c>
      <c r="L175" s="9" t="str">
        <f t="shared" si="27"/>
        <v>Yes</v>
      </c>
    </row>
    <row r="176" spans="1:12" x14ac:dyDescent="0.2">
      <c r="A176" s="51" t="s">
        <v>482</v>
      </c>
      <c r="B176" s="35" t="s">
        <v>213</v>
      </c>
      <c r="C176" s="8">
        <v>13.211268356</v>
      </c>
      <c r="D176" s="44" t="str">
        <f t="shared" si="24"/>
        <v>N/A</v>
      </c>
      <c r="E176" s="8">
        <v>13.598142894</v>
      </c>
      <c r="F176" s="44" t="str">
        <f t="shared" si="25"/>
        <v>N/A</v>
      </c>
      <c r="G176" s="8">
        <v>9.7448979591999993</v>
      </c>
      <c r="H176" s="44" t="str">
        <f t="shared" si="26"/>
        <v>N/A</v>
      </c>
      <c r="I176" s="12">
        <v>2.9279999999999999</v>
      </c>
      <c r="J176" s="12">
        <v>-28.3</v>
      </c>
      <c r="K176" s="45" t="s">
        <v>736</v>
      </c>
      <c r="L176" s="9" t="str">
        <f t="shared" si="27"/>
        <v>Yes</v>
      </c>
    </row>
    <row r="177" spans="1:12" x14ac:dyDescent="0.2">
      <c r="A177" s="51" t="s">
        <v>483</v>
      </c>
      <c r="B177" s="35" t="s">
        <v>213</v>
      </c>
      <c r="C177" s="8">
        <v>9.2845115267999994</v>
      </c>
      <c r="D177" s="44" t="str">
        <f t="shared" si="24"/>
        <v>N/A</v>
      </c>
      <c r="E177" s="8">
        <v>9.3868341616999995</v>
      </c>
      <c r="F177" s="44" t="str">
        <f t="shared" si="25"/>
        <v>N/A</v>
      </c>
      <c r="G177" s="8">
        <v>6.6751134358000002</v>
      </c>
      <c r="H177" s="44" t="str">
        <f t="shared" si="26"/>
        <v>N/A</v>
      </c>
      <c r="I177" s="12">
        <v>1.1020000000000001</v>
      </c>
      <c r="J177" s="12">
        <v>-28.9</v>
      </c>
      <c r="K177" s="45" t="s">
        <v>736</v>
      </c>
      <c r="L177" s="9" t="str">
        <f t="shared" si="27"/>
        <v>Yes</v>
      </c>
    </row>
    <row r="178" spans="1:12" x14ac:dyDescent="0.2">
      <c r="A178" s="51" t="s">
        <v>484</v>
      </c>
      <c r="B178" s="35" t="s">
        <v>213</v>
      </c>
      <c r="C178" s="8">
        <v>12.862501019</v>
      </c>
      <c r="D178" s="44" t="str">
        <f t="shared" si="24"/>
        <v>N/A</v>
      </c>
      <c r="E178" s="8">
        <v>13.094159320999999</v>
      </c>
      <c r="F178" s="44" t="str">
        <f t="shared" si="25"/>
        <v>N/A</v>
      </c>
      <c r="G178" s="8">
        <v>6.8266790647000004</v>
      </c>
      <c r="H178" s="44" t="str">
        <f t="shared" si="26"/>
        <v>N/A</v>
      </c>
      <c r="I178" s="12">
        <v>1.8009999999999999</v>
      </c>
      <c r="J178" s="12">
        <v>-47.9</v>
      </c>
      <c r="K178" s="45" t="s">
        <v>736</v>
      </c>
      <c r="L178" s="9" t="str">
        <f t="shared" si="27"/>
        <v>No</v>
      </c>
    </row>
    <row r="179" spans="1:12" x14ac:dyDescent="0.2">
      <c r="A179" s="46" t="s">
        <v>1536</v>
      </c>
      <c r="B179" s="35" t="s">
        <v>213</v>
      </c>
      <c r="C179" s="8">
        <v>2.0601600177999999</v>
      </c>
      <c r="D179" s="44" t="str">
        <f t="shared" si="24"/>
        <v>N/A</v>
      </c>
      <c r="E179" s="8">
        <v>2.0819983859</v>
      </c>
      <c r="F179" s="44" t="str">
        <f t="shared" si="25"/>
        <v>N/A</v>
      </c>
      <c r="G179" s="8">
        <v>2.9700203961999998</v>
      </c>
      <c r="H179" s="44" t="str">
        <f t="shared" si="26"/>
        <v>N/A</v>
      </c>
      <c r="I179" s="12">
        <v>1.06</v>
      </c>
      <c r="J179" s="12">
        <v>42.65</v>
      </c>
      <c r="K179" s="45" t="s">
        <v>736</v>
      </c>
      <c r="L179" s="9" t="str">
        <f t="shared" si="27"/>
        <v>No</v>
      </c>
    </row>
    <row r="180" spans="1:12" x14ac:dyDescent="0.2">
      <c r="A180" s="51" t="s">
        <v>1537</v>
      </c>
      <c r="B180" s="35" t="s">
        <v>213</v>
      </c>
      <c r="C180" s="8">
        <v>27.036505658999999</v>
      </c>
      <c r="D180" s="44" t="str">
        <f t="shared" si="24"/>
        <v>N/A</v>
      </c>
      <c r="E180" s="8">
        <v>26.127704968</v>
      </c>
      <c r="F180" s="44" t="str">
        <f t="shared" si="25"/>
        <v>N/A</v>
      </c>
      <c r="G180" s="8">
        <v>32.383555883</v>
      </c>
      <c r="H180" s="44" t="str">
        <f t="shared" si="26"/>
        <v>N/A</v>
      </c>
      <c r="I180" s="12">
        <v>-3.36</v>
      </c>
      <c r="J180" s="12">
        <v>23.94</v>
      </c>
      <c r="K180" s="45" t="s">
        <v>736</v>
      </c>
      <c r="L180" s="9" t="str">
        <f t="shared" si="27"/>
        <v>Yes</v>
      </c>
    </row>
    <row r="181" spans="1:12" x14ac:dyDescent="0.2">
      <c r="A181" s="51" t="s">
        <v>1538</v>
      </c>
      <c r="B181" s="35" t="s">
        <v>213</v>
      </c>
      <c r="C181" s="8">
        <v>6.4363956184999997</v>
      </c>
      <c r="D181" s="44" t="str">
        <f t="shared" si="24"/>
        <v>N/A</v>
      </c>
      <c r="E181" s="8">
        <v>6.5050296621000001</v>
      </c>
      <c r="F181" s="44" t="str">
        <f t="shared" si="25"/>
        <v>N/A</v>
      </c>
      <c r="G181" s="8">
        <v>8.5753532182000001</v>
      </c>
      <c r="H181" s="44" t="str">
        <f t="shared" si="26"/>
        <v>N/A</v>
      </c>
      <c r="I181" s="12">
        <v>1.0660000000000001</v>
      </c>
      <c r="J181" s="12">
        <v>31.83</v>
      </c>
      <c r="K181" s="45" t="s">
        <v>736</v>
      </c>
      <c r="L181" s="9" t="str">
        <f t="shared" si="27"/>
        <v>No</v>
      </c>
    </row>
    <row r="182" spans="1:12" x14ac:dyDescent="0.2">
      <c r="A182" s="51" t="s">
        <v>1539</v>
      </c>
      <c r="B182" s="35" t="s">
        <v>213</v>
      </c>
      <c r="C182" s="8">
        <v>6.30683036E-2</v>
      </c>
      <c r="D182" s="44" t="str">
        <f t="shared" si="24"/>
        <v>N/A</v>
      </c>
      <c r="E182" s="8">
        <v>3.5978900500000001E-2</v>
      </c>
      <c r="F182" s="44" t="str">
        <f t="shared" si="25"/>
        <v>N/A</v>
      </c>
      <c r="G182" s="8">
        <v>5.3063036700000003E-2</v>
      </c>
      <c r="H182" s="44" t="str">
        <f t="shared" si="26"/>
        <v>N/A</v>
      </c>
      <c r="I182" s="12">
        <v>-43</v>
      </c>
      <c r="J182" s="12">
        <v>47.48</v>
      </c>
      <c r="K182" s="45" t="s">
        <v>736</v>
      </c>
      <c r="L182" s="9" t="str">
        <f t="shared" si="27"/>
        <v>No</v>
      </c>
    </row>
    <row r="183" spans="1:12" x14ac:dyDescent="0.2">
      <c r="A183" s="51" t="s">
        <v>1540</v>
      </c>
      <c r="B183" s="35" t="s">
        <v>213</v>
      </c>
      <c r="C183" s="8">
        <v>2.7179082999999999E-3</v>
      </c>
      <c r="D183" s="44" t="str">
        <f t="shared" si="24"/>
        <v>N/A</v>
      </c>
      <c r="E183" s="8">
        <v>1.3729851E-3</v>
      </c>
      <c r="F183" s="44" t="str">
        <f t="shared" si="25"/>
        <v>N/A</v>
      </c>
      <c r="G183" s="8">
        <v>1.9371961E-3</v>
      </c>
      <c r="H183" s="44" t="str">
        <f t="shared" si="26"/>
        <v>N/A</v>
      </c>
      <c r="I183" s="12">
        <v>-49.5</v>
      </c>
      <c r="J183" s="12">
        <v>41.09</v>
      </c>
      <c r="K183" s="45" t="s">
        <v>736</v>
      </c>
      <c r="L183" s="9" t="str">
        <f t="shared" si="27"/>
        <v>No</v>
      </c>
    </row>
    <row r="184" spans="1:12" x14ac:dyDescent="0.2">
      <c r="A184" s="46" t="s">
        <v>97</v>
      </c>
      <c r="B184" s="35" t="s">
        <v>213</v>
      </c>
      <c r="C184" s="8">
        <v>58.721181455999997</v>
      </c>
      <c r="D184" s="44" t="str">
        <f t="shared" si="24"/>
        <v>N/A</v>
      </c>
      <c r="E184" s="8">
        <v>57.929500922999999</v>
      </c>
      <c r="F184" s="44" t="str">
        <f t="shared" si="25"/>
        <v>N/A</v>
      </c>
      <c r="G184" s="8">
        <v>38.663351122000002</v>
      </c>
      <c r="H184" s="44" t="str">
        <f t="shared" si="26"/>
        <v>N/A</v>
      </c>
      <c r="I184" s="12">
        <v>-1.35</v>
      </c>
      <c r="J184" s="12">
        <v>-33.299999999999997</v>
      </c>
      <c r="K184" s="45" t="s">
        <v>736</v>
      </c>
      <c r="L184" s="9" t="str">
        <f t="shared" si="27"/>
        <v>No</v>
      </c>
    </row>
    <row r="185" spans="1:12" x14ac:dyDescent="0.2">
      <c r="A185" s="51" t="s">
        <v>485</v>
      </c>
      <c r="B185" s="35" t="s">
        <v>213</v>
      </c>
      <c r="C185" s="8">
        <v>38.179499442000001</v>
      </c>
      <c r="D185" s="44" t="str">
        <f t="shared" si="24"/>
        <v>N/A</v>
      </c>
      <c r="E185" s="8">
        <v>42.906126180999998</v>
      </c>
      <c r="F185" s="44" t="str">
        <f t="shared" si="25"/>
        <v>N/A</v>
      </c>
      <c r="G185" s="8">
        <v>22.069183051</v>
      </c>
      <c r="H185" s="44" t="str">
        <f t="shared" si="26"/>
        <v>N/A</v>
      </c>
      <c r="I185" s="12">
        <v>12.38</v>
      </c>
      <c r="J185" s="12">
        <v>-48.6</v>
      </c>
      <c r="K185" s="45" t="s">
        <v>736</v>
      </c>
      <c r="L185" s="9" t="str">
        <f t="shared" si="27"/>
        <v>No</v>
      </c>
    </row>
    <row r="186" spans="1:12" x14ac:dyDescent="0.2">
      <c r="A186" s="51" t="s">
        <v>486</v>
      </c>
      <c r="B186" s="35" t="s">
        <v>213</v>
      </c>
      <c r="C186" s="8">
        <v>65.675221875999995</v>
      </c>
      <c r="D186" s="44" t="str">
        <f t="shared" si="24"/>
        <v>N/A</v>
      </c>
      <c r="E186" s="8">
        <v>66.319319061000002</v>
      </c>
      <c r="F186" s="44" t="str">
        <f t="shared" si="25"/>
        <v>N/A</v>
      </c>
      <c r="G186" s="8">
        <v>46.428571429000002</v>
      </c>
      <c r="H186" s="44" t="str">
        <f t="shared" si="26"/>
        <v>N/A</v>
      </c>
      <c r="I186" s="12">
        <v>0.98070000000000002</v>
      </c>
      <c r="J186" s="12">
        <v>-30</v>
      </c>
      <c r="K186" s="45" t="s">
        <v>736</v>
      </c>
      <c r="L186" s="9" t="str">
        <f t="shared" si="27"/>
        <v>Yes</v>
      </c>
    </row>
    <row r="187" spans="1:12" x14ac:dyDescent="0.2">
      <c r="A187" s="51" t="s">
        <v>487</v>
      </c>
      <c r="B187" s="35" t="s">
        <v>213</v>
      </c>
      <c r="C187" s="8">
        <v>56.675137005000003</v>
      </c>
      <c r="D187" s="44" t="str">
        <f t="shared" si="24"/>
        <v>N/A</v>
      </c>
      <c r="E187" s="8">
        <v>55.105040095</v>
      </c>
      <c r="F187" s="44" t="str">
        <f t="shared" si="25"/>
        <v>N/A</v>
      </c>
      <c r="G187" s="8">
        <v>32.456168849000001</v>
      </c>
      <c r="H187" s="44" t="str">
        <f t="shared" si="26"/>
        <v>N/A</v>
      </c>
      <c r="I187" s="12">
        <v>-2.77</v>
      </c>
      <c r="J187" s="12">
        <v>-41.1</v>
      </c>
      <c r="K187" s="45" t="s">
        <v>736</v>
      </c>
      <c r="L187" s="9" t="str">
        <f t="shared" si="27"/>
        <v>No</v>
      </c>
    </row>
    <row r="188" spans="1:12" x14ac:dyDescent="0.2">
      <c r="A188" s="51" t="s">
        <v>488</v>
      </c>
      <c r="B188" s="35" t="s">
        <v>213</v>
      </c>
      <c r="C188" s="8">
        <v>63.218547006000001</v>
      </c>
      <c r="D188" s="44" t="str">
        <f t="shared" si="24"/>
        <v>N/A</v>
      </c>
      <c r="E188" s="8">
        <v>62.529862426999998</v>
      </c>
      <c r="F188" s="44" t="str">
        <f t="shared" si="25"/>
        <v>N/A</v>
      </c>
      <c r="G188" s="8">
        <v>48.991689428999997</v>
      </c>
      <c r="H188" s="44" t="str">
        <f t="shared" si="26"/>
        <v>N/A</v>
      </c>
      <c r="I188" s="12">
        <v>-1.0900000000000001</v>
      </c>
      <c r="J188" s="12">
        <v>-21.7</v>
      </c>
      <c r="K188" s="45" t="s">
        <v>736</v>
      </c>
      <c r="L188" s="9" t="str">
        <f t="shared" si="27"/>
        <v>Yes</v>
      </c>
    </row>
    <row r="189" spans="1:12" x14ac:dyDescent="0.2">
      <c r="A189" s="46" t="s">
        <v>118</v>
      </c>
      <c r="B189" s="35" t="s">
        <v>213</v>
      </c>
      <c r="C189" s="8">
        <v>73.926709598000002</v>
      </c>
      <c r="D189" s="44" t="str">
        <f t="shared" si="24"/>
        <v>N/A</v>
      </c>
      <c r="E189" s="8">
        <v>73.531153775999996</v>
      </c>
      <c r="F189" s="44" t="str">
        <f t="shared" si="25"/>
        <v>N/A</v>
      </c>
      <c r="G189" s="8">
        <v>64.197144534000003</v>
      </c>
      <c r="H189" s="44" t="str">
        <f t="shared" si="26"/>
        <v>N/A</v>
      </c>
      <c r="I189" s="12">
        <v>-0.53500000000000003</v>
      </c>
      <c r="J189" s="12">
        <v>-12.7</v>
      </c>
      <c r="K189" s="45" t="s">
        <v>736</v>
      </c>
      <c r="L189" s="9" t="str">
        <f t="shared" si="27"/>
        <v>Yes</v>
      </c>
    </row>
    <row r="190" spans="1:12" x14ac:dyDescent="0.2">
      <c r="A190" s="51" t="s">
        <v>489</v>
      </c>
      <c r="B190" s="35" t="s">
        <v>213</v>
      </c>
      <c r="C190" s="8">
        <v>70.675912640999996</v>
      </c>
      <c r="D190" s="44" t="str">
        <f t="shared" si="24"/>
        <v>N/A</v>
      </c>
      <c r="E190" s="8">
        <v>72.295032001999999</v>
      </c>
      <c r="F190" s="44" t="str">
        <f t="shared" si="25"/>
        <v>N/A</v>
      </c>
      <c r="G190" s="8">
        <v>65.345389549000004</v>
      </c>
      <c r="H190" s="44" t="str">
        <f t="shared" si="26"/>
        <v>N/A</v>
      </c>
      <c r="I190" s="12">
        <v>2.2909999999999999</v>
      </c>
      <c r="J190" s="12">
        <v>-9.61</v>
      </c>
      <c r="K190" s="45" t="s">
        <v>736</v>
      </c>
      <c r="L190" s="9" t="str">
        <f t="shared" si="27"/>
        <v>Yes</v>
      </c>
    </row>
    <row r="191" spans="1:12" x14ac:dyDescent="0.2">
      <c r="A191" s="51" t="s">
        <v>490</v>
      </c>
      <c r="B191" s="35" t="s">
        <v>213</v>
      </c>
      <c r="C191" s="8">
        <v>77.569894192999996</v>
      </c>
      <c r="D191" s="44" t="str">
        <f t="shared" si="24"/>
        <v>N/A</v>
      </c>
      <c r="E191" s="8">
        <v>77.278823833000004</v>
      </c>
      <c r="F191" s="44" t="str">
        <f t="shared" si="25"/>
        <v>N/A</v>
      </c>
      <c r="G191" s="8">
        <v>68.226059655</v>
      </c>
      <c r="H191" s="44" t="str">
        <f t="shared" si="26"/>
        <v>N/A</v>
      </c>
      <c r="I191" s="12">
        <v>-0.375</v>
      </c>
      <c r="J191" s="12">
        <v>-11.7</v>
      </c>
      <c r="K191" s="45" t="s">
        <v>736</v>
      </c>
      <c r="L191" s="9" t="str">
        <f t="shared" si="27"/>
        <v>Yes</v>
      </c>
    </row>
    <row r="192" spans="1:12" x14ac:dyDescent="0.2">
      <c r="A192" s="51" t="s">
        <v>491</v>
      </c>
      <c r="B192" s="35" t="s">
        <v>213</v>
      </c>
      <c r="C192" s="8">
        <v>76.016899855999995</v>
      </c>
      <c r="D192" s="44" t="str">
        <f t="shared" si="24"/>
        <v>N/A</v>
      </c>
      <c r="E192" s="8">
        <v>75.324572368999995</v>
      </c>
      <c r="F192" s="44" t="str">
        <f t="shared" si="25"/>
        <v>N/A</v>
      </c>
      <c r="G192" s="8">
        <v>65.180901637999995</v>
      </c>
      <c r="H192" s="44" t="str">
        <f t="shared" si="26"/>
        <v>N/A</v>
      </c>
      <c r="I192" s="12">
        <v>-0.91100000000000003</v>
      </c>
      <c r="J192" s="12">
        <v>-13.5</v>
      </c>
      <c r="K192" s="45" t="s">
        <v>736</v>
      </c>
      <c r="L192" s="9" t="str">
        <f t="shared" si="27"/>
        <v>Yes</v>
      </c>
    </row>
    <row r="193" spans="1:12" x14ac:dyDescent="0.2">
      <c r="A193" s="51" t="s">
        <v>492</v>
      </c>
      <c r="B193" s="35" t="s">
        <v>213</v>
      </c>
      <c r="C193" s="8">
        <v>67.984399206000006</v>
      </c>
      <c r="D193" s="44" t="str">
        <f t="shared" si="24"/>
        <v>N/A</v>
      </c>
      <c r="E193" s="8">
        <v>67.721119256999998</v>
      </c>
      <c r="F193" s="44" t="str">
        <f t="shared" si="25"/>
        <v>N/A</v>
      </c>
      <c r="G193" s="8">
        <v>60.237112803000002</v>
      </c>
      <c r="H193" s="44" t="str">
        <f t="shared" si="26"/>
        <v>N/A</v>
      </c>
      <c r="I193" s="12">
        <v>-0.38700000000000001</v>
      </c>
      <c r="J193" s="12">
        <v>-11.1</v>
      </c>
      <c r="K193" s="45" t="s">
        <v>736</v>
      </c>
      <c r="L193" s="9" t="str">
        <f t="shared" si="27"/>
        <v>Yes</v>
      </c>
    </row>
    <row r="194" spans="1:12" x14ac:dyDescent="0.2">
      <c r="A194" s="46" t="s">
        <v>1541</v>
      </c>
      <c r="B194" s="35" t="s">
        <v>213</v>
      </c>
      <c r="C194" s="36">
        <v>3.9066666667000001</v>
      </c>
      <c r="D194" s="44" t="str">
        <f t="shared" si="24"/>
        <v>N/A</v>
      </c>
      <c r="E194" s="36">
        <v>3.9050442311000002</v>
      </c>
      <c r="F194" s="44" t="str">
        <f t="shared" si="25"/>
        <v>N/A</v>
      </c>
      <c r="G194" s="36">
        <v>3.9399003449999999</v>
      </c>
      <c r="H194" s="44" t="str">
        <f t="shared" si="26"/>
        <v>N/A</v>
      </c>
      <c r="I194" s="12">
        <v>-4.2000000000000003E-2</v>
      </c>
      <c r="J194" s="12">
        <v>0.89259999999999995</v>
      </c>
      <c r="K194" s="45" t="s">
        <v>736</v>
      </c>
      <c r="L194" s="9" t="str">
        <f t="shared" si="27"/>
        <v>Yes</v>
      </c>
    </row>
    <row r="195" spans="1:12" x14ac:dyDescent="0.2">
      <c r="A195" s="51" t="s">
        <v>1542</v>
      </c>
      <c r="B195" s="35" t="s">
        <v>213</v>
      </c>
      <c r="C195" s="36">
        <v>1.5950464395999999</v>
      </c>
      <c r="D195" s="44" t="str">
        <f t="shared" si="24"/>
        <v>N/A</v>
      </c>
      <c r="E195" s="36">
        <v>1.3120525059999999</v>
      </c>
      <c r="F195" s="44" t="str">
        <f t="shared" si="25"/>
        <v>N/A</v>
      </c>
      <c r="G195" s="36">
        <v>1.5537757436999999</v>
      </c>
      <c r="H195" s="44" t="str">
        <f t="shared" si="26"/>
        <v>N/A</v>
      </c>
      <c r="I195" s="12">
        <v>-17.7</v>
      </c>
      <c r="J195" s="12">
        <v>18.420000000000002</v>
      </c>
      <c r="K195" s="45" t="s">
        <v>736</v>
      </c>
      <c r="L195" s="9" t="str">
        <f t="shared" si="27"/>
        <v>Yes</v>
      </c>
    </row>
    <row r="196" spans="1:12" x14ac:dyDescent="0.2">
      <c r="A196" s="51" t="s">
        <v>1543</v>
      </c>
      <c r="B196" s="35" t="s">
        <v>213</v>
      </c>
      <c r="C196" s="36">
        <v>6.5963284245000002</v>
      </c>
      <c r="D196" s="44" t="str">
        <f t="shared" si="24"/>
        <v>N/A</v>
      </c>
      <c r="E196" s="36">
        <v>6.6606600909999996</v>
      </c>
      <c r="F196" s="44" t="str">
        <f t="shared" si="25"/>
        <v>N/A</v>
      </c>
      <c r="G196" s="36">
        <v>7.3765606121999996</v>
      </c>
      <c r="H196" s="44" t="str">
        <f t="shared" si="26"/>
        <v>N/A</v>
      </c>
      <c r="I196" s="12">
        <v>0.97529999999999994</v>
      </c>
      <c r="J196" s="12">
        <v>10.75</v>
      </c>
      <c r="K196" s="45" t="s">
        <v>736</v>
      </c>
      <c r="L196" s="9" t="str">
        <f t="shared" si="27"/>
        <v>Yes</v>
      </c>
    </row>
    <row r="197" spans="1:12" x14ac:dyDescent="0.2">
      <c r="A197" s="51" t="s">
        <v>1544</v>
      </c>
      <c r="B197" s="35" t="s">
        <v>213</v>
      </c>
      <c r="C197" s="36">
        <v>3.9591769439000002</v>
      </c>
      <c r="D197" s="44" t="str">
        <f t="shared" si="24"/>
        <v>N/A</v>
      </c>
      <c r="E197" s="36">
        <v>3.9252907166000002</v>
      </c>
      <c r="F197" s="44" t="str">
        <f t="shared" si="25"/>
        <v>N/A</v>
      </c>
      <c r="G197" s="36">
        <v>3.6711550941</v>
      </c>
      <c r="H197" s="44" t="str">
        <f t="shared" si="26"/>
        <v>N/A</v>
      </c>
      <c r="I197" s="12">
        <v>-0.85599999999999998</v>
      </c>
      <c r="J197" s="12">
        <v>-6.47</v>
      </c>
      <c r="K197" s="45" t="s">
        <v>736</v>
      </c>
      <c r="L197" s="9" t="str">
        <f t="shared" si="27"/>
        <v>Yes</v>
      </c>
    </row>
    <row r="198" spans="1:12" x14ac:dyDescent="0.2">
      <c r="A198" s="51" t="s">
        <v>1545</v>
      </c>
      <c r="B198" s="35" t="s">
        <v>213</v>
      </c>
      <c r="C198" s="36">
        <v>2.8083465399</v>
      </c>
      <c r="D198" s="44" t="str">
        <f t="shared" si="24"/>
        <v>N/A</v>
      </c>
      <c r="E198" s="36">
        <v>2.8047604067999998</v>
      </c>
      <c r="F198" s="44" t="str">
        <f t="shared" si="25"/>
        <v>N/A</v>
      </c>
      <c r="G198" s="36">
        <v>2.5803064699</v>
      </c>
      <c r="H198" s="44" t="str">
        <f t="shared" si="26"/>
        <v>N/A</v>
      </c>
      <c r="I198" s="12">
        <v>-0.128</v>
      </c>
      <c r="J198" s="12">
        <v>-8</v>
      </c>
      <c r="K198" s="45" t="s">
        <v>736</v>
      </c>
      <c r="L198" s="9" t="str">
        <f t="shared" si="27"/>
        <v>Yes</v>
      </c>
    </row>
    <row r="199" spans="1:12" x14ac:dyDescent="0.2">
      <c r="A199" s="46" t="s">
        <v>1546</v>
      </c>
      <c r="B199" s="35" t="s">
        <v>213</v>
      </c>
      <c r="C199" s="36">
        <v>222.70838972000001</v>
      </c>
      <c r="D199" s="44" t="str">
        <f t="shared" si="24"/>
        <v>N/A</v>
      </c>
      <c r="E199" s="36">
        <v>223.27715853999999</v>
      </c>
      <c r="F199" s="44" t="str">
        <f t="shared" si="25"/>
        <v>N/A</v>
      </c>
      <c r="G199" s="36">
        <v>234.91984948000001</v>
      </c>
      <c r="H199" s="44" t="str">
        <f t="shared" si="26"/>
        <v>N/A</v>
      </c>
      <c r="I199" s="12">
        <v>0.25540000000000002</v>
      </c>
      <c r="J199" s="12">
        <v>5.2140000000000004</v>
      </c>
      <c r="K199" s="45" t="s">
        <v>736</v>
      </c>
      <c r="L199" s="9" t="str">
        <f t="shared" si="27"/>
        <v>Yes</v>
      </c>
    </row>
    <row r="200" spans="1:12" x14ac:dyDescent="0.2">
      <c r="A200" s="51" t="s">
        <v>1547</v>
      </c>
      <c r="B200" s="35" t="s">
        <v>213</v>
      </c>
      <c r="C200" s="36">
        <v>213.28508255</v>
      </c>
      <c r="D200" s="44" t="str">
        <f t="shared" si="24"/>
        <v>N/A</v>
      </c>
      <c r="E200" s="36">
        <v>212.6727909</v>
      </c>
      <c r="F200" s="44" t="str">
        <f t="shared" si="25"/>
        <v>N/A</v>
      </c>
      <c r="G200" s="36">
        <v>221.26688311999999</v>
      </c>
      <c r="H200" s="44" t="str">
        <f t="shared" si="26"/>
        <v>N/A</v>
      </c>
      <c r="I200" s="12">
        <v>-0.28699999999999998</v>
      </c>
      <c r="J200" s="12">
        <v>4.0410000000000004</v>
      </c>
      <c r="K200" s="45" t="s">
        <v>736</v>
      </c>
      <c r="L200" s="9" t="str">
        <f t="shared" si="27"/>
        <v>Yes</v>
      </c>
    </row>
    <row r="201" spans="1:12" x14ac:dyDescent="0.2">
      <c r="A201" s="51" t="s">
        <v>1548</v>
      </c>
      <c r="B201" s="35" t="s">
        <v>213</v>
      </c>
      <c r="C201" s="36">
        <v>237.51718427</v>
      </c>
      <c r="D201" s="44" t="str">
        <f t="shared" si="24"/>
        <v>N/A</v>
      </c>
      <c r="E201" s="36">
        <v>238.52022205</v>
      </c>
      <c r="F201" s="44" t="str">
        <f t="shared" si="25"/>
        <v>N/A</v>
      </c>
      <c r="G201" s="36">
        <v>254.73867276999999</v>
      </c>
      <c r="H201" s="44" t="str">
        <f t="shared" si="26"/>
        <v>N/A</v>
      </c>
      <c r="I201" s="12">
        <v>0.42230000000000001</v>
      </c>
      <c r="J201" s="12">
        <v>6.8</v>
      </c>
      <c r="K201" s="45" t="s">
        <v>736</v>
      </c>
      <c r="L201" s="9" t="str">
        <f t="shared" si="27"/>
        <v>Yes</v>
      </c>
    </row>
    <row r="202" spans="1:12" x14ac:dyDescent="0.2">
      <c r="A202" s="51" t="s">
        <v>1549</v>
      </c>
      <c r="B202" s="35" t="s">
        <v>213</v>
      </c>
      <c r="C202" s="36">
        <v>189.75728154999999</v>
      </c>
      <c r="D202" s="44" t="str">
        <f t="shared" si="24"/>
        <v>N/A</v>
      </c>
      <c r="E202" s="36">
        <v>191.32203390000001</v>
      </c>
      <c r="F202" s="44" t="str">
        <f t="shared" si="25"/>
        <v>N/A</v>
      </c>
      <c r="G202" s="36">
        <v>212.42857143000001</v>
      </c>
      <c r="H202" s="44" t="str">
        <f t="shared" si="26"/>
        <v>N/A</v>
      </c>
      <c r="I202" s="12">
        <v>0.8246</v>
      </c>
      <c r="J202" s="12">
        <v>11.03</v>
      </c>
      <c r="K202" s="45" t="s">
        <v>736</v>
      </c>
      <c r="L202" s="9" t="str">
        <f t="shared" si="27"/>
        <v>Yes</v>
      </c>
    </row>
    <row r="203" spans="1:12" x14ac:dyDescent="0.2">
      <c r="A203" s="51" t="s">
        <v>1550</v>
      </c>
      <c r="B203" s="35" t="s">
        <v>213</v>
      </c>
      <c r="C203" s="36">
        <v>20</v>
      </c>
      <c r="D203" s="44" t="str">
        <f t="shared" si="24"/>
        <v>N/A</v>
      </c>
      <c r="E203" s="36">
        <v>28</v>
      </c>
      <c r="F203" s="44" t="str">
        <f t="shared" si="25"/>
        <v>N/A</v>
      </c>
      <c r="G203" s="36">
        <v>84</v>
      </c>
      <c r="H203" s="44" t="str">
        <f t="shared" si="26"/>
        <v>N/A</v>
      </c>
      <c r="I203" s="12">
        <v>40</v>
      </c>
      <c r="J203" s="12">
        <v>200</v>
      </c>
      <c r="K203" s="45" t="s">
        <v>736</v>
      </c>
      <c r="L203" s="9" t="str">
        <f t="shared" si="27"/>
        <v>No</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100</v>
      </c>
      <c r="J204" s="12">
        <v>0</v>
      </c>
      <c r="K204" s="14" t="s">
        <v>213</v>
      </c>
      <c r="L204" s="9" t="str">
        <f t="shared" ref="L204:L214" si="31">IF(J204="Div by 0", "N/A", IF(K204="N/A","N/A", IF(J204&gt;VALUE(MID(K204,1,2)), "No", IF(J204&lt;-1*VALUE(MID(K204,1,2)), "No", "Yes"))))</f>
        <v>N/A</v>
      </c>
    </row>
    <row r="205" spans="1:12" x14ac:dyDescent="0.2">
      <c r="A205" s="46" t="s">
        <v>128</v>
      </c>
      <c r="B205" s="35" t="s">
        <v>213</v>
      </c>
      <c r="C205" s="36">
        <v>15</v>
      </c>
      <c r="D205" s="44" t="str">
        <f t="shared" si="28"/>
        <v>N/A</v>
      </c>
      <c r="E205" s="36">
        <v>18</v>
      </c>
      <c r="F205" s="44" t="str">
        <f t="shared" si="29"/>
        <v>N/A</v>
      </c>
      <c r="G205" s="36">
        <v>14</v>
      </c>
      <c r="H205" s="44" t="str">
        <f t="shared" si="30"/>
        <v>N/A</v>
      </c>
      <c r="I205" s="12">
        <v>20</v>
      </c>
      <c r="J205" s="12">
        <v>-22.2</v>
      </c>
      <c r="K205" s="14" t="s">
        <v>213</v>
      </c>
      <c r="L205" s="9" t="str">
        <f t="shared" si="31"/>
        <v>N/A</v>
      </c>
    </row>
    <row r="206" spans="1:12" ht="25.5" x14ac:dyDescent="0.2">
      <c r="A206" s="46" t="s">
        <v>1598</v>
      </c>
      <c r="B206" s="35" t="s">
        <v>213</v>
      </c>
      <c r="C206" s="36">
        <v>11</v>
      </c>
      <c r="D206" s="44" t="str">
        <f t="shared" si="28"/>
        <v>N/A</v>
      </c>
      <c r="E206" s="36">
        <v>11</v>
      </c>
      <c r="F206" s="44" t="str">
        <f t="shared" si="29"/>
        <v>N/A</v>
      </c>
      <c r="G206" s="36">
        <v>11</v>
      </c>
      <c r="H206" s="44" t="str">
        <f t="shared" si="30"/>
        <v>N/A</v>
      </c>
      <c r="I206" s="12">
        <v>37.5</v>
      </c>
      <c r="J206" s="12">
        <v>-45.5</v>
      </c>
      <c r="K206" s="14" t="s">
        <v>213</v>
      </c>
      <c r="L206" s="9" t="str">
        <f t="shared" si="31"/>
        <v>N/A</v>
      </c>
    </row>
    <row r="207" spans="1:12" ht="25.5" x14ac:dyDescent="0.2">
      <c r="A207" s="46" t="s">
        <v>1551</v>
      </c>
      <c r="B207" s="35" t="s">
        <v>213</v>
      </c>
      <c r="C207" s="36">
        <v>62</v>
      </c>
      <c r="D207" s="44" t="str">
        <f t="shared" si="28"/>
        <v>N/A</v>
      </c>
      <c r="E207" s="36">
        <v>69</v>
      </c>
      <c r="F207" s="44" t="str">
        <f t="shared" si="29"/>
        <v>N/A</v>
      </c>
      <c r="G207" s="36">
        <v>68</v>
      </c>
      <c r="H207" s="44" t="str">
        <f t="shared" si="30"/>
        <v>N/A</v>
      </c>
      <c r="I207" s="12">
        <v>11.29</v>
      </c>
      <c r="J207" s="12">
        <v>-1.45</v>
      </c>
      <c r="K207" s="14" t="s">
        <v>213</v>
      </c>
      <c r="L207" s="9" t="str">
        <f t="shared" si="31"/>
        <v>N/A</v>
      </c>
    </row>
    <row r="208" spans="1:12" x14ac:dyDescent="0.2">
      <c r="A208" s="46" t="s">
        <v>1599</v>
      </c>
      <c r="B208" s="35" t="s">
        <v>213</v>
      </c>
      <c r="C208" s="36">
        <v>11</v>
      </c>
      <c r="D208" s="44" t="str">
        <f t="shared" si="28"/>
        <v>N/A</v>
      </c>
      <c r="E208" s="36">
        <v>11</v>
      </c>
      <c r="F208" s="44" t="str">
        <f t="shared" si="29"/>
        <v>N/A</v>
      </c>
      <c r="G208" s="36">
        <v>13</v>
      </c>
      <c r="H208" s="44" t="str">
        <f t="shared" si="30"/>
        <v>N/A</v>
      </c>
      <c r="I208" s="12">
        <v>42.86</v>
      </c>
      <c r="J208" s="12">
        <v>30</v>
      </c>
      <c r="K208" s="14" t="s">
        <v>213</v>
      </c>
      <c r="L208" s="9" t="str">
        <f t="shared" si="31"/>
        <v>N/A</v>
      </c>
    </row>
    <row r="209" spans="1:12" x14ac:dyDescent="0.2">
      <c r="A209" s="46" t="s">
        <v>1600</v>
      </c>
      <c r="B209" s="35" t="s">
        <v>213</v>
      </c>
      <c r="C209" s="36">
        <v>11</v>
      </c>
      <c r="D209" s="44" t="str">
        <f t="shared" si="28"/>
        <v>N/A</v>
      </c>
      <c r="E209" s="36">
        <v>13</v>
      </c>
      <c r="F209" s="44" t="str">
        <f t="shared" si="29"/>
        <v>N/A</v>
      </c>
      <c r="G209" s="36">
        <v>11</v>
      </c>
      <c r="H209" s="44" t="str">
        <f t="shared" si="30"/>
        <v>N/A</v>
      </c>
      <c r="I209" s="12">
        <v>62.5</v>
      </c>
      <c r="J209" s="12">
        <v>-46.2</v>
      </c>
      <c r="K209" s="14" t="s">
        <v>213</v>
      </c>
      <c r="L209" s="9" t="str">
        <f t="shared" si="31"/>
        <v>N/A</v>
      </c>
    </row>
    <row r="210" spans="1:12" x14ac:dyDescent="0.2">
      <c r="A210" s="46" t="s">
        <v>125</v>
      </c>
      <c r="B210" s="35" t="s">
        <v>213</v>
      </c>
      <c r="C210" s="47">
        <v>2443502</v>
      </c>
      <c r="D210" s="44" t="str">
        <f t="shared" si="28"/>
        <v>N/A</v>
      </c>
      <c r="E210" s="47">
        <v>1798644</v>
      </c>
      <c r="F210" s="44" t="str">
        <f t="shared" si="29"/>
        <v>N/A</v>
      </c>
      <c r="G210" s="47">
        <v>1592989</v>
      </c>
      <c r="H210" s="44" t="str">
        <f t="shared" si="30"/>
        <v>N/A</v>
      </c>
      <c r="I210" s="12">
        <v>-26.4</v>
      </c>
      <c r="J210" s="12">
        <v>-11.4</v>
      </c>
      <c r="K210" s="14" t="s">
        <v>213</v>
      </c>
      <c r="L210" s="9" t="str">
        <f t="shared" si="31"/>
        <v>N/A</v>
      </c>
    </row>
    <row r="211" spans="1:12" x14ac:dyDescent="0.2">
      <c r="A211" s="46" t="s">
        <v>1601</v>
      </c>
      <c r="B211" s="35" t="s">
        <v>213</v>
      </c>
      <c r="C211" s="47">
        <v>2324631</v>
      </c>
      <c r="D211" s="44" t="str">
        <f t="shared" si="28"/>
        <v>N/A</v>
      </c>
      <c r="E211" s="47">
        <v>1679527</v>
      </c>
      <c r="F211" s="44" t="str">
        <f t="shared" si="29"/>
        <v>N/A</v>
      </c>
      <c r="G211" s="47">
        <v>1352924</v>
      </c>
      <c r="H211" s="44" t="str">
        <f t="shared" si="30"/>
        <v>N/A</v>
      </c>
      <c r="I211" s="12">
        <v>-27.8</v>
      </c>
      <c r="J211" s="12">
        <v>-19.399999999999999</v>
      </c>
      <c r="K211" s="14" t="s">
        <v>213</v>
      </c>
      <c r="L211" s="9" t="str">
        <f t="shared" si="31"/>
        <v>N/A</v>
      </c>
    </row>
    <row r="212" spans="1:12" x14ac:dyDescent="0.2">
      <c r="A212" s="46" t="s">
        <v>1552</v>
      </c>
      <c r="B212" s="35" t="s">
        <v>213</v>
      </c>
      <c r="C212" s="47">
        <v>352294</v>
      </c>
      <c r="D212" s="44" t="str">
        <f t="shared" si="28"/>
        <v>N/A</v>
      </c>
      <c r="E212" s="47">
        <v>313913</v>
      </c>
      <c r="F212" s="44" t="str">
        <f t="shared" si="29"/>
        <v>N/A</v>
      </c>
      <c r="G212" s="47">
        <v>378720</v>
      </c>
      <c r="H212" s="44" t="str">
        <f t="shared" si="30"/>
        <v>N/A</v>
      </c>
      <c r="I212" s="12">
        <v>-10.9</v>
      </c>
      <c r="J212" s="12">
        <v>20.64</v>
      </c>
      <c r="K212" s="14" t="s">
        <v>213</v>
      </c>
      <c r="L212" s="9" t="str">
        <f t="shared" si="31"/>
        <v>N/A</v>
      </c>
    </row>
    <row r="213" spans="1:12" x14ac:dyDescent="0.2">
      <c r="A213" s="46" t="s">
        <v>1602</v>
      </c>
      <c r="B213" s="35" t="s">
        <v>213</v>
      </c>
      <c r="C213" s="47">
        <v>669341</v>
      </c>
      <c r="D213" s="44" t="str">
        <f t="shared" si="28"/>
        <v>N/A</v>
      </c>
      <c r="E213" s="47">
        <v>800572</v>
      </c>
      <c r="F213" s="44" t="str">
        <f t="shared" si="29"/>
        <v>N/A</v>
      </c>
      <c r="G213" s="47">
        <v>1190058</v>
      </c>
      <c r="H213" s="44" t="str">
        <f t="shared" si="30"/>
        <v>N/A</v>
      </c>
      <c r="I213" s="12">
        <v>19.61</v>
      </c>
      <c r="J213" s="12">
        <v>48.65</v>
      </c>
      <c r="K213" s="14" t="s">
        <v>213</v>
      </c>
      <c r="L213" s="9" t="str">
        <f t="shared" si="31"/>
        <v>N/A</v>
      </c>
    </row>
    <row r="214" spans="1:12" x14ac:dyDescent="0.2">
      <c r="A214" s="51" t="s">
        <v>1603</v>
      </c>
      <c r="B214" s="35" t="s">
        <v>213</v>
      </c>
      <c r="C214" s="47">
        <v>481652</v>
      </c>
      <c r="D214" s="44" t="str">
        <f t="shared" si="28"/>
        <v>N/A</v>
      </c>
      <c r="E214" s="47">
        <v>513015</v>
      </c>
      <c r="F214" s="44" t="str">
        <f t="shared" si="29"/>
        <v>N/A</v>
      </c>
      <c r="G214" s="47">
        <v>497822</v>
      </c>
      <c r="H214" s="44" t="str">
        <f t="shared" si="30"/>
        <v>N/A</v>
      </c>
      <c r="I214" s="12">
        <v>6.5119999999999996</v>
      </c>
      <c r="J214" s="12">
        <v>-2.96</v>
      </c>
      <c r="K214" s="14" t="s">
        <v>213</v>
      </c>
      <c r="L214" s="9" t="str">
        <f t="shared" si="31"/>
        <v>N/A</v>
      </c>
    </row>
    <row r="215" spans="1:12" ht="25.5" x14ac:dyDescent="0.2">
      <c r="A215" s="46" t="s">
        <v>1366</v>
      </c>
      <c r="B215" s="35" t="s">
        <v>213</v>
      </c>
      <c r="C215" s="47">
        <v>6819946</v>
      </c>
      <c r="D215" s="44" t="str">
        <f t="shared" ref="D215:D229" si="32">IF($B215="N/A","N/A",IF(C215&gt;10,"No",IF(C215&lt;-10,"No","Yes")))</f>
        <v>N/A</v>
      </c>
      <c r="E215" s="47">
        <v>5376122</v>
      </c>
      <c r="F215" s="44" t="str">
        <f t="shared" ref="F215:F229" si="33">IF($B215="N/A","N/A",IF(E215&gt;10,"No",IF(E215&lt;-10,"No","Yes")))</f>
        <v>N/A</v>
      </c>
      <c r="G215" s="47">
        <v>2208797</v>
      </c>
      <c r="H215" s="44" t="str">
        <f t="shared" ref="H215:H229" si="34">IF($B215="N/A","N/A",IF(G215&gt;10,"No",IF(G215&lt;-10,"No","Yes")))</f>
        <v>N/A</v>
      </c>
      <c r="I215" s="12">
        <v>-21.2</v>
      </c>
      <c r="J215" s="12">
        <v>-58.9</v>
      </c>
      <c r="K215" s="45" t="s">
        <v>736</v>
      </c>
      <c r="L215" s="9" t="str">
        <f t="shared" ref="L215:L229" si="35">IF(J215="Div by 0", "N/A", IF(K215="N/A","N/A", IF(J215&gt;VALUE(MID(K215,1,2)), "No", IF(J215&lt;-1*VALUE(MID(K215,1,2)), "No", "Yes"))))</f>
        <v>No</v>
      </c>
    </row>
    <row r="216" spans="1:12" x14ac:dyDescent="0.2">
      <c r="A216" s="46" t="s">
        <v>647</v>
      </c>
      <c r="B216" s="35" t="s">
        <v>213</v>
      </c>
      <c r="C216" s="36">
        <v>13323</v>
      </c>
      <c r="D216" s="44" t="str">
        <f t="shared" si="32"/>
        <v>N/A</v>
      </c>
      <c r="E216" s="36">
        <v>8586</v>
      </c>
      <c r="F216" s="44" t="str">
        <f t="shared" si="33"/>
        <v>N/A</v>
      </c>
      <c r="G216" s="36">
        <v>1934</v>
      </c>
      <c r="H216" s="44" t="str">
        <f t="shared" si="34"/>
        <v>N/A</v>
      </c>
      <c r="I216" s="12">
        <v>-35.6</v>
      </c>
      <c r="J216" s="12">
        <v>-77.5</v>
      </c>
      <c r="K216" s="45" t="s">
        <v>736</v>
      </c>
      <c r="L216" s="9" t="str">
        <f t="shared" si="35"/>
        <v>No</v>
      </c>
    </row>
    <row r="217" spans="1:12" ht="25.5" x14ac:dyDescent="0.2">
      <c r="A217" s="46" t="s">
        <v>1367</v>
      </c>
      <c r="B217" s="35" t="s">
        <v>213</v>
      </c>
      <c r="C217" s="47">
        <v>511.89266681999999</v>
      </c>
      <c r="D217" s="44" t="str">
        <f t="shared" si="32"/>
        <v>N/A</v>
      </c>
      <c r="E217" s="47">
        <v>626.14977870999996</v>
      </c>
      <c r="F217" s="44" t="str">
        <f t="shared" si="33"/>
        <v>N/A</v>
      </c>
      <c r="G217" s="47">
        <v>1142.0873836999999</v>
      </c>
      <c r="H217" s="44" t="str">
        <f t="shared" si="34"/>
        <v>N/A</v>
      </c>
      <c r="I217" s="12">
        <v>22.32</v>
      </c>
      <c r="J217" s="12">
        <v>82.4</v>
      </c>
      <c r="K217" s="45" t="s">
        <v>736</v>
      </c>
      <c r="L217" s="9" t="str">
        <f t="shared" si="35"/>
        <v>No</v>
      </c>
    </row>
    <row r="218" spans="1:12" ht="25.5" x14ac:dyDescent="0.2">
      <c r="A218" s="46" t="s">
        <v>1368</v>
      </c>
      <c r="B218" s="35" t="s">
        <v>213</v>
      </c>
      <c r="C218" s="47">
        <v>1207808</v>
      </c>
      <c r="D218" s="44" t="str">
        <f t="shared" si="32"/>
        <v>N/A</v>
      </c>
      <c r="E218" s="47">
        <v>1169229</v>
      </c>
      <c r="F218" s="44" t="str">
        <f t="shared" si="33"/>
        <v>N/A</v>
      </c>
      <c r="G218" s="47">
        <v>1049993</v>
      </c>
      <c r="H218" s="44" t="str">
        <f t="shared" si="34"/>
        <v>N/A</v>
      </c>
      <c r="I218" s="12">
        <v>-3.19</v>
      </c>
      <c r="J218" s="12">
        <v>-10.199999999999999</v>
      </c>
      <c r="K218" s="45" t="s">
        <v>736</v>
      </c>
      <c r="L218" s="9" t="str">
        <f t="shared" si="35"/>
        <v>Yes</v>
      </c>
    </row>
    <row r="219" spans="1:12" x14ac:dyDescent="0.2">
      <c r="A219" s="46" t="s">
        <v>514</v>
      </c>
      <c r="B219" s="35" t="s">
        <v>213</v>
      </c>
      <c r="C219" s="36">
        <v>3825</v>
      </c>
      <c r="D219" s="44" t="str">
        <f t="shared" si="32"/>
        <v>N/A</v>
      </c>
      <c r="E219" s="36">
        <v>3904</v>
      </c>
      <c r="F219" s="44" t="str">
        <f t="shared" si="33"/>
        <v>N/A</v>
      </c>
      <c r="G219" s="36">
        <v>3292</v>
      </c>
      <c r="H219" s="44" t="str">
        <f t="shared" si="34"/>
        <v>N/A</v>
      </c>
      <c r="I219" s="12">
        <v>2.0649999999999999</v>
      </c>
      <c r="J219" s="12">
        <v>-15.7</v>
      </c>
      <c r="K219" s="45" t="s">
        <v>736</v>
      </c>
      <c r="L219" s="9" t="str">
        <f t="shared" si="35"/>
        <v>Yes</v>
      </c>
    </row>
    <row r="220" spans="1:12" ht="25.5" x14ac:dyDescent="0.2">
      <c r="A220" s="46" t="s">
        <v>1369</v>
      </c>
      <c r="B220" s="35" t="s">
        <v>213</v>
      </c>
      <c r="C220" s="47">
        <v>315.76679739000002</v>
      </c>
      <c r="D220" s="44" t="str">
        <f t="shared" si="32"/>
        <v>N/A</v>
      </c>
      <c r="E220" s="47">
        <v>299.4951332</v>
      </c>
      <c r="F220" s="44" t="str">
        <f t="shared" si="33"/>
        <v>N/A</v>
      </c>
      <c r="G220" s="47">
        <v>318.95291615999997</v>
      </c>
      <c r="H220" s="44" t="str">
        <f t="shared" si="34"/>
        <v>N/A</v>
      </c>
      <c r="I220" s="12">
        <v>-5.15</v>
      </c>
      <c r="J220" s="12">
        <v>6.4969999999999999</v>
      </c>
      <c r="K220" s="45" t="s">
        <v>736</v>
      </c>
      <c r="L220" s="9" t="str">
        <f t="shared" si="35"/>
        <v>Yes</v>
      </c>
    </row>
    <row r="221" spans="1:12" ht="25.5" x14ac:dyDescent="0.2">
      <c r="A221" s="46" t="s">
        <v>1370</v>
      </c>
      <c r="B221" s="35" t="s">
        <v>213</v>
      </c>
      <c r="C221" s="47">
        <v>2493992</v>
      </c>
      <c r="D221" s="44" t="str">
        <f t="shared" si="32"/>
        <v>N/A</v>
      </c>
      <c r="E221" s="47">
        <v>2385851</v>
      </c>
      <c r="F221" s="44" t="str">
        <f t="shared" si="33"/>
        <v>N/A</v>
      </c>
      <c r="G221" s="47">
        <v>1500715</v>
      </c>
      <c r="H221" s="44" t="str">
        <f t="shared" si="34"/>
        <v>N/A</v>
      </c>
      <c r="I221" s="12">
        <v>-4.34</v>
      </c>
      <c r="J221" s="12">
        <v>-37.1</v>
      </c>
      <c r="K221" s="45" t="s">
        <v>736</v>
      </c>
      <c r="L221" s="9" t="str">
        <f t="shared" si="35"/>
        <v>No</v>
      </c>
    </row>
    <row r="222" spans="1:12" x14ac:dyDescent="0.2">
      <c r="A222" s="46" t="s">
        <v>515</v>
      </c>
      <c r="B222" s="35" t="s">
        <v>213</v>
      </c>
      <c r="C222" s="36">
        <v>5789</v>
      </c>
      <c r="D222" s="44" t="str">
        <f t="shared" si="32"/>
        <v>N/A</v>
      </c>
      <c r="E222" s="36">
        <v>5844</v>
      </c>
      <c r="F222" s="44" t="str">
        <f t="shared" si="33"/>
        <v>N/A</v>
      </c>
      <c r="G222" s="36">
        <v>3644</v>
      </c>
      <c r="H222" s="44" t="str">
        <f t="shared" si="34"/>
        <v>N/A</v>
      </c>
      <c r="I222" s="12">
        <v>0.95009999999999994</v>
      </c>
      <c r="J222" s="12">
        <v>-37.6</v>
      </c>
      <c r="K222" s="45" t="s">
        <v>736</v>
      </c>
      <c r="L222" s="9" t="str">
        <f t="shared" si="35"/>
        <v>No</v>
      </c>
    </row>
    <row r="223" spans="1:12" ht="25.5" x14ac:dyDescent="0.2">
      <c r="A223" s="46" t="s">
        <v>1371</v>
      </c>
      <c r="B223" s="35" t="s">
        <v>213</v>
      </c>
      <c r="C223" s="47">
        <v>430.81568492000002</v>
      </c>
      <c r="D223" s="44" t="str">
        <f t="shared" si="32"/>
        <v>N/A</v>
      </c>
      <c r="E223" s="47">
        <v>408.25650239999999</v>
      </c>
      <c r="F223" s="44" t="str">
        <f t="shared" si="33"/>
        <v>N/A</v>
      </c>
      <c r="G223" s="47">
        <v>411.83177826999997</v>
      </c>
      <c r="H223" s="44" t="str">
        <f t="shared" si="34"/>
        <v>N/A</v>
      </c>
      <c r="I223" s="12">
        <v>-5.24</v>
      </c>
      <c r="J223" s="12">
        <v>0.87570000000000003</v>
      </c>
      <c r="K223" s="45" t="s">
        <v>736</v>
      </c>
      <c r="L223" s="9" t="str">
        <f t="shared" si="35"/>
        <v>Yes</v>
      </c>
    </row>
    <row r="224" spans="1:12" ht="25.5" x14ac:dyDescent="0.2">
      <c r="A224" s="46" t="s">
        <v>1372</v>
      </c>
      <c r="B224" s="35" t="s">
        <v>213</v>
      </c>
      <c r="C224" s="47">
        <v>0</v>
      </c>
      <c r="D224" s="44" t="str">
        <f t="shared" si="32"/>
        <v>N/A</v>
      </c>
      <c r="E224" s="47">
        <v>0</v>
      </c>
      <c r="F224" s="44" t="str">
        <f t="shared" si="33"/>
        <v>N/A</v>
      </c>
      <c r="G224" s="47">
        <v>0</v>
      </c>
      <c r="H224" s="44" t="str">
        <f t="shared" si="34"/>
        <v>N/A</v>
      </c>
      <c r="I224" s="12" t="s">
        <v>1746</v>
      </c>
      <c r="J224" s="12" t="s">
        <v>1746</v>
      </c>
      <c r="K224" s="45" t="s">
        <v>736</v>
      </c>
      <c r="L224" s="9" t="str">
        <f t="shared" si="35"/>
        <v>N/A</v>
      </c>
    </row>
    <row r="225" spans="1:12" x14ac:dyDescent="0.2">
      <c r="A225" s="46" t="s">
        <v>516</v>
      </c>
      <c r="B225" s="35" t="s">
        <v>213</v>
      </c>
      <c r="C225" s="36">
        <v>0</v>
      </c>
      <c r="D225" s="44" t="str">
        <f t="shared" si="32"/>
        <v>N/A</v>
      </c>
      <c r="E225" s="36">
        <v>0</v>
      </c>
      <c r="F225" s="44" t="str">
        <f t="shared" si="33"/>
        <v>N/A</v>
      </c>
      <c r="G225" s="36">
        <v>0</v>
      </c>
      <c r="H225" s="44" t="str">
        <f t="shared" si="34"/>
        <v>N/A</v>
      </c>
      <c r="I225" s="12" t="s">
        <v>1746</v>
      </c>
      <c r="J225" s="12" t="s">
        <v>1746</v>
      </c>
      <c r="K225" s="45" t="s">
        <v>736</v>
      </c>
      <c r="L225" s="9" t="str">
        <f t="shared" si="35"/>
        <v>N/A</v>
      </c>
    </row>
    <row r="226" spans="1:12" ht="25.5" x14ac:dyDescent="0.2">
      <c r="A226" s="46" t="s">
        <v>1373</v>
      </c>
      <c r="B226" s="35" t="s">
        <v>213</v>
      </c>
      <c r="C226" s="47" t="s">
        <v>1746</v>
      </c>
      <c r="D226" s="44" t="str">
        <f t="shared" si="32"/>
        <v>N/A</v>
      </c>
      <c r="E226" s="47" t="s">
        <v>1746</v>
      </c>
      <c r="F226" s="44" t="str">
        <f t="shared" si="33"/>
        <v>N/A</v>
      </c>
      <c r="G226" s="47" t="s">
        <v>1746</v>
      </c>
      <c r="H226" s="44" t="str">
        <f t="shared" si="34"/>
        <v>N/A</v>
      </c>
      <c r="I226" s="12" t="s">
        <v>1746</v>
      </c>
      <c r="J226" s="12" t="s">
        <v>1746</v>
      </c>
      <c r="K226" s="45" t="s">
        <v>736</v>
      </c>
      <c r="L226" s="9" t="str">
        <f t="shared" si="35"/>
        <v>N/A</v>
      </c>
    </row>
    <row r="227" spans="1:12" ht="25.5" x14ac:dyDescent="0.2">
      <c r="A227" s="46" t="s">
        <v>1374</v>
      </c>
      <c r="B227" s="35" t="s">
        <v>213</v>
      </c>
      <c r="C227" s="47">
        <v>143691573</v>
      </c>
      <c r="D227" s="44" t="str">
        <f t="shared" si="32"/>
        <v>N/A</v>
      </c>
      <c r="E227" s="47">
        <v>152292451</v>
      </c>
      <c r="F227" s="44" t="str">
        <f t="shared" si="33"/>
        <v>N/A</v>
      </c>
      <c r="G227" s="47">
        <v>125757923</v>
      </c>
      <c r="H227" s="44" t="str">
        <f t="shared" si="34"/>
        <v>N/A</v>
      </c>
      <c r="I227" s="12">
        <v>5.9859999999999998</v>
      </c>
      <c r="J227" s="12">
        <v>-17.399999999999999</v>
      </c>
      <c r="K227" s="45" t="s">
        <v>736</v>
      </c>
      <c r="L227" s="9" t="str">
        <f t="shared" si="35"/>
        <v>Yes</v>
      </c>
    </row>
    <row r="228" spans="1:12" ht="25.5" x14ac:dyDescent="0.2">
      <c r="A228" s="46" t="s">
        <v>517</v>
      </c>
      <c r="B228" s="35" t="s">
        <v>213</v>
      </c>
      <c r="C228" s="36">
        <v>4605</v>
      </c>
      <c r="D228" s="44" t="str">
        <f t="shared" si="32"/>
        <v>N/A</v>
      </c>
      <c r="E228" s="36">
        <v>5654</v>
      </c>
      <c r="F228" s="44" t="str">
        <f t="shared" si="33"/>
        <v>N/A</v>
      </c>
      <c r="G228" s="36">
        <v>3914</v>
      </c>
      <c r="H228" s="44" t="str">
        <f t="shared" si="34"/>
        <v>N/A</v>
      </c>
      <c r="I228" s="12">
        <v>22.78</v>
      </c>
      <c r="J228" s="12">
        <v>-30.8</v>
      </c>
      <c r="K228" s="45" t="s">
        <v>736</v>
      </c>
      <c r="L228" s="9" t="str">
        <f t="shared" si="35"/>
        <v>No</v>
      </c>
    </row>
    <row r="229" spans="1:12" ht="25.5" x14ac:dyDescent="0.2">
      <c r="A229" s="46" t="s">
        <v>1375</v>
      </c>
      <c r="B229" s="35" t="s">
        <v>213</v>
      </c>
      <c r="C229" s="47">
        <v>31203.381759</v>
      </c>
      <c r="D229" s="44" t="str">
        <f t="shared" si="32"/>
        <v>N/A</v>
      </c>
      <c r="E229" s="47">
        <v>26935.346834</v>
      </c>
      <c r="F229" s="44" t="str">
        <f t="shared" si="33"/>
        <v>N/A</v>
      </c>
      <c r="G229" s="47">
        <v>32130.281809</v>
      </c>
      <c r="H229" s="44" t="str">
        <f t="shared" si="34"/>
        <v>N/A</v>
      </c>
      <c r="I229" s="12">
        <v>-13.7</v>
      </c>
      <c r="J229" s="12">
        <v>19.29</v>
      </c>
      <c r="K229" s="45" t="s">
        <v>736</v>
      </c>
      <c r="L229" s="9" t="str">
        <f t="shared" si="35"/>
        <v>Yes</v>
      </c>
    </row>
    <row r="230" spans="1:12" x14ac:dyDescent="0.2">
      <c r="A230" s="4" t="s">
        <v>1376</v>
      </c>
      <c r="B230" s="35" t="s">
        <v>213</v>
      </c>
      <c r="C230" s="52">
        <v>160756979</v>
      </c>
      <c r="D230" s="44" t="str">
        <f t="shared" ref="D230:D253" si="36">IF($B230="N/A","N/A",IF(C230&gt;10,"No",IF(C230&lt;-10,"No","Yes")))</f>
        <v>N/A</v>
      </c>
      <c r="E230" s="52">
        <v>186827295</v>
      </c>
      <c r="F230" s="44" t="str">
        <f t="shared" ref="F230:F253" si="37">IF($B230="N/A","N/A",IF(E230&gt;10,"No",IF(E230&lt;-10,"No","Yes")))</f>
        <v>N/A</v>
      </c>
      <c r="G230" s="52">
        <v>135155848</v>
      </c>
      <c r="H230" s="44" t="str">
        <f t="shared" ref="H230:H253" si="38">IF($B230="N/A","N/A",IF(G230&gt;10,"No",IF(G230&lt;-10,"No","Yes")))</f>
        <v>N/A</v>
      </c>
      <c r="I230" s="12">
        <v>16.22</v>
      </c>
      <c r="J230" s="12">
        <v>-27.7</v>
      </c>
      <c r="K230" s="45" t="s">
        <v>736</v>
      </c>
      <c r="L230" s="9" t="str">
        <f t="shared" ref="L230:L253" si="39">IF(J230="Div by 0", "N/A", IF(K230="N/A","N/A", IF(J230&gt;VALUE(MID(K230,1,2)), "No", IF(J230&lt;-1*VALUE(MID(K230,1,2)), "No", "Yes"))))</f>
        <v>Yes</v>
      </c>
    </row>
    <row r="231" spans="1:12" x14ac:dyDescent="0.2">
      <c r="A231" s="4" t="s">
        <v>1553</v>
      </c>
      <c r="B231" s="35" t="s">
        <v>213</v>
      </c>
      <c r="C231" s="50">
        <v>6347</v>
      </c>
      <c r="D231" s="50" t="str">
        <f t="shared" si="36"/>
        <v>N/A</v>
      </c>
      <c r="E231" s="50">
        <v>7698</v>
      </c>
      <c r="F231" s="50" t="str">
        <f t="shared" si="37"/>
        <v>N/A</v>
      </c>
      <c r="G231" s="50">
        <v>4822</v>
      </c>
      <c r="H231" s="44" t="str">
        <f t="shared" si="38"/>
        <v>N/A</v>
      </c>
      <c r="I231" s="12">
        <v>21.29</v>
      </c>
      <c r="J231" s="12">
        <v>-37.4</v>
      </c>
      <c r="K231" s="45" t="s">
        <v>736</v>
      </c>
      <c r="L231" s="9" t="str">
        <f t="shared" si="39"/>
        <v>No</v>
      </c>
    </row>
    <row r="232" spans="1:12" x14ac:dyDescent="0.2">
      <c r="A232" s="4" t="s">
        <v>1554</v>
      </c>
      <c r="B232" s="35" t="s">
        <v>213</v>
      </c>
      <c r="C232" s="52">
        <v>25328.025680999999</v>
      </c>
      <c r="D232" s="44" t="str">
        <f t="shared" si="36"/>
        <v>N/A</v>
      </c>
      <c r="E232" s="52">
        <v>24269.588854000001</v>
      </c>
      <c r="F232" s="44" t="str">
        <f t="shared" si="37"/>
        <v>N/A</v>
      </c>
      <c r="G232" s="52">
        <v>28029.002074</v>
      </c>
      <c r="H232" s="44" t="str">
        <f t="shared" si="38"/>
        <v>N/A</v>
      </c>
      <c r="I232" s="12">
        <v>-4.18</v>
      </c>
      <c r="J232" s="12">
        <v>15.49</v>
      </c>
      <c r="K232" s="45" t="s">
        <v>736</v>
      </c>
      <c r="L232" s="9" t="str">
        <f t="shared" si="39"/>
        <v>Yes</v>
      </c>
    </row>
    <row r="233" spans="1:12" x14ac:dyDescent="0.2">
      <c r="A233" s="53" t="s">
        <v>1555</v>
      </c>
      <c r="B233" s="35" t="s">
        <v>213</v>
      </c>
      <c r="C233" s="52">
        <v>11999.131799000001</v>
      </c>
      <c r="D233" s="44" t="str">
        <f t="shared" si="36"/>
        <v>N/A</v>
      </c>
      <c r="E233" s="52">
        <v>15082.255411</v>
      </c>
      <c r="F233" s="44" t="str">
        <f t="shared" si="37"/>
        <v>N/A</v>
      </c>
      <c r="G233" s="52">
        <v>18173.030756</v>
      </c>
      <c r="H233" s="44" t="str">
        <f t="shared" si="38"/>
        <v>N/A</v>
      </c>
      <c r="I233" s="12">
        <v>25.69</v>
      </c>
      <c r="J233" s="12">
        <v>20.49</v>
      </c>
      <c r="K233" s="45" t="s">
        <v>736</v>
      </c>
      <c r="L233" s="9" t="str">
        <f t="shared" si="39"/>
        <v>Yes</v>
      </c>
    </row>
    <row r="234" spans="1:12" x14ac:dyDescent="0.2">
      <c r="A234" s="53" t="s">
        <v>1556</v>
      </c>
      <c r="B234" s="35" t="s">
        <v>213</v>
      </c>
      <c r="C234" s="52">
        <v>30493.869631000001</v>
      </c>
      <c r="D234" s="44" t="str">
        <f t="shared" si="36"/>
        <v>N/A</v>
      </c>
      <c r="E234" s="52">
        <v>29903.932906999999</v>
      </c>
      <c r="F234" s="44" t="str">
        <f t="shared" si="37"/>
        <v>N/A</v>
      </c>
      <c r="G234" s="52">
        <v>34460.861490000003</v>
      </c>
      <c r="H234" s="44" t="str">
        <f t="shared" si="38"/>
        <v>N/A</v>
      </c>
      <c r="I234" s="12">
        <v>-1.93</v>
      </c>
      <c r="J234" s="12">
        <v>15.24</v>
      </c>
      <c r="K234" s="45" t="s">
        <v>736</v>
      </c>
      <c r="L234" s="9" t="str">
        <f t="shared" si="39"/>
        <v>Yes</v>
      </c>
    </row>
    <row r="235" spans="1:12" x14ac:dyDescent="0.2">
      <c r="A235" s="53" t="s">
        <v>1557</v>
      </c>
      <c r="B235" s="35" t="s">
        <v>213</v>
      </c>
      <c r="C235" s="52">
        <v>12201.081413</v>
      </c>
      <c r="D235" s="44" t="str">
        <f t="shared" si="36"/>
        <v>N/A</v>
      </c>
      <c r="E235" s="52">
        <v>10430.34749</v>
      </c>
      <c r="F235" s="44" t="str">
        <f t="shared" si="37"/>
        <v>N/A</v>
      </c>
      <c r="G235" s="52">
        <v>12053.899573000001</v>
      </c>
      <c r="H235" s="44" t="str">
        <f t="shared" si="38"/>
        <v>N/A</v>
      </c>
      <c r="I235" s="12">
        <v>-14.5</v>
      </c>
      <c r="J235" s="12">
        <v>15.57</v>
      </c>
      <c r="K235" s="45" t="s">
        <v>736</v>
      </c>
      <c r="L235" s="9" t="str">
        <f t="shared" si="39"/>
        <v>Yes</v>
      </c>
    </row>
    <row r="236" spans="1:12" x14ac:dyDescent="0.2">
      <c r="A236" s="53" t="s">
        <v>1558</v>
      </c>
      <c r="B236" s="35" t="s">
        <v>213</v>
      </c>
      <c r="C236" s="52">
        <v>605.67289719999997</v>
      </c>
      <c r="D236" s="44" t="str">
        <f t="shared" si="36"/>
        <v>N/A</v>
      </c>
      <c r="E236" s="52">
        <v>818.54421768999998</v>
      </c>
      <c r="F236" s="44" t="str">
        <f t="shared" si="37"/>
        <v>N/A</v>
      </c>
      <c r="G236" s="52">
        <v>1798.2950820000001</v>
      </c>
      <c r="H236" s="44" t="str">
        <f t="shared" si="38"/>
        <v>N/A</v>
      </c>
      <c r="I236" s="12">
        <v>35.15</v>
      </c>
      <c r="J236" s="12">
        <v>119.7</v>
      </c>
      <c r="K236" s="45" t="s">
        <v>736</v>
      </c>
      <c r="L236" s="9" t="str">
        <f t="shared" si="39"/>
        <v>No</v>
      </c>
    </row>
    <row r="237" spans="1:12" x14ac:dyDescent="0.2">
      <c r="A237" s="46" t="s">
        <v>1559</v>
      </c>
      <c r="B237" s="35" t="s">
        <v>213</v>
      </c>
      <c r="C237" s="44">
        <v>2.2117448634999999</v>
      </c>
      <c r="D237" s="44" t="str">
        <f t="shared" si="36"/>
        <v>N/A</v>
      </c>
      <c r="E237" s="44">
        <v>2.6663156837000002</v>
      </c>
      <c r="F237" s="44" t="str">
        <f t="shared" si="37"/>
        <v>N/A</v>
      </c>
      <c r="G237" s="44">
        <v>2.6945321450000002</v>
      </c>
      <c r="H237" s="44" t="str">
        <f t="shared" si="38"/>
        <v>N/A</v>
      </c>
      <c r="I237" s="12">
        <v>20.55</v>
      </c>
      <c r="J237" s="12">
        <v>1.0580000000000001</v>
      </c>
      <c r="K237" s="45" t="s">
        <v>736</v>
      </c>
      <c r="L237" s="9" t="str">
        <f t="shared" si="39"/>
        <v>Yes</v>
      </c>
    </row>
    <row r="238" spans="1:12" x14ac:dyDescent="0.2">
      <c r="A238" s="51" t="s">
        <v>1560</v>
      </c>
      <c r="B238" s="35" t="s">
        <v>213</v>
      </c>
      <c r="C238" s="44">
        <v>7.6199585525</v>
      </c>
      <c r="D238" s="44" t="str">
        <f t="shared" si="36"/>
        <v>N/A</v>
      </c>
      <c r="E238" s="44">
        <v>12.320938738000001</v>
      </c>
      <c r="F238" s="44" t="str">
        <f t="shared" si="37"/>
        <v>N/A</v>
      </c>
      <c r="G238" s="44">
        <v>11.96509305</v>
      </c>
      <c r="H238" s="44" t="str">
        <f t="shared" si="38"/>
        <v>N/A</v>
      </c>
      <c r="I238" s="12">
        <v>61.69</v>
      </c>
      <c r="J238" s="12">
        <v>-2.89</v>
      </c>
      <c r="K238" s="45" t="s">
        <v>736</v>
      </c>
      <c r="L238" s="9" t="str">
        <f t="shared" si="39"/>
        <v>Yes</v>
      </c>
    </row>
    <row r="239" spans="1:12" x14ac:dyDescent="0.2">
      <c r="A239" s="51" t="s">
        <v>1561</v>
      </c>
      <c r="B239" s="35" t="s">
        <v>213</v>
      </c>
      <c r="C239" s="44">
        <v>12.347751926000001</v>
      </c>
      <c r="D239" s="44" t="str">
        <f t="shared" si="36"/>
        <v>N/A</v>
      </c>
      <c r="E239" s="44">
        <v>13.301521794999999</v>
      </c>
      <c r="F239" s="44" t="str">
        <f t="shared" si="37"/>
        <v>N/A</v>
      </c>
      <c r="G239" s="44">
        <v>12.382260597</v>
      </c>
      <c r="H239" s="44" t="str">
        <f t="shared" si="38"/>
        <v>N/A</v>
      </c>
      <c r="I239" s="12">
        <v>7.7240000000000002</v>
      </c>
      <c r="J239" s="12">
        <v>-6.91</v>
      </c>
      <c r="K239" s="45" t="s">
        <v>736</v>
      </c>
      <c r="L239" s="9" t="str">
        <f t="shared" si="39"/>
        <v>Yes</v>
      </c>
    </row>
    <row r="240" spans="1:12" x14ac:dyDescent="0.2">
      <c r="A240" s="51" t="s">
        <v>1562</v>
      </c>
      <c r="B240" s="35" t="s">
        <v>213</v>
      </c>
      <c r="C240" s="44">
        <v>0.39861617119999998</v>
      </c>
      <c r="D240" s="44" t="str">
        <f t="shared" si="36"/>
        <v>N/A</v>
      </c>
      <c r="E240" s="44">
        <v>0.4738238253</v>
      </c>
      <c r="F240" s="44" t="str">
        <f t="shared" si="37"/>
        <v>N/A</v>
      </c>
      <c r="G240" s="44">
        <v>0.50680614660000001</v>
      </c>
      <c r="H240" s="44" t="str">
        <f t="shared" si="38"/>
        <v>N/A</v>
      </c>
      <c r="I240" s="12">
        <v>18.87</v>
      </c>
      <c r="J240" s="12">
        <v>6.9610000000000003</v>
      </c>
      <c r="K240" s="45" t="s">
        <v>736</v>
      </c>
      <c r="L240" s="9" t="str">
        <f t="shared" si="39"/>
        <v>Yes</v>
      </c>
    </row>
    <row r="241" spans="1:12" x14ac:dyDescent="0.2">
      <c r="A241" s="51" t="s">
        <v>1563</v>
      </c>
      <c r="B241" s="35" t="s">
        <v>213</v>
      </c>
      <c r="C241" s="44">
        <v>0.14540809390000001</v>
      </c>
      <c r="D241" s="44" t="str">
        <f t="shared" si="36"/>
        <v>N/A</v>
      </c>
      <c r="E241" s="44">
        <v>0.20182881620000001</v>
      </c>
      <c r="F241" s="44" t="str">
        <f t="shared" si="37"/>
        <v>N/A</v>
      </c>
      <c r="G241" s="44">
        <v>0.11816896220000001</v>
      </c>
      <c r="H241" s="44" t="str">
        <f t="shared" si="38"/>
        <v>N/A</v>
      </c>
      <c r="I241" s="12">
        <v>38.799999999999997</v>
      </c>
      <c r="J241" s="12">
        <v>-41.5</v>
      </c>
      <c r="K241" s="45" t="s">
        <v>736</v>
      </c>
      <c r="L241" s="9" t="str">
        <f t="shared" si="39"/>
        <v>No</v>
      </c>
    </row>
    <row r="242" spans="1:12" ht="25.5" x14ac:dyDescent="0.2">
      <c r="A242" s="4" t="s">
        <v>1388</v>
      </c>
      <c r="B242" s="35" t="s">
        <v>213</v>
      </c>
      <c r="C242" s="52">
        <v>143691573</v>
      </c>
      <c r="D242" s="44" t="str">
        <f t="shared" si="36"/>
        <v>N/A</v>
      </c>
      <c r="E242" s="52">
        <v>152292451</v>
      </c>
      <c r="F242" s="44" t="str">
        <f t="shared" si="37"/>
        <v>N/A</v>
      </c>
      <c r="G242" s="52">
        <v>125757923</v>
      </c>
      <c r="H242" s="44" t="str">
        <f t="shared" si="38"/>
        <v>N/A</v>
      </c>
      <c r="I242" s="12">
        <v>5.9859999999999998</v>
      </c>
      <c r="J242" s="12">
        <v>-17.399999999999999</v>
      </c>
      <c r="K242" s="45" t="s">
        <v>736</v>
      </c>
      <c r="L242" s="9" t="str">
        <f t="shared" si="39"/>
        <v>Yes</v>
      </c>
    </row>
    <row r="243" spans="1:12" x14ac:dyDescent="0.2">
      <c r="A243" s="4" t="s">
        <v>1564</v>
      </c>
      <c r="B243" s="35" t="s">
        <v>213</v>
      </c>
      <c r="C243" s="50">
        <v>4605</v>
      </c>
      <c r="D243" s="50" t="str">
        <f t="shared" si="36"/>
        <v>N/A</v>
      </c>
      <c r="E243" s="50">
        <v>5654</v>
      </c>
      <c r="F243" s="50" t="str">
        <f t="shared" si="37"/>
        <v>N/A</v>
      </c>
      <c r="G243" s="50">
        <v>3914</v>
      </c>
      <c r="H243" s="44" t="str">
        <f t="shared" si="38"/>
        <v>N/A</v>
      </c>
      <c r="I243" s="12">
        <v>22.78</v>
      </c>
      <c r="J243" s="12">
        <v>-30.8</v>
      </c>
      <c r="K243" s="45" t="s">
        <v>736</v>
      </c>
      <c r="L243" s="9" t="str">
        <f t="shared" si="39"/>
        <v>No</v>
      </c>
    </row>
    <row r="244" spans="1:12" ht="25.5" x14ac:dyDescent="0.2">
      <c r="A244" s="4" t="s">
        <v>1565</v>
      </c>
      <c r="B244" s="35" t="s">
        <v>213</v>
      </c>
      <c r="C244" s="52">
        <v>31203.381759</v>
      </c>
      <c r="D244" s="44" t="str">
        <f t="shared" si="36"/>
        <v>N/A</v>
      </c>
      <c r="E244" s="52">
        <v>26935.346834</v>
      </c>
      <c r="F244" s="44" t="str">
        <f t="shared" si="37"/>
        <v>N/A</v>
      </c>
      <c r="G244" s="52">
        <v>32130.281809</v>
      </c>
      <c r="H244" s="44" t="str">
        <f t="shared" si="38"/>
        <v>N/A</v>
      </c>
      <c r="I244" s="12">
        <v>-13.7</v>
      </c>
      <c r="J244" s="12">
        <v>19.29</v>
      </c>
      <c r="K244" s="45" t="s">
        <v>736</v>
      </c>
      <c r="L244" s="9" t="str">
        <f t="shared" si="39"/>
        <v>Yes</v>
      </c>
    </row>
    <row r="245" spans="1:12" ht="25.5" x14ac:dyDescent="0.2">
      <c r="A245" s="53" t="s">
        <v>1566</v>
      </c>
      <c r="B245" s="35" t="s">
        <v>213</v>
      </c>
      <c r="C245" s="52">
        <v>12842.243410999999</v>
      </c>
      <c r="D245" s="44" t="str">
        <f t="shared" si="36"/>
        <v>N/A</v>
      </c>
      <c r="E245" s="52">
        <v>8553.4469755999999</v>
      </c>
      <c r="F245" s="44" t="str">
        <f t="shared" si="37"/>
        <v>N/A</v>
      </c>
      <c r="G245" s="52">
        <v>18688.774289000001</v>
      </c>
      <c r="H245" s="44" t="str">
        <f t="shared" si="38"/>
        <v>N/A</v>
      </c>
      <c r="I245" s="12">
        <v>-33.4</v>
      </c>
      <c r="J245" s="12">
        <v>118.5</v>
      </c>
      <c r="K245" s="45" t="s">
        <v>736</v>
      </c>
      <c r="L245" s="9" t="str">
        <f t="shared" si="39"/>
        <v>No</v>
      </c>
    </row>
    <row r="246" spans="1:12" ht="25.5" x14ac:dyDescent="0.2">
      <c r="A246" s="53" t="s">
        <v>1567</v>
      </c>
      <c r="B246" s="35" t="s">
        <v>213</v>
      </c>
      <c r="C246" s="52">
        <v>36767.294515000001</v>
      </c>
      <c r="D246" s="44" t="str">
        <f t="shared" si="36"/>
        <v>N/A</v>
      </c>
      <c r="E246" s="52">
        <v>34017.112968000001</v>
      </c>
      <c r="F246" s="44" t="str">
        <f t="shared" si="37"/>
        <v>N/A</v>
      </c>
      <c r="G246" s="52">
        <v>39907.105449000002</v>
      </c>
      <c r="H246" s="44" t="str">
        <f t="shared" si="38"/>
        <v>N/A</v>
      </c>
      <c r="I246" s="12">
        <v>-7.48</v>
      </c>
      <c r="J246" s="12">
        <v>17.309999999999999</v>
      </c>
      <c r="K246" s="45" t="s">
        <v>736</v>
      </c>
      <c r="L246" s="9" t="str">
        <f t="shared" si="39"/>
        <v>Yes</v>
      </c>
    </row>
    <row r="247" spans="1:12" ht="25.5" x14ac:dyDescent="0.2">
      <c r="A247" s="53" t="s">
        <v>1568</v>
      </c>
      <c r="B247" s="35" t="s">
        <v>213</v>
      </c>
      <c r="C247" s="52">
        <v>11606.404938</v>
      </c>
      <c r="D247" s="44" t="str">
        <f t="shared" si="36"/>
        <v>N/A</v>
      </c>
      <c r="E247" s="52">
        <v>13419.872973</v>
      </c>
      <c r="F247" s="44" t="str">
        <f t="shared" si="37"/>
        <v>N/A</v>
      </c>
      <c r="G247" s="52">
        <v>14214.408163</v>
      </c>
      <c r="H247" s="44" t="str">
        <f t="shared" si="38"/>
        <v>N/A</v>
      </c>
      <c r="I247" s="12">
        <v>15.62</v>
      </c>
      <c r="J247" s="12">
        <v>5.9210000000000003</v>
      </c>
      <c r="K247" s="45" t="s">
        <v>736</v>
      </c>
      <c r="L247" s="9" t="str">
        <f t="shared" si="39"/>
        <v>Yes</v>
      </c>
    </row>
    <row r="248" spans="1:12" ht="25.5" x14ac:dyDescent="0.2">
      <c r="A248" s="53" t="s">
        <v>1569</v>
      </c>
      <c r="B248" s="35" t="s">
        <v>213</v>
      </c>
      <c r="C248" s="52" t="s">
        <v>1746</v>
      </c>
      <c r="D248" s="44" t="str">
        <f t="shared" si="36"/>
        <v>N/A</v>
      </c>
      <c r="E248" s="52">
        <v>29937</v>
      </c>
      <c r="F248" s="44" t="str">
        <f t="shared" si="37"/>
        <v>N/A</v>
      </c>
      <c r="G248" s="52">
        <v>35494</v>
      </c>
      <c r="H248" s="44" t="str">
        <f t="shared" si="38"/>
        <v>N/A</v>
      </c>
      <c r="I248" s="12" t="s">
        <v>1746</v>
      </c>
      <c r="J248" s="12">
        <v>18.559999999999999</v>
      </c>
      <c r="K248" s="45" t="s">
        <v>736</v>
      </c>
      <c r="L248" s="9" t="str">
        <f t="shared" si="39"/>
        <v>Yes</v>
      </c>
    </row>
    <row r="249" spans="1:12" ht="25.5" x14ac:dyDescent="0.2">
      <c r="A249" s="46" t="s">
        <v>1570</v>
      </c>
      <c r="B249" s="35" t="s">
        <v>213</v>
      </c>
      <c r="C249" s="44">
        <v>1.6047085389</v>
      </c>
      <c r="D249" s="44" t="str">
        <f t="shared" si="36"/>
        <v>N/A</v>
      </c>
      <c r="E249" s="44">
        <v>1.9583461777</v>
      </c>
      <c r="F249" s="44" t="str">
        <f t="shared" si="37"/>
        <v>N/A</v>
      </c>
      <c r="G249" s="44">
        <v>2.1871420188999999</v>
      </c>
      <c r="H249" s="44" t="str">
        <f t="shared" si="38"/>
        <v>N/A</v>
      </c>
      <c r="I249" s="12">
        <v>22.04</v>
      </c>
      <c r="J249" s="12">
        <v>11.68</v>
      </c>
      <c r="K249" s="45" t="s">
        <v>736</v>
      </c>
      <c r="L249" s="9" t="str">
        <f t="shared" si="39"/>
        <v>Yes</v>
      </c>
    </row>
    <row r="250" spans="1:12" ht="25.5" x14ac:dyDescent="0.2">
      <c r="A250" s="51" t="s">
        <v>1571</v>
      </c>
      <c r="B250" s="35" t="s">
        <v>213</v>
      </c>
      <c r="C250" s="44">
        <v>5.1410808226000002</v>
      </c>
      <c r="D250" s="44" t="str">
        <f t="shared" si="36"/>
        <v>N/A</v>
      </c>
      <c r="E250" s="44">
        <v>9.6997866504000001</v>
      </c>
      <c r="F250" s="44" t="str">
        <f t="shared" si="37"/>
        <v>N/A</v>
      </c>
      <c r="G250" s="44">
        <v>10.713910209</v>
      </c>
      <c r="H250" s="44" t="str">
        <f t="shared" si="38"/>
        <v>N/A</v>
      </c>
      <c r="I250" s="12">
        <v>88.67</v>
      </c>
      <c r="J250" s="12">
        <v>10.46</v>
      </c>
      <c r="K250" s="45" t="s">
        <v>736</v>
      </c>
      <c r="L250" s="9" t="str">
        <f t="shared" si="39"/>
        <v>Yes</v>
      </c>
    </row>
    <row r="251" spans="1:12" ht="25.5" x14ac:dyDescent="0.2">
      <c r="A251" s="51" t="s">
        <v>1572</v>
      </c>
      <c r="B251" s="35" t="s">
        <v>213</v>
      </c>
      <c r="C251" s="44">
        <v>9.4746941712999995</v>
      </c>
      <c r="D251" s="44" t="str">
        <f t="shared" si="36"/>
        <v>N/A</v>
      </c>
      <c r="E251" s="44">
        <v>10.343048748999999</v>
      </c>
      <c r="F251" s="44" t="str">
        <f t="shared" si="37"/>
        <v>N/A</v>
      </c>
      <c r="G251" s="44">
        <v>10.011773939999999</v>
      </c>
      <c r="H251" s="44" t="str">
        <f t="shared" si="38"/>
        <v>N/A</v>
      </c>
      <c r="I251" s="12">
        <v>9.1649999999999991</v>
      </c>
      <c r="J251" s="12">
        <v>-3.2</v>
      </c>
      <c r="K251" s="45" t="s">
        <v>736</v>
      </c>
      <c r="L251" s="9" t="str">
        <f t="shared" si="39"/>
        <v>Yes</v>
      </c>
    </row>
    <row r="252" spans="1:12" ht="25.5" x14ac:dyDescent="0.2">
      <c r="A252" s="51" t="s">
        <v>1573</v>
      </c>
      <c r="B252" s="35" t="s">
        <v>213</v>
      </c>
      <c r="C252" s="44">
        <v>0.247987019</v>
      </c>
      <c r="D252" s="44" t="str">
        <f t="shared" si="36"/>
        <v>N/A</v>
      </c>
      <c r="E252" s="44">
        <v>0.22563039300000001</v>
      </c>
      <c r="F252" s="44" t="str">
        <f t="shared" si="37"/>
        <v>N/A</v>
      </c>
      <c r="G252" s="44">
        <v>0.37144125709999998</v>
      </c>
      <c r="H252" s="44" t="str">
        <f t="shared" si="38"/>
        <v>N/A</v>
      </c>
      <c r="I252" s="12">
        <v>-9.02</v>
      </c>
      <c r="J252" s="12">
        <v>64.62</v>
      </c>
      <c r="K252" s="45" t="s">
        <v>736</v>
      </c>
      <c r="L252" s="9" t="str">
        <f t="shared" si="39"/>
        <v>No</v>
      </c>
    </row>
    <row r="253" spans="1:12" ht="25.5" x14ac:dyDescent="0.2">
      <c r="A253" s="51" t="s">
        <v>1574</v>
      </c>
      <c r="B253" s="35" t="s">
        <v>213</v>
      </c>
      <c r="C253" s="44">
        <v>0</v>
      </c>
      <c r="D253" s="44" t="str">
        <f t="shared" si="36"/>
        <v>N/A</v>
      </c>
      <c r="E253" s="44">
        <v>1.3729851E-3</v>
      </c>
      <c r="F253" s="44" t="str">
        <f t="shared" si="37"/>
        <v>N/A</v>
      </c>
      <c r="G253" s="44">
        <v>1.9371961E-3</v>
      </c>
      <c r="H253" s="44" t="str">
        <f t="shared" si="38"/>
        <v>N/A</v>
      </c>
      <c r="I253" s="12" t="s">
        <v>1746</v>
      </c>
      <c r="J253" s="12">
        <v>41.09</v>
      </c>
      <c r="K253" s="45" t="s">
        <v>736</v>
      </c>
      <c r="L253" s="9" t="str">
        <f t="shared" si="39"/>
        <v>No</v>
      </c>
    </row>
    <row r="254" spans="1:12" x14ac:dyDescent="0.2">
      <c r="A254" s="161" t="s">
        <v>1633</v>
      </c>
      <c r="B254" s="162"/>
      <c r="C254" s="162"/>
      <c r="D254" s="162"/>
      <c r="E254" s="162"/>
      <c r="F254" s="162"/>
      <c r="G254" s="162"/>
      <c r="H254" s="162"/>
      <c r="I254" s="162"/>
      <c r="J254" s="162"/>
      <c r="K254" s="162"/>
      <c r="L254" s="163"/>
    </row>
    <row r="255" spans="1:12" x14ac:dyDescent="0.2">
      <c r="A255" s="151" t="s">
        <v>1631</v>
      </c>
      <c r="B255" s="152"/>
      <c r="C255" s="152"/>
      <c r="D255" s="152"/>
      <c r="E255" s="152"/>
      <c r="F255" s="152"/>
      <c r="G255" s="152"/>
      <c r="H255" s="152"/>
      <c r="I255" s="152"/>
      <c r="J255" s="152"/>
      <c r="K255" s="152"/>
      <c r="L255" s="153"/>
    </row>
    <row r="256" spans="1:12" s="21" customFormat="1" x14ac:dyDescent="0.2">
      <c r="A256" s="154" t="s">
        <v>1732</v>
      </c>
      <c r="B256" s="154"/>
      <c r="C256" s="154"/>
      <c r="D256" s="154"/>
      <c r="E256" s="154"/>
      <c r="F256" s="154"/>
      <c r="G256" s="154"/>
      <c r="H256" s="154"/>
      <c r="I256" s="154"/>
      <c r="J256" s="154"/>
      <c r="K256" s="154"/>
      <c r="L256" s="155"/>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25" sqref="A25:K25"/>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1729</v>
      </c>
      <c r="B1" s="143"/>
      <c r="C1" s="143"/>
      <c r="D1" s="143"/>
      <c r="E1" s="143"/>
      <c r="F1" s="143"/>
      <c r="G1" s="143"/>
      <c r="H1" s="143"/>
      <c r="I1" s="143"/>
      <c r="J1" s="143"/>
      <c r="K1" s="144"/>
    </row>
    <row r="2" spans="1:11" x14ac:dyDescent="0.2">
      <c r="A2" s="148" t="s">
        <v>1576</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54645</v>
      </c>
      <c r="D7" s="32" t="str">
        <f>IF($B7="N/A","N/A",IF(C7&gt;15,"No",IF(C7&lt;-15,"No","Yes")))</f>
        <v>N/A</v>
      </c>
      <c r="E7" s="31">
        <v>56677</v>
      </c>
      <c r="F7" s="32" t="str">
        <f>IF($B7="N/A","N/A",IF(E7&gt;15,"No",IF(E7&lt;-15,"No","Yes")))</f>
        <v>N/A</v>
      </c>
      <c r="G7" s="31">
        <v>57650</v>
      </c>
      <c r="H7" s="32" t="str">
        <f>IF($B7="N/A","N/A",IF(G7&gt;15,"No",IF(G7&lt;-15,"No","Yes")))</f>
        <v>N/A</v>
      </c>
      <c r="I7" s="33">
        <v>3.7189999999999999</v>
      </c>
      <c r="J7" s="33">
        <v>1.7170000000000001</v>
      </c>
      <c r="K7" s="32" t="str">
        <f t="shared" ref="K7:K24" si="0">IF(J7="Div by 0", "N/A", IF(J7="N/A","N/A", IF(J7&gt;30, "No", IF(J7&lt;-30, "No", "Yes"))))</f>
        <v>Yes</v>
      </c>
    </row>
    <row r="8" spans="1:11" x14ac:dyDescent="0.2">
      <c r="A8" s="26" t="s">
        <v>361</v>
      </c>
      <c r="B8" s="30" t="s">
        <v>213</v>
      </c>
      <c r="C8" s="34">
        <v>77.351999268</v>
      </c>
      <c r="D8" s="32" t="str">
        <f>IF($B8="N/A","N/A",IF(C8&gt;15,"No",IF(C8&lt;-15,"No","Yes")))</f>
        <v>N/A</v>
      </c>
      <c r="E8" s="34">
        <v>77.606436473000002</v>
      </c>
      <c r="F8" s="32" t="str">
        <f>IF($B8="N/A","N/A",IF(E8&gt;15,"No",IF(E8&lt;-15,"No","Yes")))</f>
        <v>N/A</v>
      </c>
      <c r="G8" s="34">
        <v>41.474414570999997</v>
      </c>
      <c r="H8" s="32" t="str">
        <f>IF($B8="N/A","N/A",IF(G8&gt;15,"No",IF(G8&lt;-15,"No","Yes")))</f>
        <v>N/A</v>
      </c>
      <c r="I8" s="33">
        <v>0.32890000000000003</v>
      </c>
      <c r="J8" s="33">
        <v>-46.6</v>
      </c>
      <c r="K8" s="32" t="str">
        <f t="shared" si="0"/>
        <v>No</v>
      </c>
    </row>
    <row r="9" spans="1:11" x14ac:dyDescent="0.2">
      <c r="A9" s="26" t="s">
        <v>302</v>
      </c>
      <c r="B9" s="35" t="s">
        <v>213</v>
      </c>
      <c r="C9" s="9">
        <v>22.648000732</v>
      </c>
      <c r="D9" s="9" t="str">
        <f>IF($B9="N/A","N/A",IF(C9&gt;15,"No",IF(C9&lt;-15,"No","Yes")))</f>
        <v>N/A</v>
      </c>
      <c r="E9" s="9">
        <v>22.393563527000001</v>
      </c>
      <c r="F9" s="9" t="str">
        <f>IF($B9="N/A","N/A",IF(E9&gt;15,"No",IF(E9&lt;-15,"No","Yes")))</f>
        <v>N/A</v>
      </c>
      <c r="G9" s="9">
        <v>58.525585429000003</v>
      </c>
      <c r="H9" s="9" t="str">
        <f>IF($B9="N/A","N/A",IF(G9&gt;15,"No",IF(G9&lt;-15,"No","Yes")))</f>
        <v>N/A</v>
      </c>
      <c r="I9" s="10">
        <v>-1.1200000000000001</v>
      </c>
      <c r="J9" s="10">
        <v>161.4</v>
      </c>
      <c r="K9" s="9" t="str">
        <f t="shared" si="0"/>
        <v>No</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
      <c r="A11" s="26" t="s">
        <v>814</v>
      </c>
      <c r="B11" s="35" t="s">
        <v>214</v>
      </c>
      <c r="C11" s="9">
        <v>97.707018024999996</v>
      </c>
      <c r="D11" s="9" t="str">
        <f>IF(OR($B11="N/A",$C11="N/A"),"N/A",IF(C11&gt;100,"No",IF(C11&lt;95,"No","Yes")))</f>
        <v>Yes</v>
      </c>
      <c r="E11" s="9">
        <v>98.454399491999993</v>
      </c>
      <c r="F11" s="9" t="str">
        <f>IF(OR($B11="N/A",$E11="N/A"),"N/A",IF(E11&gt;100,"No",IF(E11&lt;95,"No","Yes")))</f>
        <v>Yes</v>
      </c>
      <c r="G11" s="9">
        <v>96.619254119999994</v>
      </c>
      <c r="H11" s="9" t="str">
        <f>IF($B11="N/A","N/A",IF(G11&gt;100,"No",IF(G11&lt;95,"No","Yes")))</f>
        <v>Yes</v>
      </c>
      <c r="I11" s="10">
        <v>0.76490000000000002</v>
      </c>
      <c r="J11" s="10">
        <v>-1.86</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
      <c r="A13" s="26" t="s">
        <v>815</v>
      </c>
      <c r="B13" s="35" t="s">
        <v>214</v>
      </c>
      <c r="C13" s="9">
        <v>89.276237533</v>
      </c>
      <c r="D13" s="9" t="str">
        <f t="shared" si="1"/>
        <v>No</v>
      </c>
      <c r="E13" s="9">
        <v>91.100446388999998</v>
      </c>
      <c r="F13" s="9" t="str">
        <f t="shared" si="2"/>
        <v>No</v>
      </c>
      <c r="G13" s="9">
        <v>88.412836080000005</v>
      </c>
      <c r="H13" s="9" t="str">
        <f t="shared" si="3"/>
        <v>No</v>
      </c>
      <c r="I13" s="10">
        <v>2.0430000000000001</v>
      </c>
      <c r="J13" s="10">
        <v>-2.95</v>
      </c>
      <c r="K13" s="9" t="str">
        <f t="shared" si="0"/>
        <v>Yes</v>
      </c>
    </row>
    <row r="14" spans="1:11" x14ac:dyDescent="0.2">
      <c r="A14" s="29" t="s">
        <v>305</v>
      </c>
      <c r="B14" s="35" t="s">
        <v>213</v>
      </c>
      <c r="C14" s="36">
        <v>42269</v>
      </c>
      <c r="D14" s="9" t="str">
        <f>IF($B14="N/A","N/A",IF(C14&gt;15,"No",IF(C14&lt;-15,"No","Yes")))</f>
        <v>N/A</v>
      </c>
      <c r="E14" s="36">
        <v>43985</v>
      </c>
      <c r="F14" s="9" t="str">
        <f>IF($B14="N/A","N/A",IF(E14&gt;15,"No",IF(E14&lt;-15,"No","Yes")))</f>
        <v>N/A</v>
      </c>
      <c r="G14" s="36">
        <v>23910</v>
      </c>
      <c r="H14" s="9" t="str">
        <f>IF($B14="N/A","N/A",IF(G14&gt;15,"No",IF(G14&lt;-15,"No","Yes")))</f>
        <v>N/A</v>
      </c>
      <c r="I14" s="10">
        <v>4.0599999999999996</v>
      </c>
      <c r="J14" s="10">
        <v>-45.6</v>
      </c>
      <c r="K14" s="9" t="str">
        <f t="shared" si="0"/>
        <v>No</v>
      </c>
    </row>
    <row r="15" spans="1:11" x14ac:dyDescent="0.2">
      <c r="A15" s="26" t="s">
        <v>433</v>
      </c>
      <c r="B15" s="35" t="s">
        <v>215</v>
      </c>
      <c r="C15" s="9">
        <v>8.6067803828000002</v>
      </c>
      <c r="D15" s="9" t="str">
        <f>IF($B15="N/A","N/A",IF(C15&gt;20,"No",IF(C15&lt;5,"No","Yes")))</f>
        <v>Yes</v>
      </c>
      <c r="E15" s="9">
        <v>8.5801977947000001</v>
      </c>
      <c r="F15" s="9" t="str">
        <f>IF($B15="N/A","N/A",IF(E15&gt;20,"No",IF(E15&lt;5,"No","Yes")))</f>
        <v>Yes</v>
      </c>
      <c r="G15" s="9">
        <v>9.1468005018999996</v>
      </c>
      <c r="H15" s="9" t="str">
        <f>IF($B15="N/A","N/A",IF(G15&gt;20,"No",IF(G15&lt;5,"No","Yes")))</f>
        <v>Yes</v>
      </c>
      <c r="I15" s="10">
        <v>-0.309</v>
      </c>
      <c r="J15" s="10">
        <v>6.6040000000000001</v>
      </c>
      <c r="K15" s="9" t="str">
        <f t="shared" si="0"/>
        <v>Yes</v>
      </c>
    </row>
    <row r="16" spans="1:11" x14ac:dyDescent="0.2">
      <c r="A16" s="26" t="s">
        <v>434</v>
      </c>
      <c r="B16" s="35" t="s">
        <v>213</v>
      </c>
      <c r="C16" s="9">
        <v>91.393219617</v>
      </c>
      <c r="D16" s="9" t="str">
        <f>IF($B16="N/A","N/A",IF(C16&gt;15,"No",IF(C16&lt;-15,"No","Yes")))</f>
        <v>N/A</v>
      </c>
      <c r="E16" s="9">
        <v>91.419802204999996</v>
      </c>
      <c r="F16" s="9" t="str">
        <f>IF($B16="N/A","N/A",IF(E16&gt;15,"No",IF(E16&lt;-15,"No","Yes")))</f>
        <v>N/A</v>
      </c>
      <c r="G16" s="9">
        <v>90.853199497999995</v>
      </c>
      <c r="H16" s="9" t="str">
        <f>IF($B16="N/A","N/A",IF(G16&gt;15,"No",IF(G16&lt;-15,"No","Yes")))</f>
        <v>N/A</v>
      </c>
      <c r="I16" s="10">
        <v>2.9100000000000001E-2</v>
      </c>
      <c r="J16" s="10">
        <v>-0.62</v>
      </c>
      <c r="K16" s="9" t="str">
        <f t="shared" si="0"/>
        <v>Yes</v>
      </c>
    </row>
    <row r="17" spans="1:11" x14ac:dyDescent="0.2">
      <c r="A17" s="26" t="s">
        <v>435</v>
      </c>
      <c r="B17" s="35" t="s">
        <v>213</v>
      </c>
      <c r="C17" s="9">
        <v>17.726939365</v>
      </c>
      <c r="D17" s="9" t="str">
        <f>IF($B17="N/A","N/A",IF(C17&gt;15,"No",IF(C17&lt;-15,"No","Yes")))</f>
        <v>N/A</v>
      </c>
      <c r="E17" s="9">
        <v>21.534614073</v>
      </c>
      <c r="F17" s="9" t="str">
        <f>IF($B17="N/A","N/A",IF(E17&gt;15,"No",IF(E17&lt;-15,"No","Yes")))</f>
        <v>N/A</v>
      </c>
      <c r="G17" s="9">
        <v>13.843580092</v>
      </c>
      <c r="H17" s="9" t="str">
        <f>IF($B17="N/A","N/A",IF(G17&gt;15,"No",IF(G17&lt;-15,"No","Yes")))</f>
        <v>N/A</v>
      </c>
      <c r="I17" s="10">
        <v>21.48</v>
      </c>
      <c r="J17" s="10">
        <v>-35.700000000000003</v>
      </c>
      <c r="K17" s="9" t="str">
        <f t="shared" si="0"/>
        <v>No</v>
      </c>
    </row>
    <row r="18" spans="1:11" x14ac:dyDescent="0.2">
      <c r="A18" s="26" t="s">
        <v>816</v>
      </c>
      <c r="B18" s="35" t="s">
        <v>213</v>
      </c>
      <c r="C18" s="96">
        <v>8697.0060056000002</v>
      </c>
      <c r="D18" s="9" t="str">
        <f>IF($B18="N/A","N/A",IF(C18&gt;15,"No",IF(C18&lt;-15,"No","Yes")))</f>
        <v>N/A</v>
      </c>
      <c r="E18" s="96">
        <v>8545.6111698000004</v>
      </c>
      <c r="F18" s="9" t="str">
        <f>IF($B18="N/A","N/A",IF(E18&gt;15,"No",IF(E18&lt;-15,"No","Yes")))</f>
        <v>N/A</v>
      </c>
      <c r="G18" s="96">
        <v>11434.999698</v>
      </c>
      <c r="H18" s="9" t="str">
        <f>IF($B18="N/A","N/A",IF(G18&gt;15,"No",IF(G18&lt;-15,"No","Yes")))</f>
        <v>N/A</v>
      </c>
      <c r="I18" s="10">
        <v>-1.74</v>
      </c>
      <c r="J18" s="10">
        <v>33.81</v>
      </c>
      <c r="K18" s="9" t="str">
        <f t="shared" si="0"/>
        <v>No</v>
      </c>
    </row>
    <row r="19" spans="1:11" x14ac:dyDescent="0.2">
      <c r="A19" s="3" t="s">
        <v>306</v>
      </c>
      <c r="B19" s="35" t="s">
        <v>213</v>
      </c>
      <c r="C19" s="36">
        <v>84</v>
      </c>
      <c r="D19" s="35" t="s">
        <v>213</v>
      </c>
      <c r="E19" s="36">
        <v>52</v>
      </c>
      <c r="F19" s="35" t="s">
        <v>213</v>
      </c>
      <c r="G19" s="36">
        <v>34</v>
      </c>
      <c r="H19" s="9" t="str">
        <f>IF($B19="N/A","N/A",IF(G19&gt;15,"No",IF(G19&lt;-15,"No","Yes")))</f>
        <v>N/A</v>
      </c>
      <c r="I19" s="10">
        <v>-38.1</v>
      </c>
      <c r="J19" s="10">
        <v>-34.6</v>
      </c>
      <c r="K19" s="9" t="str">
        <f t="shared" si="0"/>
        <v>No</v>
      </c>
    </row>
    <row r="20" spans="1:11" x14ac:dyDescent="0.2">
      <c r="A20" s="3" t="s">
        <v>346</v>
      </c>
      <c r="B20" s="35" t="s">
        <v>213</v>
      </c>
      <c r="C20" s="8">
        <v>0.153719462</v>
      </c>
      <c r="D20" s="35" t="s">
        <v>213</v>
      </c>
      <c r="E20" s="8">
        <v>9.1747975400000001E-2</v>
      </c>
      <c r="F20" s="35" t="s">
        <v>213</v>
      </c>
      <c r="G20" s="8">
        <v>5.8976582800000003E-2</v>
      </c>
      <c r="H20" s="9" t="str">
        <f>IF($B20="N/A","N/A",IF(G20&gt;15,"No",IF(G20&lt;-15,"No","Yes")))</f>
        <v>N/A</v>
      </c>
      <c r="I20" s="10">
        <v>-40.299999999999997</v>
      </c>
      <c r="J20" s="10">
        <v>-35.700000000000003</v>
      </c>
      <c r="K20" s="9" t="str">
        <f t="shared" si="0"/>
        <v>No</v>
      </c>
    </row>
    <row r="21" spans="1:11" ht="25.5" x14ac:dyDescent="0.2">
      <c r="A21" s="3" t="s">
        <v>817</v>
      </c>
      <c r="B21" s="35" t="s">
        <v>213</v>
      </c>
      <c r="C21" s="37">
        <v>5725.9642856999999</v>
      </c>
      <c r="D21" s="9" t="str">
        <f>IF($B21="N/A","N/A",IF(C21&gt;60,"No",IF(C21&lt;15,"No","Yes")))</f>
        <v>N/A</v>
      </c>
      <c r="E21" s="37">
        <v>4789.3653845999997</v>
      </c>
      <c r="F21" s="9" t="str">
        <f>IF($B21="N/A","N/A",IF(E21&gt;60,"No",IF(E21&lt;15,"No","Yes")))</f>
        <v>N/A</v>
      </c>
      <c r="G21" s="37">
        <v>10509.941176</v>
      </c>
      <c r="H21" s="9" t="str">
        <f>IF($B21="N/A","N/A",IF(G21&gt;60,"No",IF(G21&lt;15,"No","Yes")))</f>
        <v>N/A</v>
      </c>
      <c r="I21" s="10">
        <v>-16.399999999999999</v>
      </c>
      <c r="J21" s="10">
        <v>119.4</v>
      </c>
      <c r="K21" s="9" t="str">
        <f t="shared" si="0"/>
        <v>No</v>
      </c>
    </row>
    <row r="22" spans="1:11" x14ac:dyDescent="0.2">
      <c r="A22" s="3" t="s">
        <v>818</v>
      </c>
      <c r="B22" s="35" t="s">
        <v>217</v>
      </c>
      <c r="C22" s="36">
        <v>11</v>
      </c>
      <c r="D22" s="9" t="str">
        <f>IF($B22="N/A","N/A",IF(C22="N/A","N/A",IF(C22=0,"Yes","No")))</f>
        <v>No</v>
      </c>
      <c r="E22" s="36">
        <v>11</v>
      </c>
      <c r="F22" s="9" t="str">
        <f>IF($B22="N/A","N/A",IF(E22="N/A","N/A",IF(E22=0,"Yes","No")))</f>
        <v>No</v>
      </c>
      <c r="G22" s="36">
        <v>11</v>
      </c>
      <c r="H22" s="9" t="str">
        <f>IF($B22="N/A","N/A",IF(G22=0,"Yes","No"))</f>
        <v>No</v>
      </c>
      <c r="I22" s="10">
        <v>100</v>
      </c>
      <c r="J22" s="10">
        <v>-75</v>
      </c>
      <c r="K22" s="9" t="str">
        <f t="shared" si="0"/>
        <v>No</v>
      </c>
    </row>
    <row r="23" spans="1:11" x14ac:dyDescent="0.2">
      <c r="A23" s="3" t="s">
        <v>819</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
      <c r="A24" s="3" t="s">
        <v>820</v>
      </c>
      <c r="B24" s="35" t="s">
        <v>217</v>
      </c>
      <c r="C24" s="96">
        <v>0</v>
      </c>
      <c r="D24" s="9" t="str">
        <f>IF($B24="N/A","N/A",IF(C24="N/A","N/A",IF(C24=0,"Yes","No")))</f>
        <v>Yes</v>
      </c>
      <c r="E24" s="96">
        <v>0</v>
      </c>
      <c r="F24" s="9" t="str">
        <f t="shared" si="4"/>
        <v>Yes</v>
      </c>
      <c r="G24" s="96">
        <v>0</v>
      </c>
      <c r="H24" s="9" t="str">
        <f t="shared" si="5"/>
        <v>Yes</v>
      </c>
      <c r="I24" s="10" t="s">
        <v>1746</v>
      </c>
      <c r="J24" s="10" t="s">
        <v>1746</v>
      </c>
      <c r="K24" s="9" t="str">
        <f t="shared" si="0"/>
        <v>N/A</v>
      </c>
    </row>
    <row r="25" spans="1:11" s="118" customFormat="1" x14ac:dyDescent="0.2">
      <c r="A25" s="158" t="s">
        <v>1633</v>
      </c>
      <c r="B25" s="159"/>
      <c r="C25" s="159"/>
      <c r="D25" s="159"/>
      <c r="E25" s="159"/>
      <c r="F25" s="159"/>
      <c r="G25" s="159"/>
      <c r="H25" s="159"/>
      <c r="I25" s="159"/>
      <c r="J25" s="159"/>
      <c r="K25" s="160"/>
    </row>
    <row r="26" spans="1:11" ht="16.5" customHeight="1" x14ac:dyDescent="0.2">
      <c r="A26" s="151" t="s">
        <v>1631</v>
      </c>
      <c r="B26" s="152"/>
      <c r="C26" s="152"/>
      <c r="D26" s="152"/>
      <c r="E26" s="152"/>
      <c r="F26" s="152"/>
      <c r="G26" s="152"/>
      <c r="H26" s="152"/>
      <c r="I26" s="152"/>
      <c r="J26" s="152"/>
      <c r="K26" s="153"/>
    </row>
    <row r="27" spans="1:11" x14ac:dyDescent="0.2">
      <c r="A27" s="154" t="s">
        <v>1732</v>
      </c>
      <c r="B27" s="154"/>
      <c r="C27" s="154"/>
      <c r="D27" s="154"/>
      <c r="E27" s="154"/>
      <c r="F27" s="154"/>
      <c r="G27" s="154"/>
      <c r="H27" s="154"/>
      <c r="I27" s="154"/>
      <c r="J27" s="154"/>
      <c r="K27" s="155"/>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7">
    <mergeCell ref="A1:K1"/>
    <mergeCell ref="A4:K4"/>
    <mergeCell ref="A2:K2"/>
    <mergeCell ref="A26:K26"/>
    <mergeCell ref="A27:K27"/>
    <mergeCell ref="A3:K3"/>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1729</v>
      </c>
      <c r="B1" s="143"/>
      <c r="C1" s="143"/>
      <c r="D1" s="143"/>
      <c r="E1" s="143"/>
      <c r="F1" s="143"/>
      <c r="G1" s="143"/>
      <c r="H1" s="143"/>
      <c r="I1" s="143"/>
      <c r="J1" s="143"/>
      <c r="K1" s="144"/>
    </row>
    <row r="2" spans="1:11" x14ac:dyDescent="0.2">
      <c r="A2" s="148" t="s">
        <v>1577</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10" t="s">
        <v>301</v>
      </c>
      <c r="B6" s="35" t="s">
        <v>213</v>
      </c>
      <c r="C6" s="36">
        <v>38631</v>
      </c>
      <c r="D6" s="9" t="str">
        <f>IF($B6="N/A","N/A",IF(C6&gt;15,"No",IF(C6&lt;-15,"No","Yes")))</f>
        <v>N/A</v>
      </c>
      <c r="E6" s="36">
        <v>40211</v>
      </c>
      <c r="F6" s="9" t="str">
        <f>IF($B6="N/A","N/A",IF(E6&gt;15,"No",IF(E6&lt;-15,"No","Yes")))</f>
        <v>N/A</v>
      </c>
      <c r="G6" s="36">
        <v>21723</v>
      </c>
      <c r="H6" s="9" t="str">
        <f>IF($B6="N/A","N/A",IF(G6&gt;15,"No",IF(G6&lt;-15,"No","Yes")))</f>
        <v>N/A</v>
      </c>
      <c r="I6" s="10">
        <v>4.09</v>
      </c>
      <c r="J6" s="10">
        <v>-46</v>
      </c>
      <c r="K6" s="9" t="str">
        <f t="shared" ref="K6:K36" si="0">IF(J6="Div by 0", "N/A", IF(J6="N/A","N/A", IF(J6&gt;30, "No", IF(J6&lt;-30, "No", "Yes"))))</f>
        <v>No</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1746</v>
      </c>
      <c r="J8" s="10" t="s">
        <v>1746</v>
      </c>
      <c r="K8" s="9" t="str">
        <f t="shared" si="0"/>
        <v>N/A</v>
      </c>
    </row>
    <row r="9" spans="1:11" x14ac:dyDescent="0.2">
      <c r="A9" s="110" t="s">
        <v>821</v>
      </c>
      <c r="B9" s="35" t="s">
        <v>218</v>
      </c>
      <c r="C9" s="96">
        <v>6556.9899562999999</v>
      </c>
      <c r="D9" s="9" t="str">
        <f>IF($B9="N/A","N/A",IF(C9&gt;7000,"No",IF(C9&lt;2000,"No","Yes")))</f>
        <v>Yes</v>
      </c>
      <c r="E9" s="96">
        <v>6732.6670064999998</v>
      </c>
      <c r="F9" s="9" t="str">
        <f>IF($B9="N/A","N/A",IF(E9&gt;7000,"No",IF(E9&lt;2000,"No","Yes")))</f>
        <v>Yes</v>
      </c>
      <c r="G9" s="96">
        <v>7823.3266123000003</v>
      </c>
      <c r="H9" s="9" t="str">
        <f>IF($B9="N/A","N/A",IF(G9&gt;7000,"No",IF(G9&lt;2000,"No","Yes")))</f>
        <v>No</v>
      </c>
      <c r="I9" s="10">
        <v>2.6789999999999998</v>
      </c>
      <c r="J9" s="10">
        <v>16.2</v>
      </c>
      <c r="K9" s="9" t="str">
        <f t="shared" si="0"/>
        <v>Yes</v>
      </c>
    </row>
    <row r="10" spans="1:11" x14ac:dyDescent="0.2">
      <c r="A10" s="110" t="s">
        <v>822</v>
      </c>
      <c r="B10" s="35" t="s">
        <v>213</v>
      </c>
      <c r="C10" s="96">
        <v>1832.2500958000001</v>
      </c>
      <c r="D10" s="9" t="str">
        <f>IF($B10="N/A","N/A",IF(C10&gt;15,"No",IF(C10&lt;-15,"No","Yes")))</f>
        <v>N/A</v>
      </c>
      <c r="E10" s="96">
        <v>1894.6551403000001</v>
      </c>
      <c r="F10" s="9" t="str">
        <f>IF($B10="N/A","N/A",IF(E10&gt;15,"No",IF(E10&lt;-15,"No","Yes")))</f>
        <v>N/A</v>
      </c>
      <c r="G10" s="96">
        <v>2071.5032179</v>
      </c>
      <c r="H10" s="9" t="str">
        <f>IF($B10="N/A","N/A",IF(G10&gt;15,"No",IF(G10&lt;-15,"No","Yes")))</f>
        <v>N/A</v>
      </c>
      <c r="I10" s="10">
        <v>3.4060000000000001</v>
      </c>
      <c r="J10" s="10">
        <v>9.3339999999999996</v>
      </c>
      <c r="K10" s="9" t="str">
        <f t="shared" si="0"/>
        <v>Yes</v>
      </c>
    </row>
    <row r="11" spans="1:11" x14ac:dyDescent="0.2">
      <c r="A11" s="110" t="s">
        <v>309</v>
      </c>
      <c r="B11" s="35" t="s">
        <v>219</v>
      </c>
      <c r="C11" s="9">
        <v>3.7974683543999999</v>
      </c>
      <c r="D11" s="9" t="str">
        <f>IF($B11="N/A","N/A",IF(C11&gt;10,"No",IF(C11&lt;=0,"No","Yes")))</f>
        <v>Yes</v>
      </c>
      <c r="E11" s="9">
        <v>3.7676257739999999</v>
      </c>
      <c r="F11" s="9" t="str">
        <f>IF($B11="N/A","N/A",IF(E11&gt;10,"No",IF(E11&lt;=0,"No","Yes")))</f>
        <v>Yes</v>
      </c>
      <c r="G11" s="9">
        <v>4.2075219813000002</v>
      </c>
      <c r="H11" s="9" t="str">
        <f>IF($B11="N/A","N/A",IF(G11&gt;10,"No",IF(G11&lt;=0,"No","Yes")))</f>
        <v>Yes</v>
      </c>
      <c r="I11" s="10">
        <v>-0.78600000000000003</v>
      </c>
      <c r="J11" s="10">
        <v>11.68</v>
      </c>
      <c r="K11" s="9" t="str">
        <f t="shared" si="0"/>
        <v>Yes</v>
      </c>
    </row>
    <row r="12" spans="1:11" x14ac:dyDescent="0.2">
      <c r="A12" s="110" t="s">
        <v>823</v>
      </c>
      <c r="B12" s="35" t="s">
        <v>213</v>
      </c>
      <c r="C12" s="96">
        <v>4243.9018404999997</v>
      </c>
      <c r="D12" s="9" t="str">
        <f>IF($B12="N/A","N/A",IF(C12&gt;15,"No",IF(C12&lt;-15,"No","Yes")))</f>
        <v>N/A</v>
      </c>
      <c r="E12" s="96">
        <v>4771.5669967000003</v>
      </c>
      <c r="F12" s="9" t="str">
        <f>IF($B12="N/A","N/A",IF(E12&gt;15,"No",IF(E12&lt;-15,"No","Yes")))</f>
        <v>N/A</v>
      </c>
      <c r="G12" s="96">
        <v>5302.1925602000001</v>
      </c>
      <c r="H12" s="9" t="str">
        <f>IF($B12="N/A","N/A",IF(G12&gt;15,"No",IF(G12&lt;-15,"No","Yes")))</f>
        <v>N/A</v>
      </c>
      <c r="I12" s="10">
        <v>12.43</v>
      </c>
      <c r="J12" s="10">
        <v>11.12</v>
      </c>
      <c r="K12" s="9" t="str">
        <f t="shared" si="0"/>
        <v>Yes</v>
      </c>
    </row>
    <row r="13" spans="1:11" x14ac:dyDescent="0.2">
      <c r="A13" s="110" t="s">
        <v>310</v>
      </c>
      <c r="B13" s="35" t="s">
        <v>214</v>
      </c>
      <c r="C13" s="8">
        <v>99.979291243000006</v>
      </c>
      <c r="D13" s="9" t="str">
        <f>IF($B13="N/A","N/A",IF(C13&gt;100,"No",IF(C13&lt;95,"No","Yes")))</f>
        <v>Yes</v>
      </c>
      <c r="E13" s="8">
        <v>99.957723010999999</v>
      </c>
      <c r="F13" s="9" t="str">
        <f>IF($B13="N/A","N/A",IF(E13&gt;100,"No",IF(E13&lt;95,"No","Yes")))</f>
        <v>Yes</v>
      </c>
      <c r="G13" s="8">
        <v>99.944759011000002</v>
      </c>
      <c r="H13" s="9" t="str">
        <f>IF($B13="N/A","N/A",IF(G13&gt;100,"No",IF(G13&lt;95,"No","Yes")))</f>
        <v>Yes</v>
      </c>
      <c r="I13" s="10">
        <v>-2.1999999999999999E-2</v>
      </c>
      <c r="J13" s="10">
        <v>-1.2999999999999999E-2</v>
      </c>
      <c r="K13" s="9" t="str">
        <f t="shared" si="0"/>
        <v>Yes</v>
      </c>
    </row>
    <row r="14" spans="1:11" x14ac:dyDescent="0.2">
      <c r="A14" s="110" t="s">
        <v>824</v>
      </c>
      <c r="B14" s="35" t="s">
        <v>220</v>
      </c>
      <c r="C14" s="8">
        <v>1.1287574761000001</v>
      </c>
      <c r="D14" s="9" t="str">
        <f>IF($B14="N/A","N/A",IF(C14&gt;1,"Yes","No"))</f>
        <v>Yes</v>
      </c>
      <c r="E14" s="8">
        <v>1.1237249341</v>
      </c>
      <c r="F14" s="9" t="str">
        <f>IF($B14="N/A","N/A",IF(E14&gt;1,"Yes","No"))</f>
        <v>Yes</v>
      </c>
      <c r="G14" s="8">
        <v>1.1201694993</v>
      </c>
      <c r="H14" s="9" t="str">
        <f>IF($B14="N/A","N/A",IF(G14&gt;1,"Yes","No"))</f>
        <v>Yes</v>
      </c>
      <c r="I14" s="10">
        <v>-0.44600000000000001</v>
      </c>
      <c r="J14" s="10">
        <v>-0.316</v>
      </c>
      <c r="K14" s="9" t="str">
        <f t="shared" si="0"/>
        <v>Yes</v>
      </c>
    </row>
    <row r="15" spans="1:11" x14ac:dyDescent="0.2">
      <c r="A15" s="110" t="s">
        <v>311</v>
      </c>
      <c r="B15" s="35" t="s">
        <v>214</v>
      </c>
      <c r="C15" s="8">
        <v>99.930107944</v>
      </c>
      <c r="D15" s="9" t="str">
        <f>IF($B15="N/A","N/A",IF(C15&gt;100,"No",IF(C15&lt;95,"No","Yes")))</f>
        <v>Yes</v>
      </c>
      <c r="E15" s="8">
        <v>99.915446021999998</v>
      </c>
      <c r="F15" s="9" t="str">
        <f>IF($B15="N/A","N/A",IF(E15&gt;100,"No",IF(E15&lt;95,"No","Yes")))</f>
        <v>Yes</v>
      </c>
      <c r="G15" s="8">
        <v>99.742208719000004</v>
      </c>
      <c r="H15" s="9" t="str">
        <f>IF($B15="N/A","N/A",IF(G15&gt;100,"No",IF(G15&lt;95,"No","Yes")))</f>
        <v>Yes</v>
      </c>
      <c r="I15" s="10">
        <v>-1.4999999999999999E-2</v>
      </c>
      <c r="J15" s="10">
        <v>-0.17299999999999999</v>
      </c>
      <c r="K15" s="9" t="str">
        <f t="shared" si="0"/>
        <v>Yes</v>
      </c>
    </row>
    <row r="16" spans="1:11" x14ac:dyDescent="0.2">
      <c r="A16" s="110" t="s">
        <v>825</v>
      </c>
      <c r="B16" s="35" t="s">
        <v>221</v>
      </c>
      <c r="C16" s="8">
        <v>7.7831830897999996</v>
      </c>
      <c r="D16" s="9" t="str">
        <f>IF($B16="N/A","N/A",IF(C16&gt;3,"Yes","No"))</f>
        <v>Yes</v>
      </c>
      <c r="E16" s="8">
        <v>7.8912561914000001</v>
      </c>
      <c r="F16" s="9" t="str">
        <f>IF($B16="N/A","N/A",IF(E16&gt;3,"Yes","No"))</f>
        <v>Yes</v>
      </c>
      <c r="G16" s="8">
        <v>8.0963215950999992</v>
      </c>
      <c r="H16" s="9" t="str">
        <f>IF($B16="N/A","N/A",IF(G16&gt;3,"Yes","No"))</f>
        <v>Yes</v>
      </c>
      <c r="I16" s="10">
        <v>1.389</v>
      </c>
      <c r="J16" s="10">
        <v>2.5990000000000002</v>
      </c>
      <c r="K16" s="9" t="str">
        <f t="shared" si="0"/>
        <v>Yes</v>
      </c>
    </row>
    <row r="17" spans="1:11" x14ac:dyDescent="0.2">
      <c r="A17" s="110" t="s">
        <v>826</v>
      </c>
      <c r="B17" s="35" t="s">
        <v>222</v>
      </c>
      <c r="C17" s="8">
        <v>3.6247281765000001</v>
      </c>
      <c r="D17" s="9" t="str">
        <f>IF($B17="N/A","N/A",IF(C17&gt;=8,"No",IF(C17&lt;2,"No","Yes")))</f>
        <v>Yes</v>
      </c>
      <c r="E17" s="8">
        <v>3.5662911289000001</v>
      </c>
      <c r="F17" s="9" t="str">
        <f>IF($B17="N/A","N/A",IF(E17&gt;=8,"No",IF(E17&lt;2,"No","Yes")))</f>
        <v>Yes</v>
      </c>
      <c r="G17" s="8">
        <v>3.7993646701000001</v>
      </c>
      <c r="H17" s="9" t="str">
        <f>IF($B17="N/A","N/A",IF(G17&gt;=8,"No",IF(G17&lt;2,"No","Yes")))</f>
        <v>Yes</v>
      </c>
      <c r="I17" s="10">
        <v>-1.61</v>
      </c>
      <c r="J17" s="10">
        <v>6.5350000000000001</v>
      </c>
      <c r="K17" s="9" t="str">
        <f t="shared" si="0"/>
        <v>Yes</v>
      </c>
    </row>
    <row r="18" spans="1:11" x14ac:dyDescent="0.2">
      <c r="A18" s="110" t="s">
        <v>827</v>
      </c>
      <c r="B18" s="35" t="s">
        <v>222</v>
      </c>
      <c r="C18" s="8">
        <v>3.5786544485</v>
      </c>
      <c r="D18" s="9" t="str">
        <f>IF($B18="N/A","N/A",IF(C18&gt;=8,"No",IF(C18&lt;2,"No","Yes")))</f>
        <v>Yes</v>
      </c>
      <c r="E18" s="8">
        <v>3.5535052598000001</v>
      </c>
      <c r="F18" s="9" t="str">
        <f>IF($B18="N/A","N/A",IF(E18&gt;=8,"No",IF(E18&lt;2,"No","Yes")))</f>
        <v>Yes</v>
      </c>
      <c r="G18" s="8">
        <v>3.7766422685999999</v>
      </c>
      <c r="H18" s="9" t="str">
        <f>IF($B18="N/A","N/A",IF(G18&gt;=8,"No",IF(G18&lt;2,"No","Yes")))</f>
        <v>Yes</v>
      </c>
      <c r="I18" s="10">
        <v>-0.70299999999999996</v>
      </c>
      <c r="J18" s="10">
        <v>6.2789999999999999</v>
      </c>
      <c r="K18" s="9" t="str">
        <f t="shared" si="0"/>
        <v>Yes</v>
      </c>
    </row>
    <row r="19" spans="1:11" x14ac:dyDescent="0.2">
      <c r="A19" s="110" t="s">
        <v>312</v>
      </c>
      <c r="B19" s="35" t="s">
        <v>223</v>
      </c>
      <c r="C19" s="8">
        <v>100</v>
      </c>
      <c r="D19" s="9" t="str">
        <f>IF(OR($B19="N/A",$C19="N/A"),"N/A",IF(C19&gt;100,"No",IF(C19&lt;98,"No","Yes")))</f>
        <v>Yes</v>
      </c>
      <c r="E19" s="8">
        <v>99.985078709999996</v>
      </c>
      <c r="F19" s="9" t="str">
        <f>IF(OR($B19="N/A",$E19="N/A"),"N/A",IF(E19&gt;100,"No",IF(E19&lt;98,"No","Yes")))</f>
        <v>Yes</v>
      </c>
      <c r="G19" s="8">
        <v>99.857294112000005</v>
      </c>
      <c r="H19" s="9" t="str">
        <f>IF($B19="N/A","N/A",IF(G19&gt;100,"No",IF(G19&lt;98,"No","Yes")))</f>
        <v>Yes</v>
      </c>
      <c r="I19" s="10">
        <v>-1.4999999999999999E-2</v>
      </c>
      <c r="J19" s="10">
        <v>-0.128</v>
      </c>
      <c r="K19" s="9" t="str">
        <f t="shared" si="0"/>
        <v>Yes</v>
      </c>
    </row>
    <row r="20" spans="1:11" x14ac:dyDescent="0.2">
      <c r="A20" s="110" t="s">
        <v>31</v>
      </c>
      <c r="B20" s="60" t="s">
        <v>214</v>
      </c>
      <c r="C20" s="8">
        <v>99.963759675000006</v>
      </c>
      <c r="D20" s="9" t="str">
        <f>IF($B20="N/A","N/A",IF(C20&gt;100,"No",IF(C20&lt;95,"No","Yes")))</f>
        <v>Yes</v>
      </c>
      <c r="E20" s="8">
        <v>99.952749248000003</v>
      </c>
      <c r="F20" s="9" t="str">
        <f>IF($B20="N/A","N/A",IF(E20&gt;100,"No",IF(E20&lt;95,"No","Yes")))</f>
        <v>Yes</v>
      </c>
      <c r="G20" s="8">
        <v>99.834277033999996</v>
      </c>
      <c r="H20" s="9" t="str">
        <f>IF($B20="N/A","N/A",IF(G20&gt;100,"No",IF(G20&lt;95,"No","Yes")))</f>
        <v>Yes</v>
      </c>
      <c r="I20" s="10">
        <v>-1.0999999999999999E-2</v>
      </c>
      <c r="J20" s="10">
        <v>-0.11899999999999999</v>
      </c>
      <c r="K20" s="9" t="str">
        <f t="shared" si="0"/>
        <v>Yes</v>
      </c>
    </row>
    <row r="21" spans="1:11" x14ac:dyDescent="0.2">
      <c r="A21" s="110" t="s">
        <v>313</v>
      </c>
      <c r="B21" s="35" t="s">
        <v>214</v>
      </c>
      <c r="C21" s="8">
        <v>99.119877818000006</v>
      </c>
      <c r="D21" s="9" t="str">
        <f>IF($B21="N/A","N/A",IF(C21&gt;100,"No",IF(C21&lt;95,"No","Yes")))</f>
        <v>Yes</v>
      </c>
      <c r="E21" s="8">
        <v>99.430504091000003</v>
      </c>
      <c r="F21" s="9" t="str">
        <f>IF($B21="N/A","N/A",IF(E21&gt;100,"No",IF(E21&lt;95,"No","Yes")))</f>
        <v>Yes</v>
      </c>
      <c r="G21" s="8">
        <v>99.498227685000003</v>
      </c>
      <c r="H21" s="9" t="str">
        <f>IF($B21="N/A","N/A",IF(G21&gt;100,"No",IF(G21&lt;95,"No","Yes")))</f>
        <v>Yes</v>
      </c>
      <c r="I21" s="10">
        <v>0.31340000000000001</v>
      </c>
      <c r="J21" s="10">
        <v>6.8099999999999994E-2</v>
      </c>
      <c r="K21" s="9" t="str">
        <f t="shared" si="0"/>
        <v>Yes</v>
      </c>
    </row>
    <row r="22" spans="1:11" x14ac:dyDescent="0.2">
      <c r="A22" s="110" t="s">
        <v>1696</v>
      </c>
      <c r="B22" s="35" t="s">
        <v>224</v>
      </c>
      <c r="C22" s="8">
        <v>1.0095519143</v>
      </c>
      <c r="D22" s="9" t="str">
        <f>IF($B22="N/A","N/A",IF(C22&gt;5,"No",IF(C22&lt;=0,"No","Yes")))</f>
        <v>Yes</v>
      </c>
      <c r="E22" s="8">
        <v>0.88035612149999998</v>
      </c>
      <c r="F22" s="9" t="str">
        <f>IF($B22="N/A","N/A",IF(E22&gt;5,"No",IF(E22&lt;=0,"No","Yes")))</f>
        <v>Yes</v>
      </c>
      <c r="G22" s="8">
        <v>0.53399622520000001</v>
      </c>
      <c r="H22" s="9" t="str">
        <f>IF($B22="N/A","N/A",IF(G22&gt;5,"No",IF(G22&lt;=0,"No","Yes")))</f>
        <v>Yes</v>
      </c>
      <c r="I22" s="10">
        <v>-12.8</v>
      </c>
      <c r="J22" s="10">
        <v>-39.299999999999997</v>
      </c>
      <c r="K22" s="9" t="str">
        <f t="shared" si="0"/>
        <v>No</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828</v>
      </c>
      <c r="B24" s="35" t="s">
        <v>225</v>
      </c>
      <c r="C24" s="8">
        <v>3.5369263027</v>
      </c>
      <c r="D24" s="9" t="str">
        <f>IF($B24="N/A","N/A",IF(C24&gt;=2,"Yes","No"))</f>
        <v>Yes</v>
      </c>
      <c r="E24" s="8">
        <v>3.5868046056999998</v>
      </c>
      <c r="F24" s="9" t="str">
        <f>IF($B24="N/A","N/A",IF(E24&gt;=2,"Yes","No"))</f>
        <v>Yes</v>
      </c>
      <c r="G24" s="8">
        <v>3.5907103070000002</v>
      </c>
      <c r="H24" s="9" t="str">
        <f>IF($B24="N/A","N/A",IF(G24&gt;=2,"Yes","No"))</f>
        <v>Yes</v>
      </c>
      <c r="I24" s="10">
        <v>1.41</v>
      </c>
      <c r="J24" s="10">
        <v>0.1089</v>
      </c>
      <c r="K24" s="9" t="str">
        <f t="shared" si="0"/>
        <v>Yes</v>
      </c>
    </row>
    <row r="25" spans="1:11" x14ac:dyDescent="0.2">
      <c r="A25" s="110" t="s">
        <v>829</v>
      </c>
      <c r="B25" s="35" t="s">
        <v>226</v>
      </c>
      <c r="C25" s="8">
        <v>4.1003339286999996</v>
      </c>
      <c r="D25" s="9" t="str">
        <f>IF($B25="N/A","N/A",IF(C25&gt;30,"No",IF(C25&lt;5,"No","Yes")))</f>
        <v>No</v>
      </c>
      <c r="E25" s="8">
        <v>3.9317599662</v>
      </c>
      <c r="F25" s="9" t="str">
        <f>IF($B25="N/A","N/A",IF(E25&gt;30,"No",IF(E25&lt;5,"No","Yes")))</f>
        <v>No</v>
      </c>
      <c r="G25" s="8">
        <v>4.0187819361999999</v>
      </c>
      <c r="H25" s="9" t="str">
        <f>IF($B25="N/A","N/A",IF(G25&gt;30,"No",IF(G25&lt;5,"No","Yes")))</f>
        <v>No</v>
      </c>
      <c r="I25" s="10">
        <v>-4.1100000000000003</v>
      </c>
      <c r="J25" s="10">
        <v>2.2130000000000001</v>
      </c>
      <c r="K25" s="9" t="str">
        <f t="shared" si="0"/>
        <v>Yes</v>
      </c>
    </row>
    <row r="26" spans="1:11" x14ac:dyDescent="0.2">
      <c r="A26" s="110" t="s">
        <v>830</v>
      </c>
      <c r="B26" s="35" t="s">
        <v>227</v>
      </c>
      <c r="C26" s="8">
        <v>12.702233957000001</v>
      </c>
      <c r="D26" s="9" t="str">
        <f>IF($B26="N/A","N/A",IF(C26&gt;75,"No",IF(C26&lt;15,"No","Yes")))</f>
        <v>No</v>
      </c>
      <c r="E26" s="8">
        <v>13.749968914</v>
      </c>
      <c r="F26" s="9" t="str">
        <f>IF($B26="N/A","N/A",IF(E26&gt;75,"No",IF(E26&lt;15,"No","Yes")))</f>
        <v>No</v>
      </c>
      <c r="G26" s="8">
        <v>13.322285136</v>
      </c>
      <c r="H26" s="9" t="str">
        <f>IF($B26="N/A","N/A",IF(G26&gt;75,"No",IF(G26&lt;15,"No","Yes")))</f>
        <v>No</v>
      </c>
      <c r="I26" s="10">
        <v>8.2479999999999993</v>
      </c>
      <c r="J26" s="10">
        <v>-3.11</v>
      </c>
      <c r="K26" s="9" t="str">
        <f t="shared" si="0"/>
        <v>Yes</v>
      </c>
    </row>
    <row r="27" spans="1:11" x14ac:dyDescent="0.2">
      <c r="A27" s="110" t="s">
        <v>831</v>
      </c>
      <c r="B27" s="35" t="s">
        <v>228</v>
      </c>
      <c r="C27" s="8">
        <v>83.197432113999994</v>
      </c>
      <c r="D27" s="9" t="str">
        <f>IF($B27="N/A","N/A",IF(C27&gt;70,"No",IF(C27&lt;25,"No","Yes")))</f>
        <v>No</v>
      </c>
      <c r="E27" s="8">
        <v>82.318271120000006</v>
      </c>
      <c r="F27" s="9" t="str">
        <f>IF($B27="N/A","N/A",IF(E27&gt;70,"No",IF(E27&lt;25,"No","Yes")))</f>
        <v>No</v>
      </c>
      <c r="G27" s="8">
        <v>82.658932927999999</v>
      </c>
      <c r="H27" s="9" t="str">
        <f>IF($B27="N/A","N/A",IF(G27&gt;70,"No",IF(G27&lt;25,"No","Yes")))</f>
        <v>No</v>
      </c>
      <c r="I27" s="10">
        <v>-1.06</v>
      </c>
      <c r="J27" s="10">
        <v>0.4138</v>
      </c>
      <c r="K27" s="9" t="str">
        <f t="shared" si="0"/>
        <v>Yes</v>
      </c>
    </row>
    <row r="28" spans="1:11" x14ac:dyDescent="0.2">
      <c r="A28" s="110" t="s">
        <v>318</v>
      </c>
      <c r="B28" s="35" t="s">
        <v>229</v>
      </c>
      <c r="C28" s="8">
        <v>52.973000958</v>
      </c>
      <c r="D28" s="9" t="str">
        <f>IF($B28="N/A","N/A",IF(C28&gt;70,"No",IF(C28&lt;35,"No","Yes")))</f>
        <v>Yes</v>
      </c>
      <c r="E28" s="8">
        <v>51.100445151999999</v>
      </c>
      <c r="F28" s="9" t="str">
        <f>IF($B28="N/A","N/A",IF(E28&gt;70,"No",IF(E28&lt;35,"No","Yes")))</f>
        <v>Yes</v>
      </c>
      <c r="G28" s="8">
        <v>51.530635732</v>
      </c>
      <c r="H28" s="9" t="str">
        <f>IF($B28="N/A","N/A",IF(G28&gt;70,"No",IF(G28&lt;35,"No","Yes")))</f>
        <v>Yes</v>
      </c>
      <c r="I28" s="10">
        <v>-3.53</v>
      </c>
      <c r="J28" s="10">
        <v>0.84189999999999998</v>
      </c>
      <c r="K28" s="9" t="str">
        <f t="shared" si="0"/>
        <v>Yes</v>
      </c>
    </row>
    <row r="29" spans="1:11" x14ac:dyDescent="0.2">
      <c r="A29" s="110" t="s">
        <v>832</v>
      </c>
      <c r="B29" s="35" t="s">
        <v>220</v>
      </c>
      <c r="C29" s="8">
        <v>1.8303362002000001</v>
      </c>
      <c r="D29" s="9" t="str">
        <f>IF($B29="N/A","N/A",IF(C29&gt;1,"Yes","No"))</f>
        <v>Yes</v>
      </c>
      <c r="E29" s="8">
        <v>1.8067938484999999</v>
      </c>
      <c r="F29" s="9" t="str">
        <f>IF($B29="N/A","N/A",IF(E29&gt;1,"Yes","No"))</f>
        <v>Yes</v>
      </c>
      <c r="G29" s="8">
        <v>1.8310702162000001</v>
      </c>
      <c r="H29" s="9" t="str">
        <f>IF($B29="N/A","N/A",IF(G29&gt;1,"Yes","No"))</f>
        <v>Yes</v>
      </c>
      <c r="I29" s="10">
        <v>-1.29</v>
      </c>
      <c r="J29" s="10">
        <v>1.3440000000000001</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
      <c r="A31" s="110" t="s">
        <v>833</v>
      </c>
      <c r="B31" s="35"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10"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
      <c r="A33" s="110" t="s">
        <v>321</v>
      </c>
      <c r="B33" s="35" t="s">
        <v>213</v>
      </c>
      <c r="C33" s="8">
        <v>100</v>
      </c>
      <c r="D33" s="9" t="str">
        <f>IF($B33="N/A","N/A",IF(C33&gt;15,"No",IF(C33&lt;-15,"No","Yes")))</f>
        <v>N/A</v>
      </c>
      <c r="E33" s="8">
        <v>99.995133346000003</v>
      </c>
      <c r="F33" s="9" t="str">
        <f>IF($B33="N/A","N/A",IF(E33&gt;15,"No",IF(E33&lt;-15,"No","Yes")))</f>
        <v>N/A</v>
      </c>
      <c r="G33" s="8">
        <v>100</v>
      </c>
      <c r="H33" s="9" t="str">
        <f>IF($B33="N/A","N/A",IF(G33&gt;15,"No",IF(G33&lt;-15,"No","Yes")))</f>
        <v>N/A</v>
      </c>
      <c r="I33" s="10">
        <v>-5.0000000000000001E-3</v>
      </c>
      <c r="J33" s="10">
        <v>4.8999999999999998E-3</v>
      </c>
      <c r="K33" s="9" t="str">
        <f t="shared" si="0"/>
        <v>Yes</v>
      </c>
    </row>
    <row r="34" spans="1:11" x14ac:dyDescent="0.2">
      <c r="A34" s="110" t="s">
        <v>322</v>
      </c>
      <c r="B34" s="35" t="s">
        <v>230</v>
      </c>
      <c r="C34" s="8">
        <v>100</v>
      </c>
      <c r="D34" s="9" t="str">
        <f>IF($B34="N/A","N/A",IF(C34&gt;=90,"Yes","No"))</f>
        <v>Yes</v>
      </c>
      <c r="E34" s="8">
        <v>100</v>
      </c>
      <c r="F34" s="9" t="str">
        <f>IF($B34="N/A","N/A",IF(E34&gt;=90,"Yes","No"))</f>
        <v>Yes</v>
      </c>
      <c r="G34" s="8">
        <v>99.995396584000005</v>
      </c>
      <c r="H34" s="9" t="str">
        <f>IF($B34="N/A","N/A",IF(G34&gt;=90,"Yes","No"))</f>
        <v>Yes</v>
      </c>
      <c r="I34" s="10">
        <v>0</v>
      </c>
      <c r="J34" s="10">
        <v>-5.0000000000000001E-3</v>
      </c>
      <c r="K34" s="9" t="str">
        <f t="shared" si="0"/>
        <v>Yes</v>
      </c>
    </row>
    <row r="35" spans="1:11" x14ac:dyDescent="0.2">
      <c r="A35" s="110" t="s">
        <v>323</v>
      </c>
      <c r="B35" s="35" t="s">
        <v>213</v>
      </c>
      <c r="C35" s="8">
        <v>31.189976961999999</v>
      </c>
      <c r="D35" s="9" t="str">
        <f>IF($B35="N/A","N/A",IF(C35&gt;15,"No",IF(C35&lt;-15,"No","Yes")))</f>
        <v>N/A</v>
      </c>
      <c r="E35" s="8">
        <v>29.260650071000001</v>
      </c>
      <c r="F35" s="9" t="str">
        <f>IF($B35="N/A","N/A",IF(E35&gt;15,"No",IF(E35&lt;-15,"No","Yes")))</f>
        <v>N/A</v>
      </c>
      <c r="G35" s="8">
        <v>29.075173779</v>
      </c>
      <c r="H35" s="9" t="str">
        <f>IF($B35="N/A","N/A",IF(G35&gt;15,"No",IF(G35&lt;-15,"No","Yes")))</f>
        <v>N/A</v>
      </c>
      <c r="I35" s="10">
        <v>-6.19</v>
      </c>
      <c r="J35" s="10">
        <v>-0.63400000000000001</v>
      </c>
      <c r="K35" s="9" t="str">
        <f t="shared" si="0"/>
        <v>Yes</v>
      </c>
    </row>
    <row r="36" spans="1:11" x14ac:dyDescent="0.2">
      <c r="A36" s="110" t="s">
        <v>1731</v>
      </c>
      <c r="B36" s="35" t="s">
        <v>213</v>
      </c>
      <c r="C36" s="8">
        <v>35.929693768999996</v>
      </c>
      <c r="D36" s="9" t="str">
        <f>IF($B36="N/A","N/A",IF(C36&gt;15,"No",IF(C36&lt;-15,"No","Yes")))</f>
        <v>N/A</v>
      </c>
      <c r="E36" s="8">
        <v>34.856133894000003</v>
      </c>
      <c r="F36" s="9" t="str">
        <f>IF($B36="N/A","N/A",IF(E36&gt;15,"No",IF(E36&lt;-15,"No","Yes")))</f>
        <v>N/A</v>
      </c>
      <c r="G36" s="8">
        <v>37.085117156999999</v>
      </c>
      <c r="H36" s="9" t="str">
        <f>IF($B36="N/A","N/A",IF(G36&gt;15,"No",IF(G36&lt;-15,"No","Yes")))</f>
        <v>N/A</v>
      </c>
      <c r="I36" s="10">
        <v>-2.99</v>
      </c>
      <c r="J36" s="10">
        <v>6.3949999999999996</v>
      </c>
      <c r="K36" s="9" t="str">
        <f t="shared" si="0"/>
        <v>Yes</v>
      </c>
    </row>
    <row r="37" spans="1:11" x14ac:dyDescent="0.2">
      <c r="A37" s="110" t="s">
        <v>372</v>
      </c>
      <c r="B37" s="35" t="s">
        <v>231</v>
      </c>
      <c r="C37" s="8">
        <v>94.706323936999993</v>
      </c>
      <c r="D37" s="9" t="str">
        <f>IF($B37="N/A","N/A",IF(C37&gt;90,"No",IF(C37&lt;75,"No","Yes")))</f>
        <v>No</v>
      </c>
      <c r="E37" s="8">
        <v>94.638283056999995</v>
      </c>
      <c r="F37" s="9" t="str">
        <f>IF($B37="N/A","N/A",IF(E37&gt;90,"No",IF(E37&lt;75,"No","Yes")))</f>
        <v>No</v>
      </c>
      <c r="G37" s="8">
        <v>93.145513971</v>
      </c>
      <c r="H37" s="9" t="str">
        <f>IF($B37="N/A","N/A",IF(G37&gt;90,"No",IF(G37&lt;75,"No","Yes")))</f>
        <v>No</v>
      </c>
      <c r="I37" s="10">
        <v>-7.1999999999999995E-2</v>
      </c>
      <c r="J37" s="10">
        <v>-1.58</v>
      </c>
      <c r="K37" s="9" t="str">
        <f>IF(J37="Div by 0", "N/A", IF(J37="N/A","N/A", IF(J37&gt;30, "No", IF(J37&lt;-30, "No", "Yes"))))</f>
        <v>Yes</v>
      </c>
    </row>
    <row r="38" spans="1:11" x14ac:dyDescent="0.2">
      <c r="A38" s="110" t="s">
        <v>373</v>
      </c>
      <c r="B38" s="35" t="s">
        <v>232</v>
      </c>
      <c r="C38" s="8">
        <v>4.5999326964999998</v>
      </c>
      <c r="D38" s="9" t="str">
        <f>IF($B38="N/A","N/A",IF(C38&gt;10,"No",IF(C38&lt;1,"No","Yes")))</f>
        <v>Yes</v>
      </c>
      <c r="E38" s="8">
        <v>4.6653900673999997</v>
      </c>
      <c r="F38" s="9" t="str">
        <f>IF($B38="N/A","N/A",IF(E38&gt;10,"No",IF(E38&lt;1,"No","Yes")))</f>
        <v>Yes</v>
      </c>
      <c r="G38" s="8">
        <v>5.8969755559000001</v>
      </c>
      <c r="H38" s="9" t="str">
        <f>IF($B38="N/A","N/A",IF(G38&gt;10,"No",IF(G38&lt;1,"No","Yes")))</f>
        <v>Yes</v>
      </c>
      <c r="I38" s="10">
        <v>1.423</v>
      </c>
      <c r="J38" s="10">
        <v>26.4</v>
      </c>
      <c r="K38" s="9" t="str">
        <f>IF(J38="Div by 0", "N/A", IF(J38="N/A","N/A", IF(J38&gt;30, "No", IF(J38&lt;-30, "No", "Yes"))))</f>
        <v>Yes</v>
      </c>
    </row>
    <row r="39" spans="1:11" x14ac:dyDescent="0.2">
      <c r="A39" s="110" t="s">
        <v>374</v>
      </c>
      <c r="B39" s="35" t="s">
        <v>233</v>
      </c>
      <c r="C39" s="8">
        <v>0</v>
      </c>
      <c r="D39" s="9" t="str">
        <f>IF($B39="N/A","N/A",IF(C39&gt;2,"No",IF(C39&lt;=0,"No","Yes")))</f>
        <v>No</v>
      </c>
      <c r="E39" s="8">
        <v>4.9737634000000001E-3</v>
      </c>
      <c r="F39" s="9" t="str">
        <f>IF($B39="N/A","N/A",IF(E39&gt;2,"No",IF(E39&lt;=0,"No","Yes")))</f>
        <v>Yes</v>
      </c>
      <c r="G39" s="8">
        <v>1.38102472E-2</v>
      </c>
      <c r="H39" s="9" t="str">
        <f>IF($B39="N/A","N/A",IF(G39&gt;2,"No",IF(G39&lt;=0,"No","Yes")))</f>
        <v>Yes</v>
      </c>
      <c r="I39" s="10" t="s">
        <v>1746</v>
      </c>
      <c r="J39" s="10">
        <v>177.7</v>
      </c>
      <c r="K39" s="9" t="str">
        <f>IF(J39="Div by 0", "N/A", IF(J39="N/A","N/A", IF(J39&gt;30, "No", IF(J39&lt;-30, "No", "Yes"))))</f>
        <v>No</v>
      </c>
    </row>
    <row r="40" spans="1:11" x14ac:dyDescent="0.2">
      <c r="A40" s="110" t="s">
        <v>375</v>
      </c>
      <c r="B40" s="35" t="s">
        <v>234</v>
      </c>
      <c r="C40" s="8">
        <v>0.69374336670000003</v>
      </c>
      <c r="D40" s="9" t="str">
        <f>IF($B40="N/A","N/A",IF(C40&gt;3,"No",IF(C40&lt;=0,"No","Yes")))</f>
        <v>Yes</v>
      </c>
      <c r="E40" s="8">
        <v>0.69135311229999996</v>
      </c>
      <c r="F40" s="9" t="str">
        <f>IF($B40="N/A","N/A",IF(E40&gt;3,"No",IF(E40&lt;=0,"No","Yes")))</f>
        <v>Yes</v>
      </c>
      <c r="G40" s="8">
        <v>0.9437002256</v>
      </c>
      <c r="H40" s="9" t="str">
        <f>IF($B40="N/A","N/A",IF(G40&gt;3,"No",IF(G40&lt;=0,"No","Yes")))</f>
        <v>Yes</v>
      </c>
      <c r="I40" s="10">
        <v>-0.34499999999999997</v>
      </c>
      <c r="J40" s="10">
        <v>36.5</v>
      </c>
      <c r="K40" s="9" t="str">
        <f>IF(J40="Div by 0", "N/A", IF(J40="N/A","N/A", IF(J40&gt;30, "No", IF(J40&lt;-30, "No", "Yes"))))</f>
        <v>No</v>
      </c>
    </row>
    <row r="41" spans="1:11" s="118" customFormat="1" x14ac:dyDescent="0.2">
      <c r="A41" s="158" t="s">
        <v>1633</v>
      </c>
      <c r="B41" s="159"/>
      <c r="C41" s="159"/>
      <c r="D41" s="159"/>
      <c r="E41" s="159"/>
      <c r="F41" s="159"/>
      <c r="G41" s="159"/>
      <c r="H41" s="159"/>
      <c r="I41" s="159"/>
      <c r="J41" s="159"/>
      <c r="K41" s="160"/>
    </row>
    <row r="42" spans="1:11" ht="16.5" customHeight="1" x14ac:dyDescent="0.2">
      <c r="A42" s="151" t="s">
        <v>1631</v>
      </c>
      <c r="B42" s="152"/>
      <c r="C42" s="152"/>
      <c r="D42" s="152"/>
      <c r="E42" s="152"/>
      <c r="F42" s="152"/>
      <c r="G42" s="152"/>
      <c r="H42" s="152"/>
      <c r="I42" s="152"/>
      <c r="J42" s="152"/>
      <c r="K42" s="153"/>
    </row>
    <row r="43" spans="1:11" x14ac:dyDescent="0.2">
      <c r="A43" s="154" t="s">
        <v>1732</v>
      </c>
      <c r="B43" s="154"/>
      <c r="C43" s="154"/>
      <c r="D43" s="154"/>
      <c r="E43" s="154"/>
      <c r="F43" s="154"/>
      <c r="G43" s="154"/>
      <c r="H43" s="154"/>
      <c r="I43" s="154"/>
      <c r="J43" s="154"/>
      <c r="K43" s="155"/>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1729</v>
      </c>
      <c r="B1" s="143"/>
      <c r="C1" s="143"/>
      <c r="D1" s="143"/>
      <c r="E1" s="143"/>
      <c r="F1" s="143"/>
      <c r="G1" s="143"/>
      <c r="H1" s="143"/>
      <c r="I1" s="143"/>
      <c r="J1" s="143"/>
      <c r="K1" s="144"/>
    </row>
    <row r="2" spans="1:11" x14ac:dyDescent="0.2">
      <c r="A2" s="148" t="s">
        <v>1575</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10" t="s">
        <v>301</v>
      </c>
      <c r="B6" s="35" t="s">
        <v>213</v>
      </c>
      <c r="C6" s="36">
        <v>3638</v>
      </c>
      <c r="D6" s="9" t="str">
        <f>IF($B6="N/A","N/A",IF(C6&gt;15,"No",IF(C6&lt;-15,"No","Yes")))</f>
        <v>N/A</v>
      </c>
      <c r="E6" s="36">
        <v>3774</v>
      </c>
      <c r="F6" s="9" t="str">
        <f>IF($B6="N/A","N/A",IF(E6&gt;15,"No",IF(E6&lt;-15,"No","Yes")))</f>
        <v>N/A</v>
      </c>
      <c r="G6" s="36">
        <v>2187</v>
      </c>
      <c r="H6" s="9" t="str">
        <f>IF($B6="N/A","N/A",IF(G6&gt;15,"No",IF(G6&lt;-15,"No","Yes")))</f>
        <v>N/A</v>
      </c>
      <c r="I6" s="10">
        <v>3.738</v>
      </c>
      <c r="J6" s="10">
        <v>-42.1</v>
      </c>
      <c r="K6" s="9" t="str">
        <f t="shared" ref="K6:K31" si="0">IF(J6="Div by 0", "N/A", IF(J6="N/A","N/A", IF(J6&gt;30, "No", IF(J6&lt;-30, "No", "Yes"))))</f>
        <v>No</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
      <c r="A9" s="110" t="s">
        <v>821</v>
      </c>
      <c r="B9" s="35" t="s">
        <v>213</v>
      </c>
      <c r="C9" s="96">
        <v>1166.9455745</v>
      </c>
      <c r="D9" s="9" t="str">
        <f>IF($B9="N/A","N/A",IF(C9&gt;15,"No",IF(C9&lt;-15,"No","Yes")))</f>
        <v>N/A</v>
      </c>
      <c r="E9" s="96">
        <v>1198.4459459</v>
      </c>
      <c r="F9" s="9" t="str">
        <f>IF($B9="N/A","N/A",IF(E9&gt;15,"No",IF(E9&lt;-15,"No","Yes")))</f>
        <v>N/A</v>
      </c>
      <c r="G9" s="96">
        <v>1450.7626886</v>
      </c>
      <c r="H9" s="9" t="str">
        <f>IF($B9="N/A","N/A",IF(G9&gt;15,"No",IF(G9&lt;-15,"No","Yes")))</f>
        <v>N/A</v>
      </c>
      <c r="I9" s="10">
        <v>2.6989999999999998</v>
      </c>
      <c r="J9" s="10">
        <v>21.05</v>
      </c>
      <c r="K9" s="9" t="str">
        <f t="shared" si="0"/>
        <v>Yes</v>
      </c>
    </row>
    <row r="10" spans="1:11" x14ac:dyDescent="0.2">
      <c r="A10" s="110" t="s">
        <v>309</v>
      </c>
      <c r="B10" s="35" t="s">
        <v>213</v>
      </c>
      <c r="C10" s="8">
        <v>2.74876306E-2</v>
      </c>
      <c r="D10" s="9" t="str">
        <f>IF($B10="N/A","N/A",IF(C10&gt;15,"No",IF(C10&lt;-15,"No","Yes")))</f>
        <v>N/A</v>
      </c>
      <c r="E10" s="8">
        <v>2.6497085300000001E-2</v>
      </c>
      <c r="F10" s="9" t="str">
        <f>IF($B10="N/A","N/A",IF(E10&gt;15,"No",IF(E10&lt;-15,"No","Yes")))</f>
        <v>N/A</v>
      </c>
      <c r="G10" s="8">
        <v>0</v>
      </c>
      <c r="H10" s="9" t="str">
        <f>IF($B10="N/A","N/A",IF(G10&gt;15,"No",IF(G10&lt;-15,"No","Yes")))</f>
        <v>N/A</v>
      </c>
      <c r="I10" s="10">
        <v>-3.6</v>
      </c>
      <c r="J10" s="10">
        <v>-100</v>
      </c>
      <c r="K10" s="9" t="str">
        <f t="shared" si="0"/>
        <v>No</v>
      </c>
    </row>
    <row r="11" spans="1:11" x14ac:dyDescent="0.2">
      <c r="A11" s="110" t="s">
        <v>823</v>
      </c>
      <c r="B11" s="35" t="s">
        <v>213</v>
      </c>
      <c r="C11" s="96">
        <v>84017</v>
      </c>
      <c r="D11" s="9" t="str">
        <f>IF($B11="N/A","N/A",IF(C11&gt;15,"No",IF(C11&lt;-15,"No","Yes")))</f>
        <v>N/A</v>
      </c>
      <c r="E11" s="96">
        <v>17445</v>
      </c>
      <c r="F11" s="9" t="str">
        <f>IF($B11="N/A","N/A",IF(E11&gt;15,"No",IF(E11&lt;-15,"No","Yes")))</f>
        <v>N/A</v>
      </c>
      <c r="G11" s="96" t="s">
        <v>1746</v>
      </c>
      <c r="H11" s="9" t="str">
        <f>IF($B11="N/A","N/A",IF(G11&gt;15,"No",IF(G11&lt;-15,"No","Yes")))</f>
        <v>N/A</v>
      </c>
      <c r="I11" s="10">
        <v>-79.2</v>
      </c>
      <c r="J11" s="10" t="s">
        <v>1746</v>
      </c>
      <c r="K11" s="9" t="str">
        <f t="shared" si="0"/>
        <v>N/A</v>
      </c>
    </row>
    <row r="12" spans="1:11" x14ac:dyDescent="0.2">
      <c r="A12" s="110" t="s">
        <v>310</v>
      </c>
      <c r="B12" s="35" t="s">
        <v>214</v>
      </c>
      <c r="C12" s="8">
        <v>100</v>
      </c>
      <c r="D12" s="9" t="str">
        <f>IF($B12="N/A","N/A",IF(C12&gt;100,"No",IF(C12&lt;95,"No","Yes")))</f>
        <v>Yes</v>
      </c>
      <c r="E12" s="8">
        <v>100</v>
      </c>
      <c r="F12" s="9" t="str">
        <f>IF($B12="N/A","N/A",IF(E12&gt;100,"No",IF(E12&lt;95,"No","Yes")))</f>
        <v>Yes</v>
      </c>
      <c r="G12" s="8">
        <v>100</v>
      </c>
      <c r="H12" s="9" t="str">
        <f>IF($B12="N/A","N/A",IF(G12&gt;100,"No",IF(G12&lt;95,"No","Yes")))</f>
        <v>Yes</v>
      </c>
      <c r="I12" s="10">
        <v>0</v>
      </c>
      <c r="J12" s="10">
        <v>0</v>
      </c>
      <c r="K12" s="9" t="str">
        <f t="shared" si="0"/>
        <v>Yes</v>
      </c>
    </row>
    <row r="13" spans="1:11" x14ac:dyDescent="0.2">
      <c r="A13" s="110" t="s">
        <v>824</v>
      </c>
      <c r="B13" s="35" t="s">
        <v>220</v>
      </c>
      <c r="C13" s="8">
        <v>1.1946124244</v>
      </c>
      <c r="D13" s="9" t="str">
        <f>IF($B13="N/A","N/A",IF(C13&gt;1,"Yes","No"))</f>
        <v>Yes</v>
      </c>
      <c r="E13" s="8">
        <v>1.2114467409</v>
      </c>
      <c r="F13" s="9" t="str">
        <f>IF($B13="N/A","N/A",IF(E13&gt;1,"Yes","No"))</f>
        <v>Yes</v>
      </c>
      <c r="G13" s="8">
        <v>1.1943301326</v>
      </c>
      <c r="H13" s="9" t="str">
        <f>IF($B13="N/A","N/A",IF(G13&gt;1,"Yes","No"))</f>
        <v>Yes</v>
      </c>
      <c r="I13" s="10">
        <v>1.409</v>
      </c>
      <c r="J13" s="10">
        <v>-1.41</v>
      </c>
      <c r="K13" s="9" t="str">
        <f t="shared" si="0"/>
        <v>Yes</v>
      </c>
    </row>
    <row r="14" spans="1:11" x14ac:dyDescent="0.2">
      <c r="A14" s="110" t="s">
        <v>311</v>
      </c>
      <c r="B14" s="35" t="s">
        <v>214</v>
      </c>
      <c r="C14" s="8">
        <v>99.917537108000005</v>
      </c>
      <c r="D14" s="9" t="str">
        <f>IF($B14="N/A","N/A",IF(C14&gt;100,"No",IF(C14&lt;95,"No","Yes")))</f>
        <v>Yes</v>
      </c>
      <c r="E14" s="8">
        <v>99.761526231999994</v>
      </c>
      <c r="F14" s="9" t="str">
        <f>IF($B14="N/A","N/A",IF(E14&gt;100,"No",IF(E14&lt;95,"No","Yes")))</f>
        <v>Yes</v>
      </c>
      <c r="G14" s="8">
        <v>99.771376314999998</v>
      </c>
      <c r="H14" s="9" t="str">
        <f>IF($B14="N/A","N/A",IF(G14&gt;100,"No",IF(G14&lt;95,"No","Yes")))</f>
        <v>Yes</v>
      </c>
      <c r="I14" s="10">
        <v>-0.156</v>
      </c>
      <c r="J14" s="10">
        <v>9.9000000000000008E-3</v>
      </c>
      <c r="K14" s="9" t="str">
        <f t="shared" si="0"/>
        <v>Yes</v>
      </c>
    </row>
    <row r="15" spans="1:11" x14ac:dyDescent="0.2">
      <c r="A15" s="110" t="s">
        <v>825</v>
      </c>
      <c r="B15" s="35" t="s">
        <v>221</v>
      </c>
      <c r="C15" s="8">
        <v>12.182118294</v>
      </c>
      <c r="D15" s="9" t="str">
        <f>IF($B15="N/A","N/A",IF(C15&gt;3,"Yes","No"))</f>
        <v>Yes</v>
      </c>
      <c r="E15" s="8">
        <v>12.362284196999999</v>
      </c>
      <c r="F15" s="9" t="str">
        <f>IF($B15="N/A","N/A",IF(E15&gt;3,"Yes","No"))</f>
        <v>Yes</v>
      </c>
      <c r="G15" s="8">
        <v>11.743354719999999</v>
      </c>
      <c r="H15" s="9" t="str">
        <f>IF($B15="N/A","N/A",IF(G15&gt;3,"Yes","No"))</f>
        <v>Yes</v>
      </c>
      <c r="I15" s="10">
        <v>1.4790000000000001</v>
      </c>
      <c r="J15" s="10">
        <v>-5.01</v>
      </c>
      <c r="K15" s="9" t="str">
        <f t="shared" si="0"/>
        <v>Yes</v>
      </c>
    </row>
    <row r="16" spans="1:11" x14ac:dyDescent="0.2">
      <c r="A16" s="110" t="s">
        <v>826</v>
      </c>
      <c r="B16" s="35" t="s">
        <v>222</v>
      </c>
      <c r="C16" s="8">
        <v>5.0750412314000002</v>
      </c>
      <c r="D16" s="9" t="str">
        <f>IF($B16="N/A","N/A",IF(C16&gt;=8,"No",IF(C16&lt;2,"No","Yes")))</f>
        <v>Yes</v>
      </c>
      <c r="E16" s="8">
        <v>5.1012188659</v>
      </c>
      <c r="F16" s="9" t="str">
        <f>IF($B16="N/A","N/A",IF(E16&gt;=8,"No",IF(E16&lt;2,"No","Yes")))</f>
        <v>Yes</v>
      </c>
      <c r="G16" s="8">
        <v>5.9245541837999998</v>
      </c>
      <c r="H16" s="9" t="str">
        <f>IF($B16="N/A","N/A",IF(G16&gt;=8,"No",IF(G16&lt;2,"No","Yes")))</f>
        <v>Yes</v>
      </c>
      <c r="I16" s="10">
        <v>0.51580000000000004</v>
      </c>
      <c r="J16" s="10">
        <v>16.14</v>
      </c>
      <c r="K16" s="9" t="str">
        <f t="shared" si="0"/>
        <v>Yes</v>
      </c>
    </row>
    <row r="17" spans="1:11" x14ac:dyDescent="0.2">
      <c r="A17" s="110" t="s">
        <v>312</v>
      </c>
      <c r="B17" s="35" t="s">
        <v>223</v>
      </c>
      <c r="C17" s="8">
        <v>99.972512369</v>
      </c>
      <c r="D17" s="9" t="str">
        <f>IF(OR($B17="N/A",$C17="N/A"),"N/A",IF(C17&gt;100,"No",IF(C17&lt;98,"No","Yes")))</f>
        <v>Yes</v>
      </c>
      <c r="E17" s="8">
        <v>99.655537890999994</v>
      </c>
      <c r="F17" s="9" t="str">
        <f>IF(OR($B17="N/A",$E17="N/A"),"N/A",IF(E17&gt;100,"No",IF(E17&lt;98,"No","Yes")))</f>
        <v>Yes</v>
      </c>
      <c r="G17" s="8">
        <v>98.719707361999994</v>
      </c>
      <c r="H17" s="9" t="str">
        <f>IF($B17="N/A","N/A",IF(G17&gt;100,"No",IF(G17&lt;98,"No","Yes")))</f>
        <v>Yes</v>
      </c>
      <c r="I17" s="10">
        <v>-0.317</v>
      </c>
      <c r="J17" s="10">
        <v>-0.93899999999999995</v>
      </c>
      <c r="K17" s="9" t="str">
        <f t="shared" si="0"/>
        <v>Yes</v>
      </c>
    </row>
    <row r="18" spans="1:11" x14ac:dyDescent="0.2">
      <c r="A18" s="110" t="s">
        <v>31</v>
      </c>
      <c r="B18" s="35" t="s">
        <v>214</v>
      </c>
      <c r="C18" s="8">
        <v>99.945024739000004</v>
      </c>
      <c r="D18" s="9" t="str">
        <f>IF($B18="N/A","N/A",IF(C18&gt;100,"No",IF(C18&lt;95,"No","Yes")))</f>
        <v>Yes</v>
      </c>
      <c r="E18" s="8">
        <v>99.629040806000006</v>
      </c>
      <c r="F18" s="9" t="str">
        <f>IF($B18="N/A","N/A",IF(E18&gt;100,"No",IF(E18&lt;95,"No","Yes")))</f>
        <v>Yes</v>
      </c>
      <c r="G18" s="8">
        <v>98.673982624999994</v>
      </c>
      <c r="H18" s="9" t="str">
        <f>IF($B18="N/A","N/A",IF(G18&gt;100,"No",IF(G18&lt;95,"No","Yes")))</f>
        <v>Yes</v>
      </c>
      <c r="I18" s="10">
        <v>-0.316</v>
      </c>
      <c r="J18" s="10">
        <v>-0.95899999999999996</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828</v>
      </c>
      <c r="B21" s="35" t="s">
        <v>225</v>
      </c>
      <c r="C21" s="8">
        <v>4.9035184166999999</v>
      </c>
      <c r="D21" s="9" t="str">
        <f>IF($B21="N/A","N/A",IF(C21&gt;=2,"Yes","No"))</f>
        <v>Yes</v>
      </c>
      <c r="E21" s="8">
        <v>4.9069952304999997</v>
      </c>
      <c r="F21" s="9" t="str">
        <f>IF($B21="N/A","N/A",IF(E21&gt;=2,"Yes","No"))</f>
        <v>Yes</v>
      </c>
      <c r="G21" s="8">
        <v>4.9071787837</v>
      </c>
      <c r="H21" s="9" t="str">
        <f>IF($B21="N/A","N/A",IF(G21&gt;=2,"Yes","No"))</f>
        <v>Yes</v>
      </c>
      <c r="I21" s="10">
        <v>7.0900000000000005E-2</v>
      </c>
      <c r="J21" s="10">
        <v>3.7000000000000002E-3</v>
      </c>
      <c r="K21" s="9" t="str">
        <f t="shared" si="0"/>
        <v>Yes</v>
      </c>
    </row>
    <row r="22" spans="1:11" x14ac:dyDescent="0.2">
      <c r="A22" s="110" t="s">
        <v>829</v>
      </c>
      <c r="B22" s="35" t="s">
        <v>226</v>
      </c>
      <c r="C22" s="8">
        <v>5.9098405717000002</v>
      </c>
      <c r="D22" s="9" t="str">
        <f>IF($B22="N/A","N/A",IF(C22&gt;30,"No",IF(C22&lt;5,"No","Yes")))</f>
        <v>Yes</v>
      </c>
      <c r="E22" s="8">
        <v>5.5378908320000004</v>
      </c>
      <c r="F22" s="9" t="str">
        <f>IF($B22="N/A","N/A",IF(E22&gt;30,"No",IF(E22&lt;5,"No","Yes")))</f>
        <v>Yes</v>
      </c>
      <c r="G22" s="8">
        <v>6.4471879287</v>
      </c>
      <c r="H22" s="9" t="str">
        <f>IF($B22="N/A","N/A",IF(G22&gt;30,"No",IF(G22&lt;5,"No","Yes")))</f>
        <v>Yes</v>
      </c>
      <c r="I22" s="10">
        <v>-6.29</v>
      </c>
      <c r="J22" s="10">
        <v>16.420000000000002</v>
      </c>
      <c r="K22" s="9" t="str">
        <f t="shared" si="0"/>
        <v>Yes</v>
      </c>
    </row>
    <row r="23" spans="1:11" x14ac:dyDescent="0.2">
      <c r="A23" s="110" t="s">
        <v>830</v>
      </c>
      <c r="B23" s="35" t="s">
        <v>227</v>
      </c>
      <c r="C23" s="8">
        <v>35.953820780999997</v>
      </c>
      <c r="D23" s="9" t="str">
        <f>IF($B23="N/A","N/A",IF(C23&gt;75,"No",IF(C23&lt;15,"No","Yes")))</f>
        <v>Yes</v>
      </c>
      <c r="E23" s="8">
        <v>35.983041864999997</v>
      </c>
      <c r="F23" s="9" t="str">
        <f>IF($B23="N/A","N/A",IF(E23&gt;75,"No",IF(E23&lt;15,"No","Yes")))</f>
        <v>Yes</v>
      </c>
      <c r="G23" s="8">
        <v>35.848193873</v>
      </c>
      <c r="H23" s="9" t="str">
        <f>IF($B23="N/A","N/A",IF(G23&gt;75,"No",IF(G23&lt;15,"No","Yes")))</f>
        <v>Yes</v>
      </c>
      <c r="I23" s="10">
        <v>8.1299999999999997E-2</v>
      </c>
      <c r="J23" s="10">
        <v>-0.375</v>
      </c>
      <c r="K23" s="9" t="str">
        <f t="shared" si="0"/>
        <v>Yes</v>
      </c>
    </row>
    <row r="24" spans="1:11" x14ac:dyDescent="0.2">
      <c r="A24" s="110" t="s">
        <v>831</v>
      </c>
      <c r="B24" s="35" t="s">
        <v>228</v>
      </c>
      <c r="C24" s="8">
        <v>58.136338647999999</v>
      </c>
      <c r="D24" s="9" t="str">
        <f>IF($B24="N/A","N/A",IF(C24&gt;70,"No",IF(C24&lt;25,"No","Yes")))</f>
        <v>Yes</v>
      </c>
      <c r="E24" s="8">
        <v>58.479067303000001</v>
      </c>
      <c r="F24" s="9" t="str">
        <f>IF($B24="N/A","N/A",IF(E24&gt;70,"No",IF(E24&lt;25,"No","Yes")))</f>
        <v>Yes</v>
      </c>
      <c r="G24" s="8">
        <v>57.704618197999999</v>
      </c>
      <c r="H24" s="9" t="str">
        <f>IF($B24="N/A","N/A",IF(G24&gt;70,"No",IF(G24&lt;25,"No","Yes")))</f>
        <v>Yes</v>
      </c>
      <c r="I24" s="10">
        <v>0.58950000000000002</v>
      </c>
      <c r="J24" s="10">
        <v>-1.32</v>
      </c>
      <c r="K24" s="9" t="str">
        <f t="shared" si="0"/>
        <v>Yes</v>
      </c>
    </row>
    <row r="25" spans="1:11" x14ac:dyDescent="0.2">
      <c r="A25" s="110" t="s">
        <v>318</v>
      </c>
      <c r="B25" s="35" t="s">
        <v>229</v>
      </c>
      <c r="C25" s="8">
        <v>45.794392522999999</v>
      </c>
      <c r="D25" s="9" t="str">
        <f>IF($B25="N/A","N/A",IF(C25&gt;70,"No",IF(C25&lt;35,"No","Yes")))</f>
        <v>Yes</v>
      </c>
      <c r="E25" s="8">
        <v>45.495495495</v>
      </c>
      <c r="F25" s="9" t="str">
        <f>IF($B25="N/A","N/A",IF(E25&gt;70,"No",IF(E25&lt;35,"No","Yes")))</f>
        <v>Yes</v>
      </c>
      <c r="G25" s="8">
        <v>39.826245999000001</v>
      </c>
      <c r="H25" s="9" t="str">
        <f>IF($B25="N/A","N/A",IF(G25&gt;70,"No",IF(G25&lt;35,"No","Yes")))</f>
        <v>Yes</v>
      </c>
      <c r="I25" s="10">
        <v>-0.65300000000000002</v>
      </c>
      <c r="J25" s="10">
        <v>-12.5</v>
      </c>
      <c r="K25" s="9" t="str">
        <f t="shared" si="0"/>
        <v>Yes</v>
      </c>
    </row>
    <row r="26" spans="1:11" x14ac:dyDescent="0.2">
      <c r="A26" s="110" t="s">
        <v>832</v>
      </c>
      <c r="B26" s="35" t="s">
        <v>220</v>
      </c>
      <c r="C26" s="8">
        <v>1.8391356542999999</v>
      </c>
      <c r="D26" s="9" t="str">
        <f>IF($B26="N/A","N/A",IF(C26&gt;1,"Yes","No"))</f>
        <v>Yes</v>
      </c>
      <c r="E26" s="8">
        <v>1.8444962143000001</v>
      </c>
      <c r="F26" s="9" t="str">
        <f>IF($B26="N/A","N/A",IF(E26&gt;1,"Yes","No"))</f>
        <v>Yes</v>
      </c>
      <c r="G26" s="8">
        <v>1.8518943743</v>
      </c>
      <c r="H26" s="9" t="str">
        <f>IF($B26="N/A","N/A",IF(G26&gt;1,"Yes","No"))</f>
        <v>Yes</v>
      </c>
      <c r="I26" s="10">
        <v>0.29149999999999998</v>
      </c>
      <c r="J26" s="10">
        <v>0.40110000000000001</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
      <c r="A28" s="110" t="s">
        <v>833</v>
      </c>
      <c r="B28" s="35"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10"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100</v>
      </c>
      <c r="D31" s="9" t="str">
        <f>IF($B31="N/A","N/A",IF(C31&gt;=90,"Yes","No"))</f>
        <v>Yes</v>
      </c>
      <c r="E31" s="8">
        <v>100</v>
      </c>
      <c r="F31" s="9" t="str">
        <f>IF($B31="N/A","N/A",IF(E31&gt;=90,"Yes","No"))</f>
        <v>Yes</v>
      </c>
      <c r="G31" s="8">
        <v>100</v>
      </c>
      <c r="H31" s="9" t="str">
        <f>IF($B31="N/A","N/A",IF(G31&gt;=90,"Yes","No"))</f>
        <v>Yes</v>
      </c>
      <c r="I31" s="10">
        <v>0</v>
      </c>
      <c r="J31" s="10">
        <v>0</v>
      </c>
      <c r="K31" s="9" t="str">
        <f t="shared" si="0"/>
        <v>Yes</v>
      </c>
    </row>
    <row r="32" spans="1:11" x14ac:dyDescent="0.2">
      <c r="A32" s="158" t="s">
        <v>1633</v>
      </c>
      <c r="B32" s="159"/>
      <c r="C32" s="159"/>
      <c r="D32" s="159"/>
      <c r="E32" s="159"/>
      <c r="F32" s="159"/>
      <c r="G32" s="159"/>
      <c r="H32" s="159"/>
      <c r="I32" s="159"/>
      <c r="J32" s="159"/>
      <c r="K32" s="160"/>
    </row>
    <row r="33" spans="1:11" x14ac:dyDescent="0.2">
      <c r="A33" s="151" t="s">
        <v>1631</v>
      </c>
      <c r="B33" s="152"/>
      <c r="C33" s="152"/>
      <c r="D33" s="152"/>
      <c r="E33" s="152"/>
      <c r="F33" s="152"/>
      <c r="G33" s="152"/>
      <c r="H33" s="152"/>
      <c r="I33" s="152"/>
      <c r="J33" s="152"/>
      <c r="K33" s="153"/>
    </row>
    <row r="34" spans="1:11" x14ac:dyDescent="0.2">
      <c r="A34" s="154" t="s">
        <v>1732</v>
      </c>
      <c r="B34" s="154"/>
      <c r="C34" s="154"/>
      <c r="D34" s="154"/>
      <c r="E34" s="154"/>
      <c r="F34" s="154"/>
      <c r="G34" s="154"/>
      <c r="H34" s="154"/>
      <c r="I34" s="154"/>
      <c r="J34" s="154"/>
      <c r="K34" s="155"/>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1"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1729</v>
      </c>
      <c r="B1" s="143"/>
      <c r="C1" s="143"/>
      <c r="D1" s="143"/>
      <c r="E1" s="143"/>
      <c r="F1" s="143"/>
      <c r="G1" s="143"/>
      <c r="H1" s="143"/>
      <c r="I1" s="143"/>
      <c r="J1" s="143"/>
      <c r="K1" s="144"/>
    </row>
    <row r="2" spans="1:11" x14ac:dyDescent="0.2">
      <c r="A2" s="148" t="s">
        <v>1578</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09" t="s">
        <v>301</v>
      </c>
      <c r="B6" s="105" t="s">
        <v>213</v>
      </c>
      <c r="C6" s="36">
        <v>12376</v>
      </c>
      <c r="D6" s="9" t="str">
        <f>IF(OR($B6="N/A",$C6="N/A"),"N/A",IF(C6&lt;0,"No","Yes"))</f>
        <v>N/A</v>
      </c>
      <c r="E6" s="36">
        <v>12692</v>
      </c>
      <c r="F6" s="9" t="str">
        <f>IF($B6="N/A","N/A",IF(E6&lt;0,"No","Yes"))</f>
        <v>N/A</v>
      </c>
      <c r="G6" s="36">
        <v>33740</v>
      </c>
      <c r="H6" s="9" t="str">
        <f>IF($B6="N/A","N/A",IF(G6&lt;0,"No","Yes"))</f>
        <v>N/A</v>
      </c>
      <c r="I6" s="10">
        <v>2.5529999999999999</v>
      </c>
      <c r="J6" s="10">
        <v>165.8</v>
      </c>
      <c r="K6" s="9" t="str">
        <f t="shared" ref="K6:K35" si="0">IF(J6="Div by 0", "N/A", IF(J6="N/A","N/A", IF(J6&gt;30, "No", IF(J6&lt;-30, "No", "Yes"))))</f>
        <v>No</v>
      </c>
    </row>
    <row r="7" spans="1:11" x14ac:dyDescent="0.2">
      <c r="A7" s="110" t="s">
        <v>436</v>
      </c>
      <c r="B7" s="105" t="s">
        <v>213</v>
      </c>
      <c r="C7" s="9">
        <v>4.5895281188999997</v>
      </c>
      <c r="D7" s="9" t="str">
        <f t="shared" ref="D7:D17" si="1">IF(OR($B7="N/A",$C7="N/A"),"N/A",IF(C7&lt;0,"No","Yes"))</f>
        <v>N/A</v>
      </c>
      <c r="E7" s="9">
        <v>3.9079735266000002</v>
      </c>
      <c r="F7" s="9" t="str">
        <f t="shared" ref="F7:F17" si="2">IF($B7="N/A","N/A",IF(E7&lt;0,"No","Yes"))</f>
        <v>N/A</v>
      </c>
      <c r="G7" s="9">
        <v>5.0414937759000003</v>
      </c>
      <c r="H7" s="9" t="str">
        <f t="shared" ref="H7:H17" si="3">IF($B7="N/A","N/A",IF(G7&lt;0,"No","Yes"))</f>
        <v>N/A</v>
      </c>
      <c r="I7" s="10">
        <v>-14.9</v>
      </c>
      <c r="J7" s="10">
        <v>29.01</v>
      </c>
      <c r="K7" s="9" t="str">
        <f t="shared" si="0"/>
        <v>Yes</v>
      </c>
    </row>
    <row r="8" spans="1:11" x14ac:dyDescent="0.2">
      <c r="A8" s="110" t="s">
        <v>437</v>
      </c>
      <c r="B8" s="105" t="s">
        <v>213</v>
      </c>
      <c r="C8" s="9">
        <v>19.263089851</v>
      </c>
      <c r="D8" s="9" t="str">
        <f t="shared" si="1"/>
        <v>N/A</v>
      </c>
      <c r="E8" s="9">
        <v>22.636306335</v>
      </c>
      <c r="F8" s="9" t="str">
        <f t="shared" si="2"/>
        <v>N/A</v>
      </c>
      <c r="G8" s="9">
        <v>21.149970362000001</v>
      </c>
      <c r="H8" s="9" t="str">
        <f t="shared" si="3"/>
        <v>N/A</v>
      </c>
      <c r="I8" s="10">
        <v>17.510000000000002</v>
      </c>
      <c r="J8" s="10">
        <v>-6.57</v>
      </c>
      <c r="K8" s="9" t="str">
        <f t="shared" si="0"/>
        <v>Yes</v>
      </c>
    </row>
    <row r="9" spans="1:11" x14ac:dyDescent="0.2">
      <c r="A9" s="110" t="s">
        <v>438</v>
      </c>
      <c r="B9" s="105" t="s">
        <v>213</v>
      </c>
      <c r="C9" s="9">
        <v>39.269553975000001</v>
      </c>
      <c r="D9" s="9" t="str">
        <f t="shared" si="1"/>
        <v>N/A</v>
      </c>
      <c r="E9" s="9">
        <v>37.362117869999999</v>
      </c>
      <c r="F9" s="9" t="str">
        <f t="shared" si="2"/>
        <v>N/A</v>
      </c>
      <c r="G9" s="9">
        <v>39.223473622</v>
      </c>
      <c r="H9" s="9" t="str">
        <f t="shared" si="3"/>
        <v>N/A</v>
      </c>
      <c r="I9" s="10">
        <v>-4.8600000000000003</v>
      </c>
      <c r="J9" s="10">
        <v>4.9820000000000002</v>
      </c>
      <c r="K9" s="9" t="str">
        <f t="shared" si="0"/>
        <v>Yes</v>
      </c>
    </row>
    <row r="10" spans="1:11" x14ac:dyDescent="0.2">
      <c r="A10" s="110" t="s">
        <v>439</v>
      </c>
      <c r="B10" s="105" t="s">
        <v>213</v>
      </c>
      <c r="C10" s="9">
        <v>30.995475113000001</v>
      </c>
      <c r="D10" s="9" t="str">
        <f t="shared" si="1"/>
        <v>N/A</v>
      </c>
      <c r="E10" s="9">
        <v>29.940119760000002</v>
      </c>
      <c r="F10" s="9" t="str">
        <f t="shared" si="2"/>
        <v>N/A</v>
      </c>
      <c r="G10" s="9">
        <v>29.208654416000002</v>
      </c>
      <c r="H10" s="9" t="str">
        <f t="shared" si="3"/>
        <v>N/A</v>
      </c>
      <c r="I10" s="10">
        <v>-3.4</v>
      </c>
      <c r="J10" s="10">
        <v>-2.44</v>
      </c>
      <c r="K10" s="9" t="str">
        <f t="shared" si="0"/>
        <v>Yes</v>
      </c>
    </row>
    <row r="11" spans="1:11" x14ac:dyDescent="0.2">
      <c r="A11" s="26" t="s">
        <v>324</v>
      </c>
      <c r="B11" s="105"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
      <c r="A12" s="26" t="s">
        <v>310</v>
      </c>
      <c r="B12" s="105" t="s">
        <v>213</v>
      </c>
      <c r="C12" s="9">
        <v>99.078862314000006</v>
      </c>
      <c r="D12" s="9" t="str">
        <f t="shared" si="1"/>
        <v>N/A</v>
      </c>
      <c r="E12" s="9">
        <v>96.911440276999997</v>
      </c>
      <c r="F12" s="9" t="str">
        <f t="shared" si="2"/>
        <v>N/A</v>
      </c>
      <c r="G12" s="9">
        <v>99.641375221999994</v>
      </c>
      <c r="H12" s="9" t="str">
        <f t="shared" si="3"/>
        <v>N/A</v>
      </c>
      <c r="I12" s="10">
        <v>-2.19</v>
      </c>
      <c r="J12" s="10">
        <v>2.8170000000000002</v>
      </c>
      <c r="K12" s="9" t="str">
        <f t="shared" si="0"/>
        <v>Yes</v>
      </c>
    </row>
    <row r="13" spans="1:11" x14ac:dyDescent="0.2">
      <c r="A13" s="26" t="s">
        <v>824</v>
      </c>
      <c r="B13" s="105" t="s">
        <v>213</v>
      </c>
      <c r="C13" s="9">
        <v>1.1197194585000001</v>
      </c>
      <c r="D13" s="9" t="str">
        <f t="shared" si="1"/>
        <v>N/A</v>
      </c>
      <c r="E13" s="9">
        <v>1.1135772358</v>
      </c>
      <c r="F13" s="9" t="str">
        <f t="shared" si="2"/>
        <v>N/A</v>
      </c>
      <c r="G13" s="9">
        <v>1.106517148</v>
      </c>
      <c r="H13" s="9" t="str">
        <f t="shared" si="3"/>
        <v>N/A</v>
      </c>
      <c r="I13" s="10">
        <v>-0.54900000000000004</v>
      </c>
      <c r="J13" s="10">
        <v>-0.63400000000000001</v>
      </c>
      <c r="K13" s="9" t="str">
        <f t="shared" si="0"/>
        <v>Yes</v>
      </c>
    </row>
    <row r="14" spans="1:11" x14ac:dyDescent="0.2">
      <c r="A14" s="26" t="s">
        <v>311</v>
      </c>
      <c r="B14" s="105" t="s">
        <v>213</v>
      </c>
      <c r="C14" s="9">
        <v>86.215255333000002</v>
      </c>
      <c r="D14" s="9" t="str">
        <f t="shared" si="1"/>
        <v>N/A</v>
      </c>
      <c r="E14" s="9">
        <v>82.209265678999998</v>
      </c>
      <c r="F14" s="9" t="str">
        <f t="shared" si="2"/>
        <v>N/A</v>
      </c>
      <c r="G14" s="9">
        <v>95.770598695999993</v>
      </c>
      <c r="H14" s="9" t="str">
        <f t="shared" si="3"/>
        <v>N/A</v>
      </c>
      <c r="I14" s="10">
        <v>-4.6500000000000004</v>
      </c>
      <c r="J14" s="10">
        <v>16.5</v>
      </c>
      <c r="K14" s="9" t="str">
        <f t="shared" si="0"/>
        <v>Yes</v>
      </c>
    </row>
    <row r="15" spans="1:11" x14ac:dyDescent="0.2">
      <c r="A15" s="26" t="s">
        <v>825</v>
      </c>
      <c r="B15" s="105" t="s">
        <v>213</v>
      </c>
      <c r="C15" s="9">
        <v>8.5651358949999992</v>
      </c>
      <c r="D15" s="9" t="str">
        <f t="shared" si="1"/>
        <v>N/A</v>
      </c>
      <c r="E15" s="9">
        <v>8.2159286947000005</v>
      </c>
      <c r="F15" s="9" t="str">
        <f t="shared" si="2"/>
        <v>N/A</v>
      </c>
      <c r="G15" s="9">
        <v>8.3149196918000001</v>
      </c>
      <c r="H15" s="9" t="str">
        <f t="shared" si="3"/>
        <v>N/A</v>
      </c>
      <c r="I15" s="10">
        <v>-4.08</v>
      </c>
      <c r="J15" s="10">
        <v>1.2050000000000001</v>
      </c>
      <c r="K15" s="9" t="str">
        <f t="shared" si="0"/>
        <v>Yes</v>
      </c>
    </row>
    <row r="16" spans="1:11" x14ac:dyDescent="0.2">
      <c r="A16" s="26" t="s">
        <v>834</v>
      </c>
      <c r="B16" s="105" t="s">
        <v>213</v>
      </c>
      <c r="C16" s="9">
        <v>4.2315182991000002</v>
      </c>
      <c r="D16" s="9" t="str">
        <f t="shared" si="1"/>
        <v>N/A</v>
      </c>
      <c r="E16" s="9">
        <v>4.4871105487999996</v>
      </c>
      <c r="F16" s="9" t="str">
        <f t="shared" si="2"/>
        <v>N/A</v>
      </c>
      <c r="G16" s="9">
        <v>3.9100936524000001</v>
      </c>
      <c r="H16" s="9" t="str">
        <f t="shared" si="3"/>
        <v>N/A</v>
      </c>
      <c r="I16" s="10">
        <v>6.04</v>
      </c>
      <c r="J16" s="10">
        <v>-12.9</v>
      </c>
      <c r="K16" s="9" t="str">
        <f t="shared" si="0"/>
        <v>Yes</v>
      </c>
    </row>
    <row r="17" spans="1:11" x14ac:dyDescent="0.2">
      <c r="A17" s="26" t="s">
        <v>827</v>
      </c>
      <c r="B17" s="105" t="s">
        <v>213</v>
      </c>
      <c r="C17" s="9">
        <v>20.631771002000001</v>
      </c>
      <c r="D17" s="9" t="str">
        <f t="shared" si="1"/>
        <v>N/A</v>
      </c>
      <c r="E17" s="9">
        <v>5.5678605846</v>
      </c>
      <c r="F17" s="9" t="str">
        <f t="shared" si="2"/>
        <v>N/A</v>
      </c>
      <c r="G17" s="9">
        <v>4.5665539137</v>
      </c>
      <c r="H17" s="9" t="str">
        <f t="shared" si="3"/>
        <v>N/A</v>
      </c>
      <c r="I17" s="10">
        <v>-73</v>
      </c>
      <c r="J17" s="10">
        <v>-18</v>
      </c>
      <c r="K17" s="9" t="str">
        <f t="shared" si="0"/>
        <v>Yes</v>
      </c>
    </row>
    <row r="18" spans="1:11" x14ac:dyDescent="0.2">
      <c r="A18" s="110" t="s">
        <v>312</v>
      </c>
      <c r="B18" s="35" t="s">
        <v>223</v>
      </c>
      <c r="C18" s="9">
        <v>99.830316741999994</v>
      </c>
      <c r="D18" s="9" t="str">
        <f>IF(OR($B18="N/A",$C18="N/A"),"N/A",IF(C18&gt;100,"No",IF(C18&lt;98,"No","Yes")))</f>
        <v>Yes</v>
      </c>
      <c r="E18" s="9">
        <v>99.149070280000004</v>
      </c>
      <c r="F18" s="9" t="str">
        <f>IF(OR($B18="N/A",$E18="N/A"),"N/A",IF(E18&gt;100,"No",IF(E18&lt;98,"No","Yes")))</f>
        <v>Yes</v>
      </c>
      <c r="G18" s="9">
        <v>99.404267931000007</v>
      </c>
      <c r="H18" s="9" t="str">
        <f>IF($B18="N/A","N/A",IF(G18&gt;100,"No",IF(G18&lt;98,"No","Yes")))</f>
        <v>Yes</v>
      </c>
      <c r="I18" s="10">
        <v>-0.68200000000000005</v>
      </c>
      <c r="J18" s="10">
        <v>0.25740000000000002</v>
      </c>
      <c r="K18" s="9" t="str">
        <f t="shared" si="0"/>
        <v>Yes</v>
      </c>
    </row>
    <row r="19" spans="1:11" x14ac:dyDescent="0.2">
      <c r="A19" s="110" t="s">
        <v>31</v>
      </c>
      <c r="B19" s="35" t="s">
        <v>214</v>
      </c>
      <c r="C19" s="9">
        <v>98.860698124999999</v>
      </c>
      <c r="D19" s="9" t="str">
        <f>IF(OR($B19="N/A",$C19="N/A"),"N/A",IF(C19&gt;100,"No",IF(C19&lt;95,"No","Yes")))</f>
        <v>Yes</v>
      </c>
      <c r="E19" s="9">
        <v>97.959344469000001</v>
      </c>
      <c r="F19" s="9" t="str">
        <f>IF(OR($B19="N/A",$E19="N/A"),"N/A",IF(E19&gt;100,"No",IF(E19&lt;98,"No","Yes")))</f>
        <v>No</v>
      </c>
      <c r="G19" s="9">
        <v>99.090100770999996</v>
      </c>
      <c r="H19" s="9" t="str">
        <f>IF($B19="N/A","N/A",IF(G19&gt;100,"No",IF(G19&lt;95,"No","Yes")))</f>
        <v>Yes</v>
      </c>
      <c r="I19" s="10">
        <v>-0.91200000000000003</v>
      </c>
      <c r="J19" s="10">
        <v>1.1539999999999999</v>
      </c>
      <c r="K19" s="9" t="str">
        <f t="shared" si="0"/>
        <v>Yes</v>
      </c>
    </row>
    <row r="20" spans="1:11" x14ac:dyDescent="0.2">
      <c r="A20" s="26" t="s">
        <v>313</v>
      </c>
      <c r="B20" s="105" t="s">
        <v>213</v>
      </c>
      <c r="C20" s="9">
        <v>73.383968972000005</v>
      </c>
      <c r="D20" s="9" t="str">
        <f t="shared" ref="D20:D35" si="4">IF(OR($B20="N/A",$C20="N/A"),"N/A",IF(C20&lt;0,"No","Yes"))</f>
        <v>N/A</v>
      </c>
      <c r="E20" s="9">
        <v>75.275764261000006</v>
      </c>
      <c r="F20" s="9" t="str">
        <f t="shared" ref="F20:F34" si="5">IF($B20="N/A","N/A",IF(E20&lt;0,"No","Yes"))</f>
        <v>N/A</v>
      </c>
      <c r="G20" s="9">
        <v>71.324836989000005</v>
      </c>
      <c r="H20" s="9" t="str">
        <f t="shared" ref="H20:H35" si="6">IF($B20="N/A","N/A",IF(G20&lt;0,"No","Yes"))</f>
        <v>N/A</v>
      </c>
      <c r="I20" s="10">
        <v>2.5779999999999998</v>
      </c>
      <c r="J20" s="10">
        <v>-5.25</v>
      </c>
      <c r="K20" s="9" t="str">
        <f t="shared" si="0"/>
        <v>Yes</v>
      </c>
    </row>
    <row r="21" spans="1:11" x14ac:dyDescent="0.2">
      <c r="A21" s="26" t="s">
        <v>835</v>
      </c>
      <c r="B21" s="105" t="s">
        <v>213</v>
      </c>
      <c r="C21" s="9">
        <v>0</v>
      </c>
      <c r="D21" s="9" t="str">
        <f t="shared" si="4"/>
        <v>N/A</v>
      </c>
      <c r="E21" s="9">
        <v>0</v>
      </c>
      <c r="F21" s="9" t="str">
        <f t="shared" si="5"/>
        <v>N/A</v>
      </c>
      <c r="G21" s="9">
        <v>0</v>
      </c>
      <c r="H21" s="9" t="str">
        <f t="shared" si="6"/>
        <v>N/A</v>
      </c>
      <c r="I21" s="10" t="s">
        <v>1746</v>
      </c>
      <c r="J21" s="10" t="s">
        <v>1746</v>
      </c>
      <c r="K21" s="9" t="str">
        <f t="shared" si="0"/>
        <v>N/A</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828</v>
      </c>
      <c r="B23" s="105" t="s">
        <v>213</v>
      </c>
      <c r="C23" s="9">
        <v>4.2971073044999999</v>
      </c>
      <c r="D23" s="9" t="str">
        <f t="shared" si="4"/>
        <v>N/A</v>
      </c>
      <c r="E23" s="9">
        <v>4.1173179955999997</v>
      </c>
      <c r="F23" s="9" t="str">
        <f t="shared" si="5"/>
        <v>N/A</v>
      </c>
      <c r="G23" s="9">
        <v>5.3077652638000004</v>
      </c>
      <c r="H23" s="9" t="str">
        <f t="shared" si="6"/>
        <v>N/A</v>
      </c>
      <c r="I23" s="10">
        <v>-4.18</v>
      </c>
      <c r="J23" s="10">
        <v>28.91</v>
      </c>
      <c r="K23" s="9" t="str">
        <f t="shared" si="0"/>
        <v>Yes</v>
      </c>
    </row>
    <row r="24" spans="1:11" x14ac:dyDescent="0.2">
      <c r="A24" s="26" t="s">
        <v>315</v>
      </c>
      <c r="B24" s="105" t="s">
        <v>213</v>
      </c>
      <c r="C24" s="9">
        <v>5.3329023917000002</v>
      </c>
      <c r="D24" s="9" t="str">
        <f t="shared" si="4"/>
        <v>N/A</v>
      </c>
      <c r="E24" s="9">
        <v>5.8225653954999999</v>
      </c>
      <c r="F24" s="9" t="str">
        <f t="shared" si="5"/>
        <v>N/A</v>
      </c>
      <c r="G24" s="9">
        <v>4.2145820984000002</v>
      </c>
      <c r="H24" s="9" t="str">
        <f t="shared" si="6"/>
        <v>N/A</v>
      </c>
      <c r="I24" s="10">
        <v>9.1820000000000004</v>
      </c>
      <c r="J24" s="10">
        <v>-27.6</v>
      </c>
      <c r="K24" s="9" t="str">
        <f t="shared" si="0"/>
        <v>Yes</v>
      </c>
    </row>
    <row r="25" spans="1:11" x14ac:dyDescent="0.2">
      <c r="A25" s="26" t="s">
        <v>316</v>
      </c>
      <c r="B25" s="105" t="s">
        <v>213</v>
      </c>
      <c r="C25" s="9">
        <v>11.740465416999999</v>
      </c>
      <c r="D25" s="9" t="str">
        <f t="shared" si="4"/>
        <v>N/A</v>
      </c>
      <c r="E25" s="9">
        <v>11.597856918</v>
      </c>
      <c r="F25" s="9" t="str">
        <f t="shared" si="5"/>
        <v>N/A</v>
      </c>
      <c r="G25" s="9">
        <v>15.815056312999999</v>
      </c>
      <c r="H25" s="9" t="str">
        <f t="shared" si="6"/>
        <v>N/A</v>
      </c>
      <c r="I25" s="10">
        <v>-1.21</v>
      </c>
      <c r="J25" s="10">
        <v>36.36</v>
      </c>
      <c r="K25" s="9" t="str">
        <f t="shared" si="0"/>
        <v>No</v>
      </c>
    </row>
    <row r="26" spans="1:11" x14ac:dyDescent="0.2">
      <c r="A26" s="26" t="s">
        <v>317</v>
      </c>
      <c r="B26" s="105" t="s">
        <v>213</v>
      </c>
      <c r="C26" s="9">
        <v>82.926632190999996</v>
      </c>
      <c r="D26" s="9" t="str">
        <f t="shared" si="4"/>
        <v>N/A</v>
      </c>
      <c r="E26" s="9">
        <v>82.579577686999997</v>
      </c>
      <c r="F26" s="9" t="str">
        <f t="shared" si="5"/>
        <v>N/A</v>
      </c>
      <c r="G26" s="9">
        <v>79.970361589000007</v>
      </c>
      <c r="H26" s="9" t="str">
        <f t="shared" si="6"/>
        <v>N/A</v>
      </c>
      <c r="I26" s="10">
        <v>-0.41899999999999998</v>
      </c>
      <c r="J26" s="10">
        <v>-3.16</v>
      </c>
      <c r="K26" s="9" t="str">
        <f t="shared" si="0"/>
        <v>Yes</v>
      </c>
    </row>
    <row r="27" spans="1:11" x14ac:dyDescent="0.2">
      <c r="A27" s="26" t="s">
        <v>318</v>
      </c>
      <c r="B27" s="105" t="s">
        <v>213</v>
      </c>
      <c r="C27" s="9">
        <v>44.618616676999999</v>
      </c>
      <c r="D27" s="9" t="str">
        <f t="shared" si="4"/>
        <v>N/A</v>
      </c>
      <c r="E27" s="9">
        <v>40.182792310000004</v>
      </c>
      <c r="F27" s="9" t="str">
        <f t="shared" si="5"/>
        <v>N/A</v>
      </c>
      <c r="G27" s="9">
        <v>47.786010670000003</v>
      </c>
      <c r="H27" s="9" t="str">
        <f t="shared" si="6"/>
        <v>N/A</v>
      </c>
      <c r="I27" s="10">
        <v>-9.94</v>
      </c>
      <c r="J27" s="10">
        <v>18.920000000000002</v>
      </c>
      <c r="K27" s="9" t="str">
        <f t="shared" si="0"/>
        <v>Yes</v>
      </c>
    </row>
    <row r="28" spans="1:11" x14ac:dyDescent="0.2">
      <c r="A28" s="26" t="s">
        <v>832</v>
      </c>
      <c r="B28" s="105" t="s">
        <v>213</v>
      </c>
      <c r="C28" s="9">
        <v>2.1495834841999999</v>
      </c>
      <c r="D28" s="9" t="str">
        <f t="shared" si="4"/>
        <v>N/A</v>
      </c>
      <c r="E28" s="9">
        <v>2.1864705882000002</v>
      </c>
      <c r="F28" s="9" t="str">
        <f t="shared" si="5"/>
        <v>N/A</v>
      </c>
      <c r="G28" s="9">
        <v>2.1127581715999999</v>
      </c>
      <c r="H28" s="9" t="str">
        <f t="shared" si="6"/>
        <v>N/A</v>
      </c>
      <c r="I28" s="10">
        <v>1.716</v>
      </c>
      <c r="J28" s="10">
        <v>-3.37</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
      <c r="A30" s="26" t="s">
        <v>833</v>
      </c>
      <c r="B30" s="105" t="s">
        <v>213</v>
      </c>
      <c r="C30" s="9">
        <v>99.855124954999994</v>
      </c>
      <c r="D30" s="9" t="str">
        <f t="shared" si="4"/>
        <v>N/A</v>
      </c>
      <c r="E30" s="9">
        <v>99.803921568999996</v>
      </c>
      <c r="F30" s="9" t="str">
        <f t="shared" si="5"/>
        <v>N/A</v>
      </c>
      <c r="G30" s="9">
        <v>99.99379768</v>
      </c>
      <c r="H30" s="9" t="str">
        <f t="shared" si="6"/>
        <v>N/A</v>
      </c>
      <c r="I30" s="10">
        <v>-5.0999999999999997E-2</v>
      </c>
      <c r="J30" s="10">
        <v>0.19020000000000001</v>
      </c>
      <c r="K30" s="9" t="str">
        <f t="shared" si="0"/>
        <v>Yes</v>
      </c>
    </row>
    <row r="31" spans="1:11" x14ac:dyDescent="0.2">
      <c r="A31" s="110"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
      <c r="A32" s="110"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6" t="s">
        <v>322</v>
      </c>
      <c r="B33" s="105" t="s">
        <v>213</v>
      </c>
      <c r="C33" s="9">
        <v>37.322236586999999</v>
      </c>
      <c r="D33" s="9" t="str">
        <f t="shared" si="4"/>
        <v>N/A</v>
      </c>
      <c r="E33" s="9">
        <v>100</v>
      </c>
      <c r="F33" s="9" t="str">
        <f t="shared" si="5"/>
        <v>N/A</v>
      </c>
      <c r="G33" s="9">
        <v>99.964433905999996</v>
      </c>
      <c r="H33" s="9" t="str">
        <f t="shared" si="6"/>
        <v>N/A</v>
      </c>
      <c r="I33" s="10">
        <v>167.9</v>
      </c>
      <c r="J33" s="10">
        <v>-3.5999999999999997E-2</v>
      </c>
      <c r="K33" s="9" t="str">
        <f t="shared" si="0"/>
        <v>Yes</v>
      </c>
    </row>
    <row r="34" spans="1:11" x14ac:dyDescent="0.2">
      <c r="A34" s="26" t="s">
        <v>323</v>
      </c>
      <c r="B34" s="105" t="s">
        <v>213</v>
      </c>
      <c r="C34" s="9">
        <v>26.317065287999998</v>
      </c>
      <c r="D34" s="9" t="str">
        <f t="shared" si="4"/>
        <v>N/A</v>
      </c>
      <c r="E34" s="9">
        <v>23.132682003999999</v>
      </c>
      <c r="F34" s="9" t="str">
        <f t="shared" si="5"/>
        <v>N/A</v>
      </c>
      <c r="G34" s="9">
        <v>25.637225845</v>
      </c>
      <c r="H34" s="9" t="str">
        <f t="shared" si="6"/>
        <v>N/A</v>
      </c>
      <c r="I34" s="10">
        <v>-12.1</v>
      </c>
      <c r="J34" s="10">
        <v>10.83</v>
      </c>
      <c r="K34" s="9" t="str">
        <f t="shared" si="0"/>
        <v>Yes</v>
      </c>
    </row>
    <row r="35" spans="1:11" x14ac:dyDescent="0.2">
      <c r="A35" s="26" t="s">
        <v>1731</v>
      </c>
      <c r="B35" s="105" t="s">
        <v>213</v>
      </c>
      <c r="C35" s="9">
        <v>25.848416289999999</v>
      </c>
      <c r="D35" s="9" t="str">
        <f t="shared" si="4"/>
        <v>N/A</v>
      </c>
      <c r="E35" s="9">
        <v>23.290261581999999</v>
      </c>
      <c r="F35" s="9" t="str">
        <f>IF($B35="N/A","N/A",IF(E35&lt;0,"No","Yes"))</f>
        <v>N/A</v>
      </c>
      <c r="G35" s="9">
        <v>26.200355661</v>
      </c>
      <c r="H35" s="9" t="str">
        <f t="shared" si="6"/>
        <v>N/A</v>
      </c>
      <c r="I35" s="10">
        <v>-9.9</v>
      </c>
      <c r="J35" s="10">
        <v>12.49</v>
      </c>
      <c r="K35" s="9" t="str">
        <f t="shared" si="0"/>
        <v>Yes</v>
      </c>
    </row>
    <row r="36" spans="1:11" x14ac:dyDescent="0.2">
      <c r="A36" s="29" t="s">
        <v>372</v>
      </c>
      <c r="B36" s="1" t="s">
        <v>213</v>
      </c>
      <c r="C36" s="8">
        <v>90.756302520999995</v>
      </c>
      <c r="D36" s="9" t="str">
        <f t="shared" ref="D36:D39" si="7">IF($B36="N/A","N/A",IF(C36&lt;0,"No","Yes"))</f>
        <v>N/A</v>
      </c>
      <c r="E36" s="8">
        <v>90.773715726000006</v>
      </c>
      <c r="F36" s="9" t="str">
        <f t="shared" ref="F36:F39" si="8">IF($B36="N/A","N/A",IF(E36&lt;0,"No","Yes"))</f>
        <v>N/A</v>
      </c>
      <c r="G36" s="8">
        <v>88.660343806</v>
      </c>
      <c r="H36" s="9" t="str">
        <f t="shared" ref="H36:H39" si="9">IF($B36="N/A","N/A",IF(G36&lt;0,"No","Yes"))</f>
        <v>N/A</v>
      </c>
      <c r="I36" s="10">
        <v>1.9199999999999998E-2</v>
      </c>
      <c r="J36" s="10">
        <v>-2.33</v>
      </c>
      <c r="K36" s="9" t="str">
        <f>IF(J36="Div by 0", "N/A", IF(J36="N/A","N/A", IF(J36&gt;30, "No", IF(J36&lt;-30, "No", "Yes"))))</f>
        <v>Yes</v>
      </c>
    </row>
    <row r="37" spans="1:11" x14ac:dyDescent="0.2">
      <c r="A37" s="29" t="s">
        <v>373</v>
      </c>
      <c r="B37" s="1" t="s">
        <v>213</v>
      </c>
      <c r="C37" s="8">
        <v>5.6965093729999996</v>
      </c>
      <c r="D37" s="9" t="str">
        <f t="shared" si="7"/>
        <v>N/A</v>
      </c>
      <c r="E37" s="8">
        <v>5.9328710998999998</v>
      </c>
      <c r="F37" s="9" t="str">
        <f t="shared" si="8"/>
        <v>N/A</v>
      </c>
      <c r="G37" s="8">
        <v>9.3894487254999994</v>
      </c>
      <c r="H37" s="9" t="str">
        <f t="shared" si="9"/>
        <v>N/A</v>
      </c>
      <c r="I37" s="10">
        <v>4.149</v>
      </c>
      <c r="J37" s="10">
        <v>58.26</v>
      </c>
      <c r="K37" s="9" t="str">
        <f>IF(J37="Div by 0", "N/A", IF(J37="N/A","N/A", IF(J37&gt;30, "No", IF(J37&lt;-30, "No", "Yes"))))</f>
        <v>No</v>
      </c>
    </row>
    <row r="38" spans="1:11" x14ac:dyDescent="0.2">
      <c r="A38" s="29" t="s">
        <v>374</v>
      </c>
      <c r="B38" s="1" t="s">
        <v>213</v>
      </c>
      <c r="C38" s="8">
        <v>2.8926955398</v>
      </c>
      <c r="D38" s="9" t="str">
        <f t="shared" si="7"/>
        <v>N/A</v>
      </c>
      <c r="E38" s="8">
        <v>2.7103687362</v>
      </c>
      <c r="F38" s="9" t="str">
        <f t="shared" si="8"/>
        <v>N/A</v>
      </c>
      <c r="G38" s="8">
        <v>0.34973325430000002</v>
      </c>
      <c r="H38" s="9" t="str">
        <f t="shared" si="9"/>
        <v>N/A</v>
      </c>
      <c r="I38" s="10">
        <v>-6.3</v>
      </c>
      <c r="J38" s="10">
        <v>-87.1</v>
      </c>
      <c r="K38" s="9" t="str">
        <f>IF(J38="Div by 0", "N/A", IF(J38="N/A","N/A", IF(J38&gt;30, "No", IF(J38&lt;-30, "No", "Yes"))))</f>
        <v>No</v>
      </c>
    </row>
    <row r="39" spans="1:11" x14ac:dyDescent="0.2">
      <c r="A39" s="29" t="s">
        <v>375</v>
      </c>
      <c r="B39" s="1" t="s">
        <v>213</v>
      </c>
      <c r="C39" s="8">
        <v>0.45248868780000001</v>
      </c>
      <c r="D39" s="9" t="str">
        <f t="shared" si="7"/>
        <v>N/A</v>
      </c>
      <c r="E39" s="8">
        <v>0.3072801765</v>
      </c>
      <c r="F39" s="9" t="str">
        <f t="shared" si="8"/>
        <v>N/A</v>
      </c>
      <c r="G39" s="8">
        <v>0.56609365739999995</v>
      </c>
      <c r="H39" s="9" t="str">
        <f t="shared" si="9"/>
        <v>N/A</v>
      </c>
      <c r="I39" s="10">
        <v>-32.1</v>
      </c>
      <c r="J39" s="10">
        <v>84.23</v>
      </c>
      <c r="K39" s="9" t="str">
        <f>IF(J39="Div by 0", "N/A", IF(J39="N/A","N/A", IF(J39&gt;30, "No", IF(J39&lt;-30, "No", "Yes"))))</f>
        <v>No</v>
      </c>
    </row>
    <row r="40" spans="1:11" x14ac:dyDescent="0.2">
      <c r="A40" s="158" t="s">
        <v>1633</v>
      </c>
      <c r="B40" s="159"/>
      <c r="C40" s="159"/>
      <c r="D40" s="159"/>
      <c r="E40" s="159"/>
      <c r="F40" s="159"/>
      <c r="G40" s="159"/>
      <c r="H40" s="159"/>
      <c r="I40" s="159"/>
      <c r="J40" s="159"/>
      <c r="K40" s="160"/>
    </row>
    <row r="41" spans="1:11" x14ac:dyDescent="0.2">
      <c r="A41" s="151" t="s">
        <v>1631</v>
      </c>
      <c r="B41" s="152"/>
      <c r="C41" s="152"/>
      <c r="D41" s="152"/>
      <c r="E41" s="152"/>
      <c r="F41" s="152"/>
      <c r="G41" s="152"/>
      <c r="H41" s="152"/>
      <c r="I41" s="152"/>
      <c r="J41" s="152"/>
      <c r="K41" s="153"/>
    </row>
    <row r="42" spans="1:11" x14ac:dyDescent="0.2">
      <c r="A42" s="154" t="s">
        <v>1732</v>
      </c>
      <c r="B42" s="154"/>
      <c r="C42" s="154"/>
      <c r="D42" s="154"/>
      <c r="E42" s="154"/>
      <c r="F42" s="154"/>
      <c r="G42" s="154"/>
      <c r="H42" s="154"/>
      <c r="I42" s="154"/>
      <c r="J42" s="154"/>
      <c r="K42" s="155"/>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1728</v>
      </c>
      <c r="B1" s="143"/>
      <c r="C1" s="143"/>
      <c r="D1" s="143"/>
      <c r="E1" s="143"/>
      <c r="F1" s="143"/>
      <c r="G1" s="143"/>
      <c r="H1" s="143"/>
      <c r="I1" s="143"/>
      <c r="J1" s="143"/>
      <c r="K1" s="144"/>
    </row>
    <row r="2" spans="1:11" x14ac:dyDescent="0.2">
      <c r="A2" s="148" t="s">
        <v>1579</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s="25" customFormat="1" ht="65.2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107" t="s">
        <v>342</v>
      </c>
      <c r="B6" s="9" t="s">
        <v>213</v>
      </c>
      <c r="C6" s="5">
        <v>7</v>
      </c>
      <c r="D6" s="9" t="s">
        <v>213</v>
      </c>
      <c r="E6" s="5">
        <v>7</v>
      </c>
      <c r="F6" s="9" t="s">
        <v>213</v>
      </c>
      <c r="G6" s="5">
        <v>7</v>
      </c>
      <c r="H6" s="9" t="s">
        <v>213</v>
      </c>
      <c r="I6" s="130" t="s">
        <v>213</v>
      </c>
      <c r="J6" s="130" t="s">
        <v>213</v>
      </c>
      <c r="K6" s="9" t="s">
        <v>213</v>
      </c>
    </row>
    <row r="7" spans="1:11" s="28" customFormat="1" x14ac:dyDescent="0.2">
      <c r="A7" s="107" t="s">
        <v>12</v>
      </c>
      <c r="B7" s="30" t="s">
        <v>213</v>
      </c>
      <c r="C7" s="31">
        <v>132745</v>
      </c>
      <c r="D7" s="32" t="str">
        <f>IF($B7="N/A","N/A",IF(C7&gt;15,"No",IF(C7&lt;-15,"No","Yes")))</f>
        <v>N/A</v>
      </c>
      <c r="E7" s="31">
        <v>135574</v>
      </c>
      <c r="F7" s="32" t="str">
        <f>IF($B7="N/A","N/A",IF(E7&gt;15,"No",IF(E7&lt;-15,"No","Yes")))</f>
        <v>N/A</v>
      </c>
      <c r="G7" s="31">
        <v>135992</v>
      </c>
      <c r="H7" s="32" t="str">
        <f>IF($B7="N/A","N/A",IF(G7&gt;15,"No",IF(G7&lt;-15,"No","Yes")))</f>
        <v>N/A</v>
      </c>
      <c r="I7" s="33">
        <v>2.1309999999999998</v>
      </c>
      <c r="J7" s="33">
        <v>0.30830000000000002</v>
      </c>
      <c r="K7" s="32" t="str">
        <f t="shared" ref="K7:K24" si="0">IF(J7="Div by 0", "N/A", IF(J7="N/A","N/A", IF(J7&gt;30, "No", IF(J7&lt;-30, "No", "Yes"))))</f>
        <v>Yes</v>
      </c>
    </row>
    <row r="8" spans="1:11" x14ac:dyDescent="0.2">
      <c r="A8" s="107" t="s">
        <v>362</v>
      </c>
      <c r="B8" s="30" t="s">
        <v>213</v>
      </c>
      <c r="C8" s="34">
        <v>99.738596556999994</v>
      </c>
      <c r="D8" s="32" t="str">
        <f>IF($B8="N/A","N/A",IF(C8&gt;15,"No",IF(C8&lt;-15,"No","Yes")))</f>
        <v>N/A</v>
      </c>
      <c r="E8" s="34">
        <v>99.815598860999998</v>
      </c>
      <c r="F8" s="32" t="str">
        <f>IF($B8="N/A","N/A",IF(E8&gt;15,"No",IF(E8&lt;-15,"No","Yes")))</f>
        <v>N/A</v>
      </c>
      <c r="G8" s="34">
        <v>99.210982998999995</v>
      </c>
      <c r="H8" s="32" t="str">
        <f>IF($B8="N/A","N/A",IF(G8&gt;15,"No",IF(G8&lt;-15,"No","Yes")))</f>
        <v>N/A</v>
      </c>
      <c r="I8" s="33">
        <v>7.7200000000000005E-2</v>
      </c>
      <c r="J8" s="33">
        <v>-0.60599999999999998</v>
      </c>
      <c r="K8" s="32" t="str">
        <f t="shared" si="0"/>
        <v>Yes</v>
      </c>
    </row>
    <row r="9" spans="1:11" x14ac:dyDescent="0.2">
      <c r="A9" s="107" t="s">
        <v>119</v>
      </c>
      <c r="B9" s="35" t="s">
        <v>213</v>
      </c>
      <c r="C9" s="8">
        <v>0.26140344269999999</v>
      </c>
      <c r="D9" s="9" t="str">
        <f>IF($B9="N/A","N/A",IF(C9&gt;15,"No",IF(C9&lt;-15,"No","Yes")))</f>
        <v>N/A</v>
      </c>
      <c r="E9" s="8">
        <v>0.18440113890000001</v>
      </c>
      <c r="F9" s="9" t="str">
        <f>IF($B9="N/A","N/A",IF(E9&gt;15,"No",IF(E9&lt;-15,"No","Yes")))</f>
        <v>N/A</v>
      </c>
      <c r="G9" s="8">
        <v>0.78901700100000005</v>
      </c>
      <c r="H9" s="9" t="str">
        <f>IF($B9="N/A","N/A",IF(G9&gt;15,"No",IF(G9&lt;-15,"No","Yes")))</f>
        <v>N/A</v>
      </c>
      <c r="I9" s="10">
        <v>-29.5</v>
      </c>
      <c r="J9" s="10">
        <v>327.9</v>
      </c>
      <c r="K9" s="9" t="str">
        <f t="shared" si="0"/>
        <v>No</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
      <c r="A11" s="107" t="s">
        <v>836</v>
      </c>
      <c r="B11" s="35" t="s">
        <v>214</v>
      </c>
      <c r="C11" s="8">
        <v>99.956307206000005</v>
      </c>
      <c r="D11" s="9" t="str">
        <f>IF(OR($B11="N/A",$C11="N/A"),"N/A",IF(C11&gt;100,"No",IF(C11&lt;95,"No","Yes")))</f>
        <v>Yes</v>
      </c>
      <c r="E11" s="8">
        <v>99.973446236000001</v>
      </c>
      <c r="F11" s="9" t="str">
        <f>IF(OR($B11="N/A",$E11="N/A"),"N/A",IF(E11&gt;100,"No",IF(E11&lt;95,"No","Yes")))</f>
        <v>Yes</v>
      </c>
      <c r="G11" s="8">
        <v>99.963968468999994</v>
      </c>
      <c r="H11" s="9" t="str">
        <f>IF($B11="N/A","N/A",IF(G11&gt;100,"No",IF(G11&lt;95,"No","Yes")))</f>
        <v>Yes</v>
      </c>
      <c r="I11" s="10">
        <v>1.7100000000000001E-2</v>
      </c>
      <c r="J11" s="10">
        <v>-8.9999999999999993E-3</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
      <c r="A13" s="107" t="s">
        <v>837</v>
      </c>
      <c r="B13" s="35" t="s">
        <v>214</v>
      </c>
      <c r="C13" s="8">
        <v>30.704734641999998</v>
      </c>
      <c r="D13" s="9" t="str">
        <f t="shared" si="1"/>
        <v>No</v>
      </c>
      <c r="E13" s="8">
        <v>32.523935268000002</v>
      </c>
      <c r="F13" s="9" t="str">
        <f t="shared" si="2"/>
        <v>No</v>
      </c>
      <c r="G13" s="8">
        <v>36.816136243000003</v>
      </c>
      <c r="H13" s="9" t="str">
        <f t="shared" si="3"/>
        <v>No</v>
      </c>
      <c r="I13" s="10">
        <v>5.9249999999999998</v>
      </c>
      <c r="J13" s="10">
        <v>13.2</v>
      </c>
      <c r="K13" s="9" t="str">
        <f t="shared" si="0"/>
        <v>Yes</v>
      </c>
    </row>
    <row r="14" spans="1:11" x14ac:dyDescent="0.2">
      <c r="A14" s="107" t="s">
        <v>13</v>
      </c>
      <c r="B14" s="35" t="s">
        <v>213</v>
      </c>
      <c r="C14" s="36">
        <v>132398</v>
      </c>
      <c r="D14" s="9" t="str">
        <f>IF($B14="N/A","N/A",IF(C14&gt;15,"No",IF(C14&lt;-15,"No","Yes")))</f>
        <v>N/A</v>
      </c>
      <c r="E14" s="36">
        <v>135324</v>
      </c>
      <c r="F14" s="9" t="str">
        <f>IF($B14="N/A","N/A",IF(E14&gt;15,"No",IF(E14&lt;-15,"No","Yes")))</f>
        <v>N/A</v>
      </c>
      <c r="G14" s="36">
        <v>134919</v>
      </c>
      <c r="H14" s="9" t="str">
        <f>IF($B14="N/A","N/A",IF(G14&gt;15,"No",IF(G14&lt;-15,"No","Yes")))</f>
        <v>N/A</v>
      </c>
      <c r="I14" s="10">
        <v>2.21</v>
      </c>
      <c r="J14" s="10">
        <v>-0.29899999999999999</v>
      </c>
      <c r="K14" s="9" t="str">
        <f t="shared" si="0"/>
        <v>Yes</v>
      </c>
    </row>
    <row r="15" spans="1:11" x14ac:dyDescent="0.2">
      <c r="A15" s="107" t="s">
        <v>440</v>
      </c>
      <c r="B15" s="35" t="s">
        <v>215</v>
      </c>
      <c r="C15" s="8">
        <v>3.5529237602000001</v>
      </c>
      <c r="D15" s="9" t="str">
        <f>IF($B15="N/A","N/A",IF(C15&gt;20,"No",IF(C15&lt;5,"No","Yes")))</f>
        <v>No</v>
      </c>
      <c r="E15" s="8">
        <v>3.5965534569000002</v>
      </c>
      <c r="F15" s="9" t="str">
        <f>IF($B15="N/A","N/A",IF(E15&gt;20,"No",IF(E15&lt;5,"No","Yes")))</f>
        <v>No</v>
      </c>
      <c r="G15" s="8">
        <v>3.8096932233</v>
      </c>
      <c r="H15" s="9" t="str">
        <f>IF($B15="N/A","N/A",IF(G15&gt;20,"No",IF(G15&lt;5,"No","Yes")))</f>
        <v>No</v>
      </c>
      <c r="I15" s="10">
        <v>1.228</v>
      </c>
      <c r="J15" s="10">
        <v>5.9260000000000002</v>
      </c>
      <c r="K15" s="9" t="str">
        <f t="shared" si="0"/>
        <v>Yes</v>
      </c>
    </row>
    <row r="16" spans="1:11" x14ac:dyDescent="0.2">
      <c r="A16" s="107" t="s">
        <v>441</v>
      </c>
      <c r="B16" s="30" t="s">
        <v>213</v>
      </c>
      <c r="C16" s="8">
        <v>96.447076240000001</v>
      </c>
      <c r="D16" s="9" t="str">
        <f>IF($B16="N/A","N/A",IF(C16&gt;15,"No",IF(C16&lt;-15,"No","Yes")))</f>
        <v>N/A</v>
      </c>
      <c r="E16" s="8">
        <v>96.403446543000001</v>
      </c>
      <c r="F16" s="9" t="str">
        <f>IF($B16="N/A","N/A",IF(E16&gt;15,"No",IF(E16&lt;-15,"No","Yes")))</f>
        <v>N/A</v>
      </c>
      <c r="G16" s="8">
        <v>96.190306777000004</v>
      </c>
      <c r="H16" s="9" t="str">
        <f>IF($B16="N/A","N/A",IF(G16&gt;15,"No",IF(G16&lt;-15,"No","Yes")))</f>
        <v>N/A</v>
      </c>
      <c r="I16" s="10">
        <v>-4.4999999999999998E-2</v>
      </c>
      <c r="J16" s="10">
        <v>-0.221</v>
      </c>
      <c r="K16" s="9" t="str">
        <f t="shared" si="0"/>
        <v>Yes</v>
      </c>
    </row>
    <row r="17" spans="1:11" x14ac:dyDescent="0.2">
      <c r="A17" s="107" t="s">
        <v>442</v>
      </c>
      <c r="B17" s="35" t="s">
        <v>235</v>
      </c>
      <c r="C17" s="8">
        <v>7.5945255970999996</v>
      </c>
      <c r="D17" s="9" t="str">
        <f>IF($B17="N/A","N/A",IF(C17&gt;1,"Yes","No"))</f>
        <v>Yes</v>
      </c>
      <c r="E17" s="8">
        <v>6.9403801246999999</v>
      </c>
      <c r="F17" s="9" t="str">
        <f>IF($B17="N/A","N/A",IF(E17&gt;1,"Yes","No"))</f>
        <v>Yes</v>
      </c>
      <c r="G17" s="8">
        <v>7.0790622522</v>
      </c>
      <c r="H17" s="9" t="str">
        <f>IF($B17="N/A","N/A",IF(G17&gt;1,"Yes","No"))</f>
        <v>Yes</v>
      </c>
      <c r="I17" s="10">
        <v>-8.61</v>
      </c>
      <c r="J17" s="10">
        <v>1.998</v>
      </c>
      <c r="K17" s="9" t="str">
        <f t="shared" si="0"/>
        <v>Yes</v>
      </c>
    </row>
    <row r="18" spans="1:11" x14ac:dyDescent="0.2">
      <c r="A18" s="107" t="s">
        <v>859</v>
      </c>
      <c r="B18" s="35" t="s">
        <v>213</v>
      </c>
      <c r="C18" s="108">
        <v>2527.9273993000002</v>
      </c>
      <c r="D18" s="9" t="str">
        <f>IF($B18="N/A","N/A",IF(C18&gt;15,"No",IF(C18&lt;-15,"No","Yes")))</f>
        <v>N/A</v>
      </c>
      <c r="E18" s="108">
        <v>3242.6672699999999</v>
      </c>
      <c r="F18" s="9" t="str">
        <f>IF($B18="N/A","N/A",IF(E18&gt;15,"No",IF(E18&lt;-15,"No","Yes")))</f>
        <v>N/A</v>
      </c>
      <c r="G18" s="108">
        <v>2250.8210659000001</v>
      </c>
      <c r="H18" s="9" t="str">
        <f>IF($B18="N/A","N/A",IF(G18&gt;15,"No",IF(G18&lt;-15,"No","Yes")))</f>
        <v>N/A</v>
      </c>
      <c r="I18" s="10">
        <v>28.27</v>
      </c>
      <c r="J18" s="10">
        <v>-30.6</v>
      </c>
      <c r="K18" s="9" t="str">
        <f t="shared" si="0"/>
        <v>No</v>
      </c>
    </row>
    <row r="19" spans="1:11" x14ac:dyDescent="0.2">
      <c r="A19" s="3" t="s">
        <v>131</v>
      </c>
      <c r="B19" s="35" t="s">
        <v>213</v>
      </c>
      <c r="C19" s="36">
        <v>576</v>
      </c>
      <c r="D19" s="35" t="s">
        <v>213</v>
      </c>
      <c r="E19" s="36">
        <v>308</v>
      </c>
      <c r="F19" s="35" t="s">
        <v>213</v>
      </c>
      <c r="G19" s="36">
        <v>48</v>
      </c>
      <c r="H19" s="9" t="str">
        <f>IF($B19="N/A","N/A",IF(G19&gt;15,"No",IF(G19&lt;-15,"No","Yes")))</f>
        <v>N/A</v>
      </c>
      <c r="I19" s="10">
        <v>-46.5</v>
      </c>
      <c r="J19" s="10">
        <v>-84.4</v>
      </c>
      <c r="K19" s="9" t="str">
        <f t="shared" si="0"/>
        <v>No</v>
      </c>
    </row>
    <row r="20" spans="1:11" x14ac:dyDescent="0.2">
      <c r="A20" s="3" t="s">
        <v>346</v>
      </c>
      <c r="B20" s="30" t="s">
        <v>213</v>
      </c>
      <c r="C20" s="8">
        <v>0.43391464839999999</v>
      </c>
      <c r="D20" s="35" t="s">
        <v>213</v>
      </c>
      <c r="E20" s="8">
        <v>0.22718220310000001</v>
      </c>
      <c r="F20" s="35" t="s">
        <v>213</v>
      </c>
      <c r="G20" s="8">
        <v>3.5296193900000002E-2</v>
      </c>
      <c r="H20" s="9" t="str">
        <f>IF($B20="N/A","N/A",IF(G20&gt;15,"No",IF(G20&lt;-15,"No","Yes")))</f>
        <v>N/A</v>
      </c>
      <c r="I20" s="10">
        <v>-47.6</v>
      </c>
      <c r="J20" s="10">
        <v>-84.5</v>
      </c>
      <c r="K20" s="9" t="str">
        <f t="shared" si="0"/>
        <v>No</v>
      </c>
    </row>
    <row r="21" spans="1:11" ht="25.5" x14ac:dyDescent="0.2">
      <c r="A21" s="3" t="s">
        <v>838</v>
      </c>
      <c r="B21" s="35" t="s">
        <v>213</v>
      </c>
      <c r="C21" s="108">
        <v>1766.7934028</v>
      </c>
      <c r="D21" s="9" t="str">
        <f>IF($B21="N/A","N/A",IF(C21&gt;60,"No",IF(C21&lt;15,"No","Yes")))</f>
        <v>N/A</v>
      </c>
      <c r="E21" s="108">
        <v>1410.9025974000001</v>
      </c>
      <c r="F21" s="9" t="str">
        <f>IF($B21="N/A","N/A",IF(E21&gt;60,"No",IF(E21&lt;15,"No","Yes")))</f>
        <v>N/A</v>
      </c>
      <c r="G21" s="108">
        <v>894.9375</v>
      </c>
      <c r="H21" s="9" t="str">
        <f>IF($B21="N/A","N/A",IF(G21&gt;60,"No",IF(G21&lt;15,"No","Yes")))</f>
        <v>N/A</v>
      </c>
      <c r="I21" s="10">
        <v>-20.100000000000001</v>
      </c>
      <c r="J21" s="10">
        <v>-36.6</v>
      </c>
      <c r="K21" s="9" t="str">
        <f t="shared" si="0"/>
        <v>No</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
      <c r="A23" s="3" t="s">
        <v>839</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
      <c r="A24" s="3" t="s">
        <v>820</v>
      </c>
      <c r="B24" s="35" t="s">
        <v>217</v>
      </c>
      <c r="C24" s="47">
        <v>0</v>
      </c>
      <c r="D24" s="9" t="str">
        <f t="shared" si="4"/>
        <v>Yes</v>
      </c>
      <c r="E24" s="47">
        <v>0</v>
      </c>
      <c r="F24" s="9" t="str">
        <f t="shared" si="5"/>
        <v>Yes</v>
      </c>
      <c r="G24" s="47">
        <v>0</v>
      </c>
      <c r="H24" s="9" t="str">
        <f t="shared" si="6"/>
        <v>Yes</v>
      </c>
      <c r="I24" s="10" t="s">
        <v>1746</v>
      </c>
      <c r="J24" s="10" t="s">
        <v>1746</v>
      </c>
      <c r="K24" s="9" t="str">
        <f t="shared" si="0"/>
        <v>N/A</v>
      </c>
    </row>
    <row r="25" spans="1:11" x14ac:dyDescent="0.2">
      <c r="A25" s="158" t="s">
        <v>1633</v>
      </c>
      <c r="B25" s="159"/>
      <c r="C25" s="159"/>
      <c r="D25" s="159"/>
      <c r="E25" s="159"/>
      <c r="F25" s="159"/>
      <c r="G25" s="159"/>
      <c r="H25" s="159"/>
      <c r="I25" s="159"/>
      <c r="J25" s="159"/>
      <c r="K25" s="160"/>
    </row>
    <row r="26" spans="1:11" x14ac:dyDescent="0.2">
      <c r="A26" s="151" t="s">
        <v>1631</v>
      </c>
      <c r="B26" s="152"/>
      <c r="C26" s="152"/>
      <c r="D26" s="152"/>
      <c r="E26" s="152"/>
      <c r="F26" s="152"/>
      <c r="G26" s="152"/>
      <c r="H26" s="152"/>
      <c r="I26" s="152"/>
      <c r="J26" s="152"/>
      <c r="K26" s="153"/>
    </row>
    <row r="27" spans="1:11" x14ac:dyDescent="0.2">
      <c r="A27" s="154" t="s">
        <v>1732</v>
      </c>
      <c r="B27" s="154"/>
      <c r="C27" s="154"/>
      <c r="D27" s="154"/>
      <c r="E27" s="154"/>
      <c r="F27" s="154"/>
      <c r="G27" s="154"/>
      <c r="H27" s="154"/>
      <c r="I27" s="154"/>
      <c r="J27" s="154"/>
      <c r="K27" s="155"/>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1728</v>
      </c>
      <c r="B1" s="143"/>
      <c r="C1" s="143"/>
      <c r="D1" s="143"/>
      <c r="E1" s="143"/>
      <c r="F1" s="143"/>
      <c r="G1" s="143"/>
      <c r="H1" s="143"/>
      <c r="I1" s="143"/>
      <c r="J1" s="143"/>
      <c r="K1" s="144"/>
    </row>
    <row r="2" spans="1:11" x14ac:dyDescent="0.2">
      <c r="A2" s="148" t="s">
        <v>1580</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36">
        <v>127694</v>
      </c>
      <c r="D6" s="9" t="str">
        <f>IF($B6="N/A","N/A",IF(C6&gt;15,"No",IF(C6&lt;-15,"No","Yes")))</f>
        <v>N/A</v>
      </c>
      <c r="E6" s="36">
        <v>130457</v>
      </c>
      <c r="F6" s="9" t="str">
        <f>IF($B6="N/A","N/A",IF(E6&gt;15,"No",IF(E6&lt;-15,"No","Yes")))</f>
        <v>N/A</v>
      </c>
      <c r="G6" s="36">
        <v>129779</v>
      </c>
      <c r="H6" s="9" t="str">
        <f>IF($B6="N/A","N/A",IF(G6&gt;15,"No",IF(G6&lt;-15,"No","Yes")))</f>
        <v>N/A</v>
      </c>
      <c r="I6" s="10">
        <v>2.1640000000000001</v>
      </c>
      <c r="J6" s="10">
        <v>-0.52</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5" x14ac:dyDescent="0.2">
      <c r="A9" s="89" t="s">
        <v>840</v>
      </c>
      <c r="B9" s="35" t="s">
        <v>236</v>
      </c>
      <c r="C9" s="37">
        <v>150.53926254000001</v>
      </c>
      <c r="D9" s="9" t="str">
        <f>IF($B9="N/A","N/A",IF(C9&gt;100,"No",IF(C9&lt;50,"No","Yes")))</f>
        <v>No</v>
      </c>
      <c r="E9" s="37">
        <v>157.23764542999999</v>
      </c>
      <c r="F9" s="9" t="str">
        <f>IF($B9="N/A","N/A",IF(E9&gt;100,"No",IF(E9&lt;50,"No","Yes")))</f>
        <v>No</v>
      </c>
      <c r="G9" s="37">
        <v>161.75682133000001</v>
      </c>
      <c r="H9" s="9" t="str">
        <f>IF($B9="N/A","N/A",IF(G9&gt;100,"No",IF(G9&lt;50,"No","Yes")))</f>
        <v>No</v>
      </c>
      <c r="I9" s="10">
        <v>4.45</v>
      </c>
      <c r="J9" s="10">
        <v>2.8740000000000001</v>
      </c>
      <c r="K9" s="9" t="str">
        <f t="shared" si="0"/>
        <v>Yes</v>
      </c>
    </row>
    <row r="10" spans="1:11" ht="25.5" x14ac:dyDescent="0.2">
      <c r="A10" s="89" t="s">
        <v>841</v>
      </c>
      <c r="B10" s="35" t="s">
        <v>213</v>
      </c>
      <c r="C10" s="37">
        <v>198.51357057000001</v>
      </c>
      <c r="D10" s="9" t="str">
        <f>IF($B10="N/A","N/A",IF(C10&gt;15,"No",IF(C10&lt;-15,"No","Yes")))</f>
        <v>N/A</v>
      </c>
      <c r="E10" s="37">
        <v>197.69112755</v>
      </c>
      <c r="F10" s="9" t="str">
        <f>IF($B10="N/A","N/A",IF(E10&gt;15,"No",IF(E10&lt;-15,"No","Yes")))</f>
        <v>N/A</v>
      </c>
      <c r="G10" s="37">
        <v>206.33490767999999</v>
      </c>
      <c r="H10" s="9" t="str">
        <f>IF($B10="N/A","N/A",IF(G10&gt;15,"No",IF(G10&lt;-15,"No","Yes")))</f>
        <v>N/A</v>
      </c>
      <c r="I10" s="10">
        <v>-0.41399999999999998</v>
      </c>
      <c r="J10" s="10">
        <v>4.3719999999999999</v>
      </c>
      <c r="K10" s="9" t="str">
        <f t="shared" si="0"/>
        <v>Yes</v>
      </c>
    </row>
    <row r="11" spans="1:11" ht="25.5" x14ac:dyDescent="0.2">
      <c r="A11" s="89" t="s">
        <v>842</v>
      </c>
      <c r="B11" s="35" t="s">
        <v>213</v>
      </c>
      <c r="C11" s="37">
        <v>457.79365079000002</v>
      </c>
      <c r="D11" s="9" t="str">
        <f>IF($B11="N/A","N/A",IF(C11&gt;15,"No",IF(C11&lt;-15,"No","Yes")))</f>
        <v>N/A</v>
      </c>
      <c r="E11" s="37">
        <v>464.32436587000001</v>
      </c>
      <c r="F11" s="9" t="str">
        <f>IF($B11="N/A","N/A",IF(E11&gt;15,"No",IF(E11&lt;-15,"No","Yes")))</f>
        <v>N/A</v>
      </c>
      <c r="G11" s="37">
        <v>462.92045454999999</v>
      </c>
      <c r="H11" s="9" t="str">
        <f>IF($B11="N/A","N/A",IF(G11&gt;15,"No",IF(G11&lt;-15,"No","Yes")))</f>
        <v>N/A</v>
      </c>
      <c r="I11" s="10">
        <v>1.427</v>
      </c>
      <c r="J11" s="10">
        <v>-0.30199999999999999</v>
      </c>
      <c r="K11" s="9" t="str">
        <f t="shared" si="0"/>
        <v>Yes</v>
      </c>
    </row>
    <row r="12" spans="1:11" ht="25.5" x14ac:dyDescent="0.2">
      <c r="A12" s="89" t="s">
        <v>843</v>
      </c>
      <c r="B12" s="35" t="s">
        <v>213</v>
      </c>
      <c r="C12" s="37">
        <v>815.00128547999998</v>
      </c>
      <c r="D12" s="9" t="str">
        <f>IF($B12="N/A","N/A",IF(C12&gt;15,"No",IF(C12&lt;-15,"No","Yes")))</f>
        <v>N/A</v>
      </c>
      <c r="E12" s="37">
        <v>793.74188389999995</v>
      </c>
      <c r="F12" s="9" t="str">
        <f>IF($B12="N/A","N/A",IF(E12&gt;15,"No",IF(E12&lt;-15,"No","Yes")))</f>
        <v>N/A</v>
      </c>
      <c r="G12" s="37">
        <v>760.19426324000005</v>
      </c>
      <c r="H12" s="9" t="str">
        <f>IF($B12="N/A","N/A",IF(G12&gt;15,"No",IF(G12&lt;-15,"No","Yes")))</f>
        <v>N/A</v>
      </c>
      <c r="I12" s="10">
        <v>-2.61</v>
      </c>
      <c r="J12" s="10">
        <v>-4.2300000000000004</v>
      </c>
      <c r="K12" s="9" t="str">
        <f t="shared" si="0"/>
        <v>Yes</v>
      </c>
    </row>
    <row r="13" spans="1:11" x14ac:dyDescent="0.2">
      <c r="A13" s="89" t="s">
        <v>652</v>
      </c>
      <c r="B13" s="35" t="s">
        <v>237</v>
      </c>
      <c r="C13" s="8">
        <v>84.184065029999999</v>
      </c>
      <c r="D13" s="9" t="str">
        <f>IF($B13="N/A","N/A",IF(C13&gt;99,"No",IF(C13&lt;75,"No","Yes")))</f>
        <v>Yes</v>
      </c>
      <c r="E13" s="8">
        <v>84.249982752999998</v>
      </c>
      <c r="F13" s="9" t="str">
        <f>IF($B13="N/A","N/A",IF(E13&gt;99,"No",IF(E13&lt;75,"No","Yes")))</f>
        <v>Yes</v>
      </c>
      <c r="G13" s="8">
        <v>85.128564714000007</v>
      </c>
      <c r="H13" s="9" t="str">
        <f>IF($B13="N/A","N/A",IF(G13&gt;99,"No",IF(G13&lt;75,"No","Yes")))</f>
        <v>Yes</v>
      </c>
      <c r="I13" s="10">
        <v>7.8299999999999995E-2</v>
      </c>
      <c r="J13" s="10">
        <v>1.0429999999999999</v>
      </c>
      <c r="K13" s="9" t="str">
        <f t="shared" ref="K13:K24" si="1">IF(J13="Div by 0", "N/A", IF(J13="N/A","N/A", IF(J13&gt;30, "No", IF(J13&lt;-30, "No", "Yes"))))</f>
        <v>Yes</v>
      </c>
    </row>
    <row r="14" spans="1:11" x14ac:dyDescent="0.2">
      <c r="A14" s="89" t="s">
        <v>493</v>
      </c>
      <c r="B14" s="35" t="s">
        <v>213</v>
      </c>
      <c r="C14" s="9">
        <v>99.994418500999998</v>
      </c>
      <c r="D14" s="9" t="str">
        <f>IF($B14="N/A","N/A",IF(C14&gt;15,"No",IF(C14&lt;-15,"No","Yes")))</f>
        <v>N/A</v>
      </c>
      <c r="E14" s="9">
        <v>99.868983713999995</v>
      </c>
      <c r="F14" s="9" t="str">
        <f>IF($B14="N/A","N/A",IF(E14&gt;15,"No",IF(E14&lt;-15,"No","Yes")))</f>
        <v>N/A</v>
      </c>
      <c r="G14" s="9">
        <v>99.866037890000001</v>
      </c>
      <c r="H14" s="9" t="str">
        <f>IF($B14="N/A","N/A",IF(G14&gt;15,"No",IF(G14&lt;-15,"No","Yes")))</f>
        <v>N/A</v>
      </c>
      <c r="I14" s="10">
        <v>-0.125</v>
      </c>
      <c r="J14" s="10">
        <v>-3.0000000000000001E-3</v>
      </c>
      <c r="K14" s="9" t="str">
        <f t="shared" si="1"/>
        <v>Yes</v>
      </c>
    </row>
    <row r="15" spans="1:11" x14ac:dyDescent="0.2">
      <c r="A15" s="89" t="s">
        <v>844</v>
      </c>
      <c r="B15" s="35" t="s">
        <v>213</v>
      </c>
      <c r="C15" s="36">
        <v>9.7246492761999992</v>
      </c>
      <c r="D15" s="9" t="str">
        <f>IF($B15="N/A","N/A",IF(C15&gt;15,"No",IF(C15&lt;-15,"No","Yes")))</f>
        <v>N/A</v>
      </c>
      <c r="E15" s="10">
        <v>9.6437512526999996</v>
      </c>
      <c r="F15" s="9" t="str">
        <f>IF($B15="N/A","N/A",IF(E15&gt;15,"No",IF(E15&lt;-15,"No","Yes")))</f>
        <v>N/A</v>
      </c>
      <c r="G15" s="10">
        <v>9.1498944085999998</v>
      </c>
      <c r="H15" s="9" t="str">
        <f>IF($B15="N/A","N/A",IF(G15&gt;15,"No",IF(G15&lt;-15,"No","Yes")))</f>
        <v>N/A</v>
      </c>
      <c r="I15" s="10">
        <v>-0.83199999999999996</v>
      </c>
      <c r="J15" s="10">
        <v>-5.12</v>
      </c>
      <c r="K15" s="9" t="str">
        <f t="shared" si="1"/>
        <v>Yes</v>
      </c>
    </row>
    <row r="16" spans="1:11" x14ac:dyDescent="0.2">
      <c r="A16" s="86" t="s">
        <v>653</v>
      </c>
      <c r="B16" s="60" t="s">
        <v>238</v>
      </c>
      <c r="C16" s="9">
        <v>15.274797563</v>
      </c>
      <c r="D16" s="9" t="str">
        <f>IF($B16="N/A","N/A",IF(C16&gt;20,"No",IF(C16&lt;=0,"No","Yes")))</f>
        <v>Yes</v>
      </c>
      <c r="E16" s="9">
        <v>15.151352553000001</v>
      </c>
      <c r="F16" s="9" t="str">
        <f>IF($B16="N/A","N/A",IF(E16&gt;20,"No",IF(E16&lt;=0,"No","Yes")))</f>
        <v>Yes</v>
      </c>
      <c r="G16" s="9">
        <v>14.26039652</v>
      </c>
      <c r="H16" s="9" t="str">
        <f>IF($B16="N/A","N/A",IF(G16&gt;20,"No",IF(G16&lt;=0,"No","Yes")))</f>
        <v>Yes</v>
      </c>
      <c r="I16" s="10">
        <v>-0.80800000000000005</v>
      </c>
      <c r="J16" s="10">
        <v>-5.88</v>
      </c>
      <c r="K16" s="9" t="str">
        <f t="shared" si="1"/>
        <v>Yes</v>
      </c>
    </row>
    <row r="17" spans="1:11" x14ac:dyDescent="0.2">
      <c r="A17" s="86" t="s">
        <v>369</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6" t="s">
        <v>845</v>
      </c>
      <c r="B18" s="35" t="s">
        <v>213</v>
      </c>
      <c r="C18" s="10">
        <v>14.497872340000001</v>
      </c>
      <c r="D18" s="9" t="str">
        <f>IF($B18="N/A","N/A",IF(C18&gt;15,"No",IF(C18&lt;-15,"No","Yes")))</f>
        <v>N/A</v>
      </c>
      <c r="E18" s="10">
        <v>14.493119498</v>
      </c>
      <c r="F18" s="9" t="str">
        <f>IF($B18="N/A","N/A",IF(E18&gt;15,"No",IF(E18&lt;-15,"No","Yes")))</f>
        <v>N/A</v>
      </c>
      <c r="G18" s="10">
        <v>15.238612417000001</v>
      </c>
      <c r="H18" s="9" t="str">
        <f>IF($B18="N/A","N/A",IF(G18&gt;15,"No",IF(G18&lt;-15,"No","Yes")))</f>
        <v>N/A</v>
      </c>
      <c r="I18" s="10">
        <v>-3.3000000000000002E-2</v>
      </c>
      <c r="J18" s="10">
        <v>5.1440000000000001</v>
      </c>
      <c r="K18" s="9" t="str">
        <f t="shared" si="1"/>
        <v>Yes</v>
      </c>
    </row>
    <row r="19" spans="1:11" x14ac:dyDescent="0.2">
      <c r="A19" s="89" t="s">
        <v>654</v>
      </c>
      <c r="B19" s="60" t="s">
        <v>239</v>
      </c>
      <c r="C19" s="9">
        <v>1.6445565200000001E-2</v>
      </c>
      <c r="D19" s="9" t="str">
        <f>IF($B19="N/A","N/A",IF(C19&gt;10,"No",IF(C19&lt;=0,"No","Yes")))</f>
        <v>Yes</v>
      </c>
      <c r="E19" s="9">
        <v>3.60271967E-2</v>
      </c>
      <c r="F19" s="9" t="str">
        <f>IF($B19="N/A","N/A",IF(E19&gt;10,"No",IF(E19&lt;=0,"No","Yes")))</f>
        <v>Yes</v>
      </c>
      <c r="G19" s="9">
        <v>3.9297575100000003E-2</v>
      </c>
      <c r="H19" s="9" t="str">
        <f>IF($B19="N/A","N/A",IF(G19&gt;10,"No",IF(G19&lt;=0,"No","Yes")))</f>
        <v>Yes</v>
      </c>
      <c r="I19" s="10">
        <v>119.1</v>
      </c>
      <c r="J19" s="10">
        <v>9.0779999999999994</v>
      </c>
      <c r="K19" s="9" t="str">
        <f t="shared" si="1"/>
        <v>Yes</v>
      </c>
    </row>
    <row r="20" spans="1:11" x14ac:dyDescent="0.2">
      <c r="A20" s="89"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9" t="s">
        <v>846</v>
      </c>
      <c r="B21" s="35" t="s">
        <v>213</v>
      </c>
      <c r="C21" s="10">
        <v>24</v>
      </c>
      <c r="D21" s="9" t="str">
        <f>IF($B21="N/A","N/A",IF(C21&gt;15,"No",IF(C21&lt;-15,"No","Yes")))</f>
        <v>N/A</v>
      </c>
      <c r="E21" s="10">
        <v>27.680851063999999</v>
      </c>
      <c r="F21" s="9" t="str">
        <f>IF($B21="N/A","N/A",IF(E21&gt;15,"No",IF(E21&lt;-15,"No","Yes")))</f>
        <v>N/A</v>
      </c>
      <c r="G21" s="10">
        <v>27.607843137</v>
      </c>
      <c r="H21" s="9" t="str">
        <f>IF($B21="N/A","N/A",IF(G21&gt;15,"No",IF(G21&lt;-15,"No","Yes")))</f>
        <v>N/A</v>
      </c>
      <c r="I21" s="10">
        <v>15.34</v>
      </c>
      <c r="J21" s="10">
        <v>-0.26400000000000001</v>
      </c>
      <c r="K21" s="9" t="str">
        <f t="shared" si="1"/>
        <v>Yes</v>
      </c>
    </row>
    <row r="22" spans="1:11" x14ac:dyDescent="0.2">
      <c r="A22" s="89" t="s">
        <v>1697</v>
      </c>
      <c r="B22" s="60" t="s">
        <v>224</v>
      </c>
      <c r="C22" s="9">
        <v>0.52469184140000003</v>
      </c>
      <c r="D22" s="9" t="str">
        <f>IF($B22="N/A","N/A",IF(C22&gt;5,"No",IF(C22&lt;=0,"No","Yes")))</f>
        <v>Yes</v>
      </c>
      <c r="E22" s="9">
        <v>0.56263749740000002</v>
      </c>
      <c r="F22" s="9" t="str">
        <f>IF($B22="N/A","N/A",IF(E22&gt;5,"No",IF(E22&lt;=0,"No","Yes")))</f>
        <v>Yes</v>
      </c>
      <c r="G22" s="9">
        <v>0.57174119079999997</v>
      </c>
      <c r="H22" s="9" t="str">
        <f>IF($B22="N/A","N/A",IF(G22&gt;5,"No",IF(G22&lt;=0,"No","Yes")))</f>
        <v>Yes</v>
      </c>
      <c r="I22" s="10">
        <v>7.2320000000000002</v>
      </c>
      <c r="J22" s="10">
        <v>1.6180000000000001</v>
      </c>
      <c r="K22" s="9" t="str">
        <f t="shared" si="1"/>
        <v>Yes</v>
      </c>
    </row>
    <row r="23" spans="1:11" x14ac:dyDescent="0.2">
      <c r="A23" s="89"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9" t="s">
        <v>847</v>
      </c>
      <c r="B24" s="35" t="s">
        <v>213</v>
      </c>
      <c r="C24" s="10">
        <v>27.865671641999999</v>
      </c>
      <c r="D24" s="9" t="str">
        <f>IF($B24="N/A","N/A",IF(C24&gt;15,"No",IF(C24&lt;-15,"No","Yes")))</f>
        <v>N/A</v>
      </c>
      <c r="E24" s="10">
        <v>28.117166213000001</v>
      </c>
      <c r="F24" s="9" t="str">
        <f>IF($B24="N/A","N/A",IF(E24&gt;15,"No",IF(E24&lt;-15,"No","Yes")))</f>
        <v>N/A</v>
      </c>
      <c r="G24" s="10">
        <v>28.097035040000002</v>
      </c>
      <c r="H24" s="9" t="str">
        <f>IF($B24="N/A","N/A",IF(G24&gt;15,"No",IF(G24&lt;-15,"No","Yes")))</f>
        <v>N/A</v>
      </c>
      <c r="I24" s="10">
        <v>0.90249999999999997</v>
      </c>
      <c r="J24" s="10">
        <v>-7.1999999999999995E-2</v>
      </c>
      <c r="K24" s="9" t="str">
        <f t="shared" si="1"/>
        <v>Yes</v>
      </c>
    </row>
    <row r="25" spans="1:11" x14ac:dyDescent="0.2">
      <c r="A25" s="89" t="s">
        <v>15</v>
      </c>
      <c r="B25" s="35" t="s">
        <v>240</v>
      </c>
      <c r="C25" s="9">
        <v>0.2874058296</v>
      </c>
      <c r="D25" s="9" t="str">
        <f>IF($B25="N/A","N/A",IF(C25&gt;20,"No",IF(C25&lt;1,"No","Yes")))</f>
        <v>No</v>
      </c>
      <c r="E25" s="9">
        <v>0.2590892018</v>
      </c>
      <c r="F25" s="9" t="str">
        <f>IF($B25="N/A","N/A",IF(E25&gt;20,"No",IF(E25&lt;1,"No","Yes")))</f>
        <v>No</v>
      </c>
      <c r="G25" s="9">
        <v>0.20342274169999999</v>
      </c>
      <c r="H25" s="9" t="str">
        <f>IF($B25="N/A","N/A",IF(G25&gt;20,"No",IF(G25&lt;1,"No","Yes")))</f>
        <v>No</v>
      </c>
      <c r="I25" s="10">
        <v>-9.85</v>
      </c>
      <c r="J25" s="10">
        <v>-21.5</v>
      </c>
      <c r="K25" s="9" t="str">
        <f t="shared" ref="K25:K34" si="2">IF(J25="Div by 0", "N/A", IF(J25="N/A","N/A", IF(J25&gt;30, "No", IF(J25&lt;-30, "No", "Yes"))))</f>
        <v>Yes</v>
      </c>
    </row>
    <row r="26" spans="1:11" x14ac:dyDescent="0.2">
      <c r="A26" s="89" t="s">
        <v>159</v>
      </c>
      <c r="B26" s="35" t="s">
        <v>214</v>
      </c>
      <c r="C26" s="9">
        <v>0.54113740659999998</v>
      </c>
      <c r="D26" s="9" t="str">
        <f>IF($B26="N/A","N/A",IF(C26&gt;100,"No",IF(C26&lt;95,"No","Yes")))</f>
        <v>No</v>
      </c>
      <c r="E26" s="9">
        <v>0.59866469410000001</v>
      </c>
      <c r="F26" s="9" t="str">
        <f>IF($B26="N/A","N/A",IF(E26&gt;100,"No",IF(E26&lt;95,"No","Yes")))</f>
        <v>No</v>
      </c>
      <c r="G26" s="9">
        <v>0.61103876589999995</v>
      </c>
      <c r="H26" s="9" t="str">
        <f>IF($B26="N/A","N/A",IF(G26&gt;100,"No",IF(G26&lt;95,"No","Yes")))</f>
        <v>No</v>
      </c>
      <c r="I26" s="10">
        <v>10.63</v>
      </c>
      <c r="J26" s="10">
        <v>2.0670000000000002</v>
      </c>
      <c r="K26" s="9" t="str">
        <f t="shared" si="2"/>
        <v>Yes</v>
      </c>
    </row>
    <row r="27" spans="1:11" x14ac:dyDescent="0.2">
      <c r="A27" s="89"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9" t="s">
        <v>848</v>
      </c>
      <c r="B28" s="35" t="s">
        <v>226</v>
      </c>
      <c r="C28" s="9">
        <v>16.202797312000001</v>
      </c>
      <c r="D28" s="9" t="str">
        <f>IF($B28="N/A","N/A",IF(C28&gt;30,"No",IF(C28&lt;5,"No","Yes")))</f>
        <v>Yes</v>
      </c>
      <c r="E28" s="9">
        <v>15.592877347</v>
      </c>
      <c r="F28" s="9" t="str">
        <f>IF($B28="N/A","N/A",IF(E28&gt;30,"No",IF(E28&lt;5,"No","Yes")))</f>
        <v>Yes</v>
      </c>
      <c r="G28" s="9">
        <v>15.508672434999999</v>
      </c>
      <c r="H28" s="9" t="str">
        <f>IF($B28="N/A","N/A",IF(G28&gt;30,"No",IF(G28&lt;5,"No","Yes")))</f>
        <v>Yes</v>
      </c>
      <c r="I28" s="10">
        <v>-3.76</v>
      </c>
      <c r="J28" s="10">
        <v>-0.54</v>
      </c>
      <c r="K28" s="9" t="str">
        <f t="shared" si="2"/>
        <v>Yes</v>
      </c>
    </row>
    <row r="29" spans="1:11" x14ac:dyDescent="0.2">
      <c r="A29" s="89" t="s">
        <v>849</v>
      </c>
      <c r="B29" s="35" t="s">
        <v>227</v>
      </c>
      <c r="C29" s="9">
        <v>45.149341393999997</v>
      </c>
      <c r="D29" s="9" t="str">
        <f>IF($B29="N/A","N/A",IF(C29&gt;75,"No",IF(C29&lt;15,"No","Yes")))</f>
        <v>Yes</v>
      </c>
      <c r="E29" s="9">
        <v>44.803268510000002</v>
      </c>
      <c r="F29" s="9" t="str">
        <f>IF($B29="N/A","N/A",IF(E29&gt;75,"No",IF(E29&lt;15,"No","Yes")))</f>
        <v>Yes</v>
      </c>
      <c r="G29" s="9">
        <v>42.663296834999997</v>
      </c>
      <c r="H29" s="9" t="str">
        <f>IF($B29="N/A","N/A",IF(G29&gt;75,"No",IF(G29&lt;15,"No","Yes")))</f>
        <v>Yes</v>
      </c>
      <c r="I29" s="10">
        <v>-0.76700000000000002</v>
      </c>
      <c r="J29" s="10">
        <v>-4.78</v>
      </c>
      <c r="K29" s="9" t="str">
        <f t="shared" si="2"/>
        <v>Yes</v>
      </c>
    </row>
    <row r="30" spans="1:11" x14ac:dyDescent="0.2">
      <c r="A30" s="89" t="s">
        <v>850</v>
      </c>
      <c r="B30" s="35" t="s">
        <v>228</v>
      </c>
      <c r="C30" s="9">
        <v>38.647861292999998</v>
      </c>
      <c r="D30" s="9" t="str">
        <f>IF($B30="N/A","N/A",IF(C30&gt;70,"No",IF(C30&lt;25,"No","Yes")))</f>
        <v>Yes</v>
      </c>
      <c r="E30" s="9">
        <v>39.603854144000003</v>
      </c>
      <c r="F30" s="9" t="str">
        <f>IF($B30="N/A","N/A",IF(E30&gt;70,"No",IF(E30&lt;25,"No","Yes")))</f>
        <v>Yes</v>
      </c>
      <c r="G30" s="9">
        <v>41.828030728999998</v>
      </c>
      <c r="H30" s="9" t="str">
        <f>IF($B30="N/A","N/A",IF(G30&gt;70,"No",IF(G30&lt;25,"No","Yes")))</f>
        <v>Yes</v>
      </c>
      <c r="I30" s="10">
        <v>2.4740000000000002</v>
      </c>
      <c r="J30" s="10">
        <v>5.6159999999999997</v>
      </c>
      <c r="K30" s="9" t="str">
        <f t="shared" si="2"/>
        <v>Yes</v>
      </c>
    </row>
    <row r="31" spans="1:11" x14ac:dyDescent="0.2">
      <c r="A31" s="89" t="s">
        <v>160</v>
      </c>
      <c r="B31" s="35" t="s">
        <v>214</v>
      </c>
      <c r="C31" s="9">
        <v>0.54113740659999998</v>
      </c>
      <c r="D31" s="9" t="str">
        <f>IF($B31="N/A","N/A",IF(C31&gt;100,"No",IF(C31&lt;95,"No","Yes")))</f>
        <v>No</v>
      </c>
      <c r="E31" s="9">
        <v>0.59866469410000001</v>
      </c>
      <c r="F31" s="9" t="str">
        <f>IF($B31="N/A","N/A",IF(E31&gt;100,"No",IF(E31&lt;95,"No","Yes")))</f>
        <v>No</v>
      </c>
      <c r="G31" s="9">
        <v>0.61103876589999995</v>
      </c>
      <c r="H31" s="9" t="str">
        <f>IF($B31="N/A","N/A",IF(G31&gt;100,"No",IF(G31&lt;95,"No","Yes")))</f>
        <v>No</v>
      </c>
      <c r="I31" s="10">
        <v>10.63</v>
      </c>
      <c r="J31" s="10">
        <v>2.0670000000000002</v>
      </c>
      <c r="K31" s="9" t="str">
        <f t="shared" si="2"/>
        <v>Yes</v>
      </c>
    </row>
    <row r="32" spans="1:11" x14ac:dyDescent="0.2">
      <c r="A32" s="29" t="s">
        <v>372</v>
      </c>
      <c r="B32" s="35" t="s">
        <v>241</v>
      </c>
      <c r="C32" s="9">
        <v>4.4637962599999997E-2</v>
      </c>
      <c r="D32" s="9" t="str">
        <f>IF($B32="N/A","N/A",IF(C32&gt;5,"No",IF(C32&lt;1,"No","Yes")))</f>
        <v>No</v>
      </c>
      <c r="E32" s="9">
        <v>4.6758702100000001E-2</v>
      </c>
      <c r="F32" s="9" t="str">
        <f>IF($B32="N/A","N/A",IF(E32&gt;5,"No",IF(E32&lt;1,"No","Yes")))</f>
        <v>No</v>
      </c>
      <c r="G32" s="9">
        <v>5.1626226099999999E-2</v>
      </c>
      <c r="H32" s="9" t="str">
        <f>IF($B32="N/A","N/A",IF(G32&gt;5,"No",IF(G32&lt;1,"No","Yes")))</f>
        <v>No</v>
      </c>
      <c r="I32" s="10">
        <v>4.7510000000000003</v>
      </c>
      <c r="J32" s="10">
        <v>10.41</v>
      </c>
      <c r="K32" s="9" t="str">
        <f t="shared" si="2"/>
        <v>Yes</v>
      </c>
    </row>
    <row r="33" spans="1:11" x14ac:dyDescent="0.2">
      <c r="A33" s="29" t="s">
        <v>374</v>
      </c>
      <c r="B33" s="35" t="s">
        <v>242</v>
      </c>
      <c r="C33" s="9">
        <v>0.49649944400000001</v>
      </c>
      <c r="D33" s="9" t="str">
        <f>IF($B33="N/A","N/A",IF(C33&gt;98,"No",IF(C33&lt;8,"No","Yes")))</f>
        <v>No</v>
      </c>
      <c r="E33" s="9">
        <v>0.55190599200000001</v>
      </c>
      <c r="F33" s="9" t="str">
        <f>IF($B33="N/A","N/A",IF(E33&gt;98,"No",IF(E33&lt;8,"No","Yes")))</f>
        <v>No</v>
      </c>
      <c r="G33" s="9">
        <v>0.55941253980000005</v>
      </c>
      <c r="H33" s="9" t="str">
        <f>IF($B33="N/A","N/A",IF(G33&gt;98,"No",IF(G33&lt;8,"No","Yes")))</f>
        <v>No</v>
      </c>
      <c r="I33" s="10">
        <v>11.16</v>
      </c>
      <c r="J33" s="10">
        <v>1.36</v>
      </c>
      <c r="K33" s="9" t="str">
        <f t="shared" si="2"/>
        <v>Yes</v>
      </c>
    </row>
    <row r="34" spans="1:11" x14ac:dyDescent="0.2">
      <c r="A34" s="29" t="s">
        <v>375</v>
      </c>
      <c r="B34" s="60" t="s">
        <v>224</v>
      </c>
      <c r="C34" s="9">
        <v>0</v>
      </c>
      <c r="D34" s="9" t="str">
        <f>IF($B34="N/A","N/A",IF(C34&gt;5,"No",IF(C34&lt;=0,"No","Yes")))</f>
        <v>No</v>
      </c>
      <c r="E34" s="9">
        <v>0</v>
      </c>
      <c r="F34" s="9" t="str">
        <f>IF($B34="N/A","N/A",IF(E34&gt;5,"No",IF(E34&lt;=0,"No","Yes")))</f>
        <v>No</v>
      </c>
      <c r="G34" s="9">
        <v>0</v>
      </c>
      <c r="H34" s="9" t="str">
        <f>IF($B34="N/A","N/A",IF(G34&gt;5,"No",IF(G34&lt;=0,"No","Yes")))</f>
        <v>No</v>
      </c>
      <c r="I34" s="10" t="s">
        <v>1746</v>
      </c>
      <c r="J34" s="10" t="s">
        <v>1746</v>
      </c>
      <c r="K34" s="9" t="str">
        <f t="shared" si="2"/>
        <v>N/A</v>
      </c>
    </row>
    <row r="35" spans="1:11" ht="12" customHeight="1" x14ac:dyDescent="0.2">
      <c r="A35" s="158" t="s">
        <v>1633</v>
      </c>
      <c r="B35" s="159"/>
      <c r="C35" s="159"/>
      <c r="D35" s="159"/>
      <c r="E35" s="159"/>
      <c r="F35" s="159"/>
      <c r="G35" s="159"/>
      <c r="H35" s="159"/>
      <c r="I35" s="159"/>
      <c r="J35" s="159"/>
      <c r="K35" s="160"/>
    </row>
    <row r="36" spans="1:11" x14ac:dyDescent="0.2">
      <c r="A36" s="151" t="s">
        <v>1631</v>
      </c>
      <c r="B36" s="152"/>
      <c r="C36" s="152"/>
      <c r="D36" s="152"/>
      <c r="E36" s="152"/>
      <c r="F36" s="152"/>
      <c r="G36" s="152"/>
      <c r="H36" s="152"/>
      <c r="I36" s="152"/>
      <c r="J36" s="152"/>
      <c r="K36" s="153"/>
    </row>
    <row r="37" spans="1:11" x14ac:dyDescent="0.2">
      <c r="A37" s="154" t="s">
        <v>1732</v>
      </c>
      <c r="B37" s="154"/>
      <c r="C37" s="154"/>
      <c r="D37" s="154"/>
      <c r="E37" s="154"/>
      <c r="F37" s="154"/>
      <c r="G37" s="154"/>
      <c r="H37" s="154"/>
      <c r="I37" s="154"/>
      <c r="J37" s="154"/>
      <c r="K37" s="155"/>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1728</v>
      </c>
      <c r="B1" s="143"/>
      <c r="C1" s="143"/>
      <c r="D1" s="143"/>
      <c r="E1" s="143"/>
      <c r="F1" s="143"/>
      <c r="G1" s="143"/>
      <c r="H1" s="143"/>
      <c r="I1" s="143"/>
      <c r="J1" s="143"/>
      <c r="K1" s="144"/>
    </row>
    <row r="2" spans="1:11" x14ac:dyDescent="0.2">
      <c r="A2" s="148" t="s">
        <v>1581</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36">
        <v>4704</v>
      </c>
      <c r="D6" s="9" t="str">
        <f>IF($B6="N/A","N/A",IF(C6&gt;15,"No",IF(C6&lt;-15,"No","Yes")))</f>
        <v>N/A</v>
      </c>
      <c r="E6" s="36">
        <v>4867</v>
      </c>
      <c r="F6" s="9" t="str">
        <f>IF($B6="N/A","N/A",IF(E6&gt;15,"No",IF(E6&lt;-15,"No","Yes")))</f>
        <v>N/A</v>
      </c>
      <c r="G6" s="36">
        <v>5140</v>
      </c>
      <c r="H6" s="9" t="str">
        <f>IF($B6="N/A","N/A",IF(G6&gt;15,"No",IF(G6&lt;-15,"No","Yes")))</f>
        <v>N/A</v>
      </c>
      <c r="I6" s="10">
        <v>3.4649999999999999</v>
      </c>
      <c r="J6" s="10">
        <v>5.609</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
      <c r="A9" s="89" t="s">
        <v>851</v>
      </c>
      <c r="B9" s="35" t="s">
        <v>213</v>
      </c>
      <c r="C9" s="37">
        <v>144.00170068</v>
      </c>
      <c r="D9" s="9" t="str">
        <f>IF($B9="N/A","N/A",IF(C9&gt;15,"No",IF(C9&lt;-15,"No","Yes")))</f>
        <v>N/A</v>
      </c>
      <c r="E9" s="37">
        <v>214.29278816999999</v>
      </c>
      <c r="F9" s="9" t="str">
        <f>IF($B9="N/A","N/A",IF(E9&gt;15,"No",IF(E9&lt;-15,"No","Yes")))</f>
        <v>N/A</v>
      </c>
      <c r="G9" s="37">
        <v>165.94941634</v>
      </c>
      <c r="H9" s="9" t="str">
        <f>IF($B9="N/A","N/A",IF(G9&gt;15,"No",IF(G9&lt;-15,"No","Yes")))</f>
        <v>N/A</v>
      </c>
      <c r="I9" s="10">
        <v>48.81</v>
      </c>
      <c r="J9" s="10">
        <v>-22.6</v>
      </c>
      <c r="K9" s="9" t="str">
        <f t="shared" si="0"/>
        <v>Yes</v>
      </c>
    </row>
    <row r="10" spans="1:11" x14ac:dyDescent="0.2">
      <c r="A10" s="89" t="s">
        <v>652</v>
      </c>
      <c r="B10" s="35" t="s">
        <v>237</v>
      </c>
      <c r="C10" s="8">
        <v>99.957482992999999</v>
      </c>
      <c r="D10" s="9" t="str">
        <f>IF($B10="N/A","N/A",IF(C10&gt;99,"No",IF(C10&lt;75,"No","Yes")))</f>
        <v>No</v>
      </c>
      <c r="E10" s="8">
        <v>92.233408671000007</v>
      </c>
      <c r="F10" s="9" t="str">
        <f>IF($B10="N/A","N/A",IF(E10&gt;99,"No",IF(E10&lt;75,"No","Yes")))</f>
        <v>Yes</v>
      </c>
      <c r="G10" s="8">
        <v>79.922178987999999</v>
      </c>
      <c r="H10" s="9" t="str">
        <f>IF($B10="N/A","N/A",IF(G10&gt;99,"No",IF(G10&lt;75,"No","Yes")))</f>
        <v>Yes</v>
      </c>
      <c r="I10" s="10">
        <v>-7.73</v>
      </c>
      <c r="J10" s="10">
        <v>-13.3</v>
      </c>
      <c r="K10" s="9" t="str">
        <f t="shared" si="0"/>
        <v>Yes</v>
      </c>
    </row>
    <row r="11" spans="1:11" x14ac:dyDescent="0.2">
      <c r="A11" s="86" t="s">
        <v>653</v>
      </c>
      <c r="B11" s="60" t="s">
        <v>238</v>
      </c>
      <c r="C11" s="9">
        <v>0</v>
      </c>
      <c r="D11" s="9" t="str">
        <f>IF($B11="N/A","N/A",IF(C11&gt;20,"No",IF(C11&lt;=0,"No","Yes")))</f>
        <v>No</v>
      </c>
      <c r="E11" s="9">
        <v>6.2461475241000004</v>
      </c>
      <c r="F11" s="9" t="str">
        <f>IF($B11="N/A","N/A",IF(E11&gt;20,"No",IF(E11&lt;=0,"No","Yes")))</f>
        <v>Yes</v>
      </c>
      <c r="G11" s="9">
        <v>18.443579766999999</v>
      </c>
      <c r="H11" s="9" t="str">
        <f>IF($B11="N/A","N/A",IF(G11&gt;20,"No",IF(G11&lt;=0,"No","Yes")))</f>
        <v>Yes</v>
      </c>
      <c r="I11" s="10" t="s">
        <v>1746</v>
      </c>
      <c r="J11" s="10">
        <v>195.3</v>
      </c>
      <c r="K11" s="9" t="str">
        <f t="shared" si="0"/>
        <v>No</v>
      </c>
    </row>
    <row r="12" spans="1:11" x14ac:dyDescent="0.2">
      <c r="A12" s="89" t="s">
        <v>654</v>
      </c>
      <c r="B12" s="60" t="s">
        <v>239</v>
      </c>
      <c r="C12" s="9">
        <v>4.25170068E-2</v>
      </c>
      <c r="D12" s="9" t="str">
        <f>IF($B12="N/A","N/A",IF(C12&gt;10,"No",IF(C12&lt;=0,"No","Yes")))</f>
        <v>Yes</v>
      </c>
      <c r="E12" s="9">
        <v>1.4998972672999999</v>
      </c>
      <c r="F12" s="9" t="str">
        <f>IF($B12="N/A","N/A",IF(E12&gt;10,"No",IF(E12&lt;=0,"No","Yes")))</f>
        <v>Yes</v>
      </c>
      <c r="G12" s="9">
        <v>1.5175097276</v>
      </c>
      <c r="H12" s="9" t="str">
        <f>IF($B12="N/A","N/A",IF(G12&gt;10,"No",IF(G12&lt;=0,"No","Yes")))</f>
        <v>Yes</v>
      </c>
      <c r="I12" s="10">
        <v>3428</v>
      </c>
      <c r="J12" s="10">
        <v>1.1739999999999999</v>
      </c>
      <c r="K12" s="9" t="str">
        <f t="shared" si="0"/>
        <v>Yes</v>
      </c>
    </row>
    <row r="13" spans="1:11" x14ac:dyDescent="0.2">
      <c r="A13" s="89" t="s">
        <v>655</v>
      </c>
      <c r="B13" s="60" t="s">
        <v>224</v>
      </c>
      <c r="C13" s="9">
        <v>0</v>
      </c>
      <c r="D13" s="9" t="str">
        <f>IF($B13="N/A","N/A",IF(C13&gt;5,"No",IF(C13&lt;=0,"No","Yes")))</f>
        <v>No</v>
      </c>
      <c r="E13" s="9">
        <v>2.0546537899999998E-2</v>
      </c>
      <c r="F13" s="9" t="str">
        <f>IF($B13="N/A","N/A",IF(E13&gt;5,"No",IF(E13&lt;=0,"No","Yes")))</f>
        <v>Yes</v>
      </c>
      <c r="G13" s="9">
        <v>0.11673151750000001</v>
      </c>
      <c r="H13" s="9" t="str">
        <f>IF($B13="N/A","N/A",IF(G13&gt;5,"No",IF(G13&lt;=0,"No","Yes")))</f>
        <v>Yes</v>
      </c>
      <c r="I13" s="10" t="s">
        <v>1746</v>
      </c>
      <c r="J13" s="10">
        <v>468.1</v>
      </c>
      <c r="K13" s="9" t="str">
        <f t="shared" si="0"/>
        <v>No</v>
      </c>
    </row>
    <row r="14" spans="1:11" x14ac:dyDescent="0.2">
      <c r="A14" s="89" t="s">
        <v>159</v>
      </c>
      <c r="B14" s="35" t="s">
        <v>214</v>
      </c>
      <c r="C14" s="9">
        <v>0</v>
      </c>
      <c r="D14" s="9" t="str">
        <f>IF($B14="N/A","N/A",IF(C14&gt;100,"No",IF(C14&lt;95,"No","Yes")))</f>
        <v>No</v>
      </c>
      <c r="E14" s="9">
        <v>0</v>
      </c>
      <c r="F14" s="9" t="str">
        <f>IF($B14="N/A","N/A",IF(E14&gt;100,"No",IF(E14&lt;95,"No","Yes")))</f>
        <v>No</v>
      </c>
      <c r="G14" s="9">
        <v>0</v>
      </c>
      <c r="H14" s="9" t="str">
        <f>IF($B14="N/A","N/A",IF(G14&gt;100,"No",IF(G14&lt;95,"No","Yes")))</f>
        <v>No</v>
      </c>
      <c r="I14" s="10" t="s">
        <v>1746</v>
      </c>
      <c r="J14" s="10" t="s">
        <v>1746</v>
      </c>
      <c r="K14" s="9" t="str">
        <f t="shared" si="0"/>
        <v>N/A</v>
      </c>
    </row>
    <row r="15" spans="1:11" x14ac:dyDescent="0.2">
      <c r="A15" s="89" t="s">
        <v>32</v>
      </c>
      <c r="B15" s="35" t="s">
        <v>214</v>
      </c>
      <c r="C15" s="9">
        <v>99.617346939000001</v>
      </c>
      <c r="D15" s="9" t="str">
        <f>IF($B15="N/A","N/A",IF(C15&gt;100,"No",IF(C15&lt;95,"No","Yes")))</f>
        <v>Yes</v>
      </c>
      <c r="E15" s="9">
        <v>99.897267310000004</v>
      </c>
      <c r="F15" s="9" t="str">
        <f>IF($B15="N/A","N/A",IF(E15&gt;100,"No",IF(E15&lt;95,"No","Yes")))</f>
        <v>Yes</v>
      </c>
      <c r="G15" s="9">
        <v>100</v>
      </c>
      <c r="H15" s="9" t="str">
        <f>IF($B15="N/A","N/A",IF(G15&gt;100,"No",IF(G15&lt;95,"No","Yes")))</f>
        <v>Yes</v>
      </c>
      <c r="I15" s="10">
        <v>0.28100000000000003</v>
      </c>
      <c r="J15" s="10">
        <v>0.1028</v>
      </c>
      <c r="K15" s="9" t="str">
        <f t="shared" si="0"/>
        <v>Yes</v>
      </c>
    </row>
    <row r="16" spans="1:11" x14ac:dyDescent="0.2">
      <c r="A16" s="89" t="s">
        <v>848</v>
      </c>
      <c r="B16" s="35" t="s">
        <v>226</v>
      </c>
      <c r="C16" s="9">
        <v>4.8868971404000003</v>
      </c>
      <c r="D16" s="9" t="str">
        <f>IF($B16="N/A","N/A",IF(C16&gt;30,"No",IF(C16&lt;5,"No","Yes")))</f>
        <v>No</v>
      </c>
      <c r="E16" s="9">
        <v>4.9156725627000002</v>
      </c>
      <c r="F16" s="9" t="str">
        <f>IF($B16="N/A","N/A",IF(E16&gt;30,"No",IF(E16&lt;5,"No","Yes")))</f>
        <v>No</v>
      </c>
      <c r="G16" s="9">
        <v>4.5525291828999999</v>
      </c>
      <c r="H16" s="9" t="str">
        <f>IF($B16="N/A","N/A",IF(G16&gt;30,"No",IF(G16&lt;5,"No","Yes")))</f>
        <v>No</v>
      </c>
      <c r="I16" s="10">
        <v>0.58879999999999999</v>
      </c>
      <c r="J16" s="10">
        <v>-7.39</v>
      </c>
      <c r="K16" s="9" t="str">
        <f t="shared" si="0"/>
        <v>Yes</v>
      </c>
    </row>
    <row r="17" spans="1:11" x14ac:dyDescent="0.2">
      <c r="A17" s="89" t="s">
        <v>849</v>
      </c>
      <c r="B17" s="35" t="s">
        <v>227</v>
      </c>
      <c r="C17" s="9">
        <v>39.031156637000002</v>
      </c>
      <c r="D17" s="9" t="str">
        <f>IF($B17="N/A","N/A",IF(C17&gt;75,"No",IF(C17&lt;15,"No","Yes")))</f>
        <v>Yes</v>
      </c>
      <c r="E17" s="9">
        <v>36.178527355</v>
      </c>
      <c r="F17" s="9" t="str">
        <f>IF($B17="N/A","N/A",IF(E17&gt;75,"No",IF(E17&lt;15,"No","Yes")))</f>
        <v>Yes</v>
      </c>
      <c r="G17" s="9">
        <v>39.066147860000001</v>
      </c>
      <c r="H17" s="9" t="str">
        <f>IF($B17="N/A","N/A",IF(G17&gt;75,"No",IF(G17&lt;15,"No","Yes")))</f>
        <v>Yes</v>
      </c>
      <c r="I17" s="10">
        <v>-7.31</v>
      </c>
      <c r="J17" s="10">
        <v>7.9820000000000002</v>
      </c>
      <c r="K17" s="9" t="str">
        <f t="shared" si="0"/>
        <v>Yes</v>
      </c>
    </row>
    <row r="18" spans="1:11" x14ac:dyDescent="0.2">
      <c r="A18" s="89" t="s">
        <v>850</v>
      </c>
      <c r="B18" s="35" t="s">
        <v>228</v>
      </c>
      <c r="C18" s="9">
        <v>56.081946223000003</v>
      </c>
      <c r="D18" s="9" t="str">
        <f>IF($B18="N/A","N/A",IF(C18&gt;70,"No",IF(C18&lt;25,"No","Yes")))</f>
        <v>Yes</v>
      </c>
      <c r="E18" s="9">
        <v>58.905800081999999</v>
      </c>
      <c r="F18" s="9" t="str">
        <f>IF($B18="N/A","N/A",IF(E18&gt;70,"No",IF(E18&lt;25,"No","Yes")))</f>
        <v>Yes</v>
      </c>
      <c r="G18" s="9">
        <v>56.381322957000002</v>
      </c>
      <c r="H18" s="9" t="str">
        <f>IF($B18="N/A","N/A",IF(G18&gt;70,"No",IF(G18&lt;25,"No","Yes")))</f>
        <v>Yes</v>
      </c>
      <c r="I18" s="10">
        <v>5.0350000000000001</v>
      </c>
      <c r="J18" s="10">
        <v>-4.29</v>
      </c>
      <c r="K18" s="9" t="str">
        <f t="shared" si="0"/>
        <v>Yes</v>
      </c>
    </row>
    <row r="19" spans="1:11" x14ac:dyDescent="0.2">
      <c r="A19" s="89" t="s">
        <v>160</v>
      </c>
      <c r="B19" s="35"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
      <c r="A20" s="29" t="s">
        <v>372</v>
      </c>
      <c r="B20" s="35" t="s">
        <v>241</v>
      </c>
      <c r="C20" s="9">
        <v>2.2321428570999999</v>
      </c>
      <c r="D20" s="9" t="str">
        <f>IF($B20="N/A","N/A",IF(C20&gt;5,"No",IF(C20&lt;1,"No","Yes")))</f>
        <v>Yes</v>
      </c>
      <c r="E20" s="9">
        <v>3.3901787549</v>
      </c>
      <c r="F20" s="9" t="str">
        <f>IF($B20="N/A","N/A",IF(E20&gt;5,"No",IF(E20&lt;1,"No","Yes")))</f>
        <v>Yes</v>
      </c>
      <c r="G20" s="9">
        <v>3.7743190660999999</v>
      </c>
      <c r="H20" s="9" t="str">
        <f>IF($B20="N/A","N/A",IF(G20&gt;5,"No",IF(G20&lt;1,"No","Yes")))</f>
        <v>Yes</v>
      </c>
      <c r="I20" s="10">
        <v>51.88</v>
      </c>
      <c r="J20" s="10">
        <v>11.33</v>
      </c>
      <c r="K20" s="9" t="str">
        <f t="shared" si="0"/>
        <v>Yes</v>
      </c>
    </row>
    <row r="21" spans="1:11" x14ac:dyDescent="0.2">
      <c r="A21" s="29" t="s">
        <v>374</v>
      </c>
      <c r="B21" s="35" t="s">
        <v>242</v>
      </c>
      <c r="C21" s="9">
        <v>93.409863946000002</v>
      </c>
      <c r="D21" s="9" t="str">
        <f>IF($B21="N/A","N/A",IF(C21&gt;98,"No",IF(C21&lt;8,"No","Yes")))</f>
        <v>Yes</v>
      </c>
      <c r="E21" s="9">
        <v>92.253955208999997</v>
      </c>
      <c r="F21" s="9" t="str">
        <f>IF($B21="N/A","N/A",IF(E21&gt;98,"No",IF(E21&lt;8,"No","Yes")))</f>
        <v>Yes</v>
      </c>
      <c r="G21" s="9">
        <v>93.249027237000007</v>
      </c>
      <c r="H21" s="9" t="str">
        <f>IF($B21="N/A","N/A",IF(G21&gt;98,"No",IF(G21&lt;8,"No","Yes")))</f>
        <v>Yes</v>
      </c>
      <c r="I21" s="10">
        <v>-1.24</v>
      </c>
      <c r="J21" s="10">
        <v>1.079</v>
      </c>
      <c r="K21" s="9" t="str">
        <f t="shared" si="0"/>
        <v>Yes</v>
      </c>
    </row>
    <row r="22" spans="1:11" x14ac:dyDescent="0.2">
      <c r="A22" s="29" t="s">
        <v>375</v>
      </c>
      <c r="B22" s="60" t="s">
        <v>224</v>
      </c>
      <c r="C22" s="9">
        <v>0.44642857139999997</v>
      </c>
      <c r="D22" s="9" t="str">
        <f>IF($B22="N/A","N/A",IF(C22&gt;5,"No",IF(C22&lt;=0,"No","Yes")))</f>
        <v>Yes</v>
      </c>
      <c r="E22" s="9">
        <v>0.41093075820000002</v>
      </c>
      <c r="F22" s="9" t="str">
        <f>IF($B22="N/A","N/A",IF(E22&gt;5,"No",IF(E22&lt;=0,"No","Yes")))</f>
        <v>Yes</v>
      </c>
      <c r="G22" s="9">
        <v>0.27237354089999999</v>
      </c>
      <c r="H22" s="9" t="str">
        <f>IF($B22="N/A","N/A",IF(G22&gt;5,"No",IF(G22&lt;=0,"No","Yes")))</f>
        <v>Yes</v>
      </c>
      <c r="I22" s="10">
        <v>-7.95</v>
      </c>
      <c r="J22" s="10">
        <v>-33.700000000000003</v>
      </c>
      <c r="K22" s="9" t="str">
        <f t="shared" si="0"/>
        <v>No</v>
      </c>
    </row>
    <row r="23" spans="1:11" ht="12" customHeight="1" x14ac:dyDescent="0.2">
      <c r="A23" s="158" t="s">
        <v>1633</v>
      </c>
      <c r="B23" s="159"/>
      <c r="C23" s="159"/>
      <c r="D23" s="159"/>
      <c r="E23" s="159"/>
      <c r="F23" s="159"/>
      <c r="G23" s="159"/>
      <c r="H23" s="159"/>
      <c r="I23" s="159"/>
      <c r="J23" s="159"/>
      <c r="K23" s="160"/>
    </row>
    <row r="24" spans="1:11" x14ac:dyDescent="0.2">
      <c r="A24" s="151" t="s">
        <v>1631</v>
      </c>
      <c r="B24" s="152"/>
      <c r="C24" s="152"/>
      <c r="D24" s="152"/>
      <c r="E24" s="152"/>
      <c r="F24" s="152"/>
      <c r="G24" s="152"/>
      <c r="H24" s="152"/>
      <c r="I24" s="152"/>
      <c r="J24" s="152"/>
      <c r="K24" s="153"/>
    </row>
    <row r="25" spans="1:11" x14ac:dyDescent="0.2">
      <c r="A25" s="154" t="s">
        <v>1732</v>
      </c>
      <c r="B25" s="154"/>
      <c r="C25" s="154"/>
      <c r="D25" s="154"/>
      <c r="E25" s="154"/>
      <c r="F25" s="154"/>
      <c r="G25" s="154"/>
      <c r="H25" s="154"/>
      <c r="I25" s="154"/>
      <c r="J25" s="154"/>
      <c r="K25" s="155"/>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SVerghese</cp:lastModifiedBy>
  <cp:lastPrinted>2015-02-24T19:24:57Z</cp:lastPrinted>
  <dcterms:created xsi:type="dcterms:W3CDTF">2001-03-26T18:59:21Z</dcterms:created>
  <dcterms:modified xsi:type="dcterms:W3CDTF">2017-05-15T20:04:19Z</dcterms:modified>
  <dc:language>English</dc:language>
</cp:coreProperties>
</file>