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<sst xmlns="http://schemas.openxmlformats.org/spreadsheetml/2006/main" count="7358" uniqueCount="1749">
  <si>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</si>
  <si>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</si>
  <si>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</si>
  <si>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</si>
  <si>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</si>
  <si>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</si>
  <si>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</si>
  <si>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</si>
  <si>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</si>
  <si>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</si>
  <si>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</si>
  <si>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</si>
  <si>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</si>
  <si>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</si>
  <si>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</si>
  <si>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</si>
  <si>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</si>
  <si>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</si>
  <si>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</si>
  <si>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</si>
  <si>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</si>
  <si>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</si>
  <si>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</si>
  <si>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</si>
  <si>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</si>
  <si>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</si>
  <si>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</si>
  <si>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</si>
  <si>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</si>
  <si>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</si>
  <si>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</si>
  <si>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</si>
  <si>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</si>
  <si>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</si>
  <si>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</si>
  <si>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</si>
  <si>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</si>
  <si>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</si>
  <si>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</si>
  <si>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</si>
  <si>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</si>
  <si>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</si>
  <si>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</si>
  <si>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</si>
  <si>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</si>
  <si>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</si>
  <si>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</si>
  <si>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</si>
  <si>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</si>
  <si>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</si>
  <si>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</si>
  <si>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</si>
  <si>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</si>
  <si>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</si>
  <si>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</si>
  <si>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</si>
  <si>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</si>
  <si>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</si>
  <si>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</si>
  <si>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</si>
  <si>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</si>
  <si>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</si>
  <si>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</si>
  <si>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</si>
  <si>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</si>
  <si>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</si>
  <si>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</si>
  <si>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</si>
  <si>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</si>
  <si>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</si>
  <si>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</si>
  <si>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</si>
  <si>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</si>
  <si>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</si>
  <si>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</si>
  <si>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</si>
  <si>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</si>
  <si>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</si>
  <si>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</si>
  <si>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</si>
  <si>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</si>
  <si>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</si>
  <si>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</si>
  <si>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</si>
  <si>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</si>
  <si>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</si>
  <si>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</si>
  <si>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</si>
  <si>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</si>
  <si>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</si>
  <si>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</si>
  <si>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</si>
  <si>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</si>
  <si>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</si>
  <si>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</si>
  <si>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</si>
  <si>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</si>
  <si>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</si>
  <si>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</si>
  <si>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</si>
  <si>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</si>
  <si>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</si>
  <si>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</si>
  <si>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</si>
  <si>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</si>
  <si>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</si>
  <si>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</si>
  <si>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</si>
  <si>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</si>
  <si>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</si>
  <si>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</si>
  <si>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</si>
  <si>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</si>
  <si>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</si>
  <si>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</si>
  <si>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</si>
  <si>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</si>
  <si>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</si>
  <si>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</si>
  <si>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</si>
  <si>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</si>
  <si>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</si>
  <si>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</si>
  <si>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</si>
  <si>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</si>
  <si>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</si>
  <si>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</si>
  <si>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</si>
  <si>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</si>
  <si>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</si>
  <si>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</si>
  <si>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</si>
  <si>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</si>
  <si>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</si>
  <si>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</si>
  <si>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</si>
  <si>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</si>
  <si>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</si>
  <si>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</si>
  <si>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</si>
  <si>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</si>
  <si>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</si>
  <si>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</si>
  <si>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</si>
  <si>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</si>
  <si>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</si>
  <si>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</si>
  <si>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</si>
  <si>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</si>
  <si>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</si>
  <si>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</si>
  <si>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</si>
  <si>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</si>
  <si>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</si>
  <si>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</si>
  <si>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</si>
  <si>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</si>
  <si>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</si>
  <si>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</si>
  <si>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</si>
  <si>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</si>
  <si>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</si>
  <si>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</si>
  <si>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</si>
  <si>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</si>
  <si>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</si>
  <si>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</si>
  <si>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</si>
  <si>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</si>
  <si>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</si>
  <si>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</si>
  <si>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</si>
  <si>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</si>
  <si>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</si>
  <si>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</si>
  <si>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</si>
  <si>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</si>
  <si>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</si>
  <si>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</si>
  <si>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</si>
  <si>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</si>
  <si>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</si>
  <si>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</si>
  <si>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</si>
  <si>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</si>
  <si>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</si>
  <si>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</si>
  <si>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</si>
  <si>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</si>
  <si>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</si>
  <si>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</si>
  <si>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</si>
  <si>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</si>
  <si>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</si>
  <si>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</si>
  <si>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</si>
  <si>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</si>
  <si>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</si>
  <si>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</si>
  <si>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</si>
  <si>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</si>
  <si>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</si>
  <si>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</si>
  <si>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</si>
  <si>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</si>
  <si>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</si>
  <si>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</si>
  <si>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</si>
  <si>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</si>
  <si>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</si>
  <si>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</si>
  <si>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</si>
  <si>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</si>
  <si>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</si>
  <si>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</si>
  <si>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</si>
  <si>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</si>
  <si>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</si>
  <si>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</si>
  <si>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</si>
  <si>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</si>
  <si>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</si>
  <si>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</si>
  <si>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</si>
  <si>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</si>
  <si>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</si>
  <si>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</si>
  <si>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</si>
  <si>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</si>
  <si>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</si>
  <si>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</si>
  <si>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</si>
  <si>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</si>
  <si>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</si>
  <si>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</si>
  <si>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</si>
  <si>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</si>
  <si>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</si>
  <si>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</si>
  <si>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</si>
  <si>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</si>
  <si>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</si>
  <si>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</si>
  <si>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</si>
  <si>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</si>
  <si>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</si>
  <si>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</si>
  <si>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</si>
  <si>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</si>
  <si>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</si>
  <si>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</si>
  <si>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</si>
  <si>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</si>
  <si>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</si>
  <si>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</si>
  <si>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</si>
  <si>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</si>
  <si>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</si>
  <si>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</si>
  <si>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</si>
  <si>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</si>
  <si>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</si>
  <si>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</si>
  <si>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</si>
  <si>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</si>
  <si>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</si>
  <si>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</si>
  <si>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</si>
  <si>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</si>
  <si>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</si>
  <si>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</si>
  <si>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</si>
  <si>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</si>
  <si>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</si>
  <si>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</si>
  <si>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</si>
  <si>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</si>
  <si>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</si>
  <si>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</si>
  <si>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</si>
  <si>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</si>
  <si>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</si>
  <si>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</si>
  <si>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</si>
  <si>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</si>
  <si>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</si>
  <si>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</si>
  <si>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</si>
  <si>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</si>
  <si>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</si>
  <si>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</si>
  <si>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</si>
  <si>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</si>
  <si>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</si>
  <si>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</si>
  <si>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</si>
  <si>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</si>
  <si>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</si>
  <si>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</si>
  <si>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</si>
  <si>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</si>
  <si>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</si>
  <si>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</si>
  <si>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</si>
  <si>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</si>
  <si>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</si>
  <si>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</si>
  <si>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</si>
  <si>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</si>
  <si>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</si>
  <si>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</si>
  <si>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</si>
  <si>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</si>
  <si>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</si>
  <si>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</si>
  <si>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</si>
  <si>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</si>
  <si>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</si>
  <si>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</si>
  <si>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</si>
  <si>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</si>
  <si>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</si>
  <si>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</si>
  <si>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</si>
  <si>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</si>
  <si>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</si>
  <si>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</si>
  <si>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</si>
  <si>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</si>
  <si>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</si>
  <si>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</si>
  <si>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</si>
  <si>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</si>
  <si>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</si>
  <si>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</si>
  <si>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</si>
  <si>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</si>
  <si>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</si>
  <si>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</si>
  <si>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</si>
  <si>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</si>
  <si>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</si>
  <si>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</si>
  <si>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</si>
  <si>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</si>
  <si>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</si>
  <si>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</si>
  <si>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</si>
  <si>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</si>
  <si>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</si>
  <si>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</si>
  <si>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</si>
  <si>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</si>
  <si>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</si>
  <si>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</si>
  <si>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</si>
  <si>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</si>
  <si>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</si>
  <si>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</si>
  <si>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</si>
  <si>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</si>
  <si>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</si>
  <si>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</si>
  <si>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</si>
  <si>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</si>
  <si>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</si>
  <si>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</si>
  <si>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</si>
  <si>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</si>
  <si>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</si>
  <si>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</si>
  <si>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</si>
  <si>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</si>
  <si>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</si>
  <si>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</si>
  <si>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</si>
  <si>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</si>
  <si>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</si>
  <si>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</si>
  <si>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</si>
  <si>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</si>
  <si>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</si>
  <si>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</si>
  <si>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</si>
  <si>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</si>
  <si>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</si>
  <si>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</si>
  <si>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</si>
  <si>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</si>
  <si>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</si>
  <si>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</si>
  <si>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</si>
  <si>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</si>
  <si>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</si>
  <si>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</si>
  <si>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</si>
  <si>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</si>
  <si>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</si>
  <si>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</si>
  <si>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</si>
  <si>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</si>
  <si>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</si>
  <si>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</si>
  <si>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</si>
  <si>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</si>
  <si>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</si>
  <si>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</si>
  <si>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</si>
  <si>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</si>
  <si>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</si>
  <si>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</si>
  <si>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</si>
  <si>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</si>
  <si>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</si>
  <si>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</si>
  <si>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</si>
  <si>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</si>
  <si>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</si>
  <si>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</si>
  <si>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</si>
  <si>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</si>
  <si>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</si>
  <si>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</si>
  <si>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</si>
  <si>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</si>
  <si>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</si>
  <si>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</si>
  <si>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</si>
  <si>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</si>
  <si>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</si>
  <si>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</si>
  <si>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</si>
  <si>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</si>
  <si>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</si>
  <si>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</si>
  <si>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</si>
  <si>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</si>
  <si>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</si>
  <si>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</si>
  <si>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</si>
  <si>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</si>
  <si>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</si>
  <si>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</si>
  <si>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</si>
  <si>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</si>
  <si>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</si>
  <si>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</si>
  <si>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</si>
  <si>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</si>
  <si>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</si>
  <si>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</si>
  <si>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</si>
  <si>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</si>
  <si>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</si>
  <si>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</si>
  <si>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</si>
  <si>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</si>
  <si>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</si>
  <si>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</si>
  <si>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</si>
  <si>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</si>
  <si>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</si>
  <si>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</si>
  <si>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</si>
  <si>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</si>
  <si>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</si>
  <si>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</si>
  <si>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</si>
  <si>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</si>
  <si>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</si>
  <si>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</si>
  <si>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</si>
  <si>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</si>
  <si>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</si>
  <si>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</si>
  <si>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</si>
  <si>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</si>
  <si>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</si>
  <si>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</si>
  <si>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</si>
  <si>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</si>
  <si>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</si>
  <si>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</si>
  <si>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</si>
  <si>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</si>
  <si>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</si>
  <si>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</si>
  <si>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</si>
  <si>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</si>
  <si>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</si>
  <si>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</si>
  <si>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</si>
  <si>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</si>
  <si>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</si>
  <si>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</si>
  <si>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</si>
  <si>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</si>
  <si>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</si>
  <si>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</si>
  <si>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</si>
  <si>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</si>
  <si>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</si>
  <si>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</si>
  <si>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</si>
  <si>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</si>
  <si>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</si>
  <si>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</si>
  <si>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</si>
  <si>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</si>
  <si>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</si>
  <si>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</si>
  <si>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</si>
  <si>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</si>
  <si>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</si>
  <si>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</si>
  <si>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</si>
  <si>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</si>
  <si>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</si>
  <si>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</si>
  <si>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</si>
  <si>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</si>
  <si>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</si>
  <si>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</si>
  <si>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</si>
  <si>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</si>
  <si>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</si>
  <si>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</si>
  <si>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</si>
  <si>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</si>
  <si>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</si>
  <si>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</si>
  <si>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</si>
  <si>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</si>
  <si>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</si>
  <si>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</si>
  <si>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</si>
  <si>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</si>
  <si>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</si>
  <si>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</si>
  <si>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</si>
  <si>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</si>
  <si>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</si>
  <si>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</si>
  <si>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</si>
  <si>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</si>
  <si>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</si>
  <si>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</si>
  <si>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</si>
  <si>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</si>
  <si>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</si>
  <si>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</si>
  <si>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</si>
  <si>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</si>
  <si>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</si>
  <si>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</si>
  <si>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</si>
  <si>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</si>
  <si>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</si>
  <si>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</si>
  <si>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</si>
  <si>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</si>
  <si>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</si>
  <si>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</si>
  <si>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</si>
  <si>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</si>
  <si>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</si>
  <si>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</si>
  <si>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</si>
  <si>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</si>
  <si>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</si>
  <si>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</si>
  <si>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</si>
  <si>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</si>
  <si>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</si>
  <si>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</si>
  <si>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</si>
  <si>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</si>
  <si>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</si>
  <si>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</si>
  <si>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</si>
  <si>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</si>
  <si>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</si>
  <si>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</si>
  <si>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</si>
  <si>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</si>
  <si>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</si>
  <si>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</si>
  <si>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</si>
  <si>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</si>
  <si>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</si>
  <si>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</si>
  <si>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</si>
  <si>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</si>
  <si>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</si>
  <si>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</si>
  <si>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</si>
  <si>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</si>
  <si>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</si>
  <si>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</si>
  <si>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</si>
  <si>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</si>
  <si>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</si>
  <si>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</si>
  <si>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</si>
  <si>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</si>
  <si>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</si>
  <si>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</si>
  <si>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</si>
  <si>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</si>
  <si>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</si>
  <si>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</si>
  <si>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</si>
  <si>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</si>
  <si>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</si>
  <si>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</si>
  <si>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</si>
  <si>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</si>
  <si>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</si>
  <si>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</si>
  <si>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</si>
  <si>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</si>
  <si>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</si>
  <si>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</si>
  <si>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</si>
  <si>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</si>
  <si>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</si>
  <si>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</si>
  <si>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</si>
  <si>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</si>
  <si>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</si>
  <si>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</si>
  <si>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</si>
  <si>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</si>
  <si>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</si>
  <si>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</si>
  <si>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</si>
  <si>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</si>
  <si>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</si>
  <si>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</si>
  <si>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</si>
  <si>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</si>
  <si>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</si>
  <si>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</si>
  <si>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</si>
  <si>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</si>
  <si>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</si>
  <si>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</si>
  <si>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</si>
  <si>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</si>
  <si>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</si>
  <si>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</si>
  <si>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</si>
  <si>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</si>
  <si>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</si>
  <si>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</si>
  <si>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</si>
  <si>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</si>
  <si>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</si>
  <si>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</si>
  <si>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</si>
  <si>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</si>
  <si>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</si>
  <si>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</si>
  <si>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</si>
  <si>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</si>
  <si>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</si>
  <si>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</si>
  <si>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</si>
  <si>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</si>
  <si>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</si>
  <si>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</si>
  <si>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</si>
  <si>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</si>
  <si>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</si>
  <si>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</si>
  <si>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</si>
  <si>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</si>
  <si>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</si>
  <si>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</si>
  <si>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</si>
  <si>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</si>
  <si>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</si>
  <si>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</si>
  <si>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</si>
  <si>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</si>
  <si>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</si>
  <si>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</si>
  <si>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</si>
  <si>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</si>
  <si>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</si>
  <si>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</si>
  <si>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</si>
  <si>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</si>
  <si>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</si>
  <si>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</si>
  <si>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</si>
  <si>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</si>
  <si>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</si>
  <si>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</si>
  <si>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</si>
  <si>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</si>
  <si>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</si>
  <si>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</si>
  <si>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</si>
  <si>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</si>
  <si>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</si>
  <si>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</si>
  <si>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</si>
  <si>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</si>
  <si>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</si>
  <si>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</si>
  <si>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</si>
  <si>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</si>
  <si>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</si>
  <si>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</si>
  <si>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</si>
  <si>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</si>
  <si>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</si>
  <si>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</si>
  <si>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</si>
  <si>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</si>
  <si>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</si>
  <si>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</si>
  <si>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</si>
  <si>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</si>
  <si>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</si>
  <si>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</si>
  <si>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</si>
  <si>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</si>
  <si>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</si>
  <si>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</si>
  <si>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</si>
  <si>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</si>
  <si>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</si>
  <si>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</si>
  <si>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</si>
  <si>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</si>
  <si>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</si>
  <si>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</si>
  <si>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</si>
  <si>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</si>
  <si>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</si>
  <si>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</si>
  <si>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</si>
  <si>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</si>
  <si>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</si>
  <si>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</si>
  <si>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</si>
  <si>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</si>
  <si>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</si>
  <si>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</si>
  <si>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</si>
  <si>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</si>
  <si>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</si>
  <si>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</si>
  <si>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</si>
  <si>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</si>
  <si>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</si>
  <si>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</si>
  <si>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</si>
  <si>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</si>
  <si>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</si>
  <si>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</si>
  <si>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</si>
  <si>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</si>
  <si>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</si>
  <si>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</si>
  <si>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</si>
  <si>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</si>
  <si>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</si>
  <si>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</si>
  <si>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</si>
  <si>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</si>
  <si>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</si>
  <si>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</si>
  <si>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</si>
  <si>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</si>
  <si>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</si>
  <si>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</si>
  <si>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</si>
  <si>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</si>
  <si>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</si>
  <si>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</si>
  <si>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</si>
  <si>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</si>
  <si>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</si>
  <si>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</si>
  <si>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</si>
  <si>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</si>
  <si>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</si>
  <si>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</si>
  <si>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</si>
  <si>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</si>
  <si>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</si>
  <si>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</si>
  <si>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</si>
  <si>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</si>
  <si>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</si>
  <si>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</si>
  <si>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</si>
  <si>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</si>
  <si>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</si>
  <si>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</si>
  <si>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</si>
  <si>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</si>
  <si>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</si>
  <si>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</si>
  <si>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</si>
  <si>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</si>
  <si>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</si>
  <si>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</si>
  <si>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</si>
  <si>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</si>
  <si>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</si>
  <si>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</si>
  <si>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</si>
  <si>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</si>
  <si>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</si>
  <si>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</si>
  <si>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</si>
  <si>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</si>
  <si>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</si>
  <si>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</si>
  <si>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</si>
  <si>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</si>
  <si>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</si>
  <si>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</si>
  <si>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</si>
  <si>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</si>
  <si>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</si>
  <si>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</si>
  <si>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</si>
  <si>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</si>
  <si>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</si>
  <si>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</si>
  <si>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</si>
  <si>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</si>
  <si>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</si>
  <si>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</si>
  <si>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</si>
  <si>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</si>
  <si>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</si>
  <si>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</si>
  <si>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</si>
  <si>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</si>
  <si>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</si>
  <si>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</si>
  <si>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</si>
  <si>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</si>
  <si>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</si>
  <si>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</si>
  <si>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</si>
  <si>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</si>
  <si>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</si>
  <si>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</si>
  <si>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</si>
  <si>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</si>
  <si>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</si>
  <si>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</si>
  <si>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</si>
  <si>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</si>
  <si>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</si>
  <si>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</si>
  <si>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</si>
  <si>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</si>
  <si>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</si>
  <si>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</si>
  <si>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</si>
  <si>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</si>
  <si>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</si>
  <si>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</si>
  <si>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</si>
  <si>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</si>
  <si>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</si>
  <si>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</si>
  <si>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</si>
  <si>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</si>
  <si>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</si>
  <si>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</si>
  <si>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</si>
  <si>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</si>
  <si>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</si>
  <si>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</si>
  <si>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</si>
  <si>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</si>
  <si>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</si>
  <si>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</si>
  <si>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</si>
  <si>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</si>
  <si>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</si>
  <si>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</si>
  <si>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</si>
  <si>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</si>
  <si>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</si>
  <si>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</si>
  <si>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</si>
  <si>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</si>
  <si>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</si>
  <si>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</si>
  <si>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</si>
  <si>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</si>
  <si>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</si>
  <si>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</si>
  <si>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</si>
  <si>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</si>
  <si>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</si>
  <si>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</si>
  <si>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</si>
  <si>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</si>
  <si>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</si>
  <si>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</si>
  <si>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</si>
  <si>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</si>
  <si>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</si>
  <si>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</si>
  <si>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</si>
  <si>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</si>
  <si>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</si>
  <si>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</si>
  <si>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</si>
  <si>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</si>
  <si>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</si>
  <si>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</si>
  <si>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</si>
  <si>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</si>
  <si>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</si>
  <si>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</si>
  <si>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</si>
  <si>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</si>
  <si>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</si>
  <si>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</si>
  <si>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</si>
  <si>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</si>
  <si>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</si>
  <si>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</si>
  <si>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</si>
  <si>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</si>
  <si>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</si>
  <si>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</si>
  <si>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</si>
  <si>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</si>
  <si>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</si>
  <si>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</si>
  <si>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</si>
  <si>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</si>
  <si>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</si>
  <si>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</si>
  <si>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</si>
  <si>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</si>
  <si>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</si>
  <si>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</si>
  <si>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</si>
  <si>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</si>
  <si>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</si>
  <si>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</si>
  <si>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</si>
  <si>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</si>
  <si>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</si>
  <si>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</si>
  <si>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</si>
  <si>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</si>
  <si>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</si>
  <si>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</si>
  <si>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</si>
  <si>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</si>
  <si>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</si>
  <si>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</si>
  <si>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</si>
  <si>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</si>
  <si>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</si>
  <si>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</si>
  <si>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</si>
  <si>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</si>
  <si>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</si>
  <si>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</si>
  <si>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</si>
  <si>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</si>
  <si>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</si>
  <si>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</si>
  <si>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</si>
  <si>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</si>
  <si>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</si>
  <si>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</si>
  <si>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</si>
  <si>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</si>
  <si>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</si>
  <si>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</si>
  <si>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</si>
  <si>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</si>
  <si>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</si>
  <si>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</si>
  <si>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</si>
  <si>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</si>
  <si>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</si>
  <si>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</si>
  <si>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</si>
  <si>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</si>
  <si>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</si>
  <si>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</si>
  <si>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</si>
  <si>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</si>
  <si>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</si>
  <si>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</si>
  <si>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</si>
  <si>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</si>
  <si>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</si>
  <si>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</si>
  <si>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</si>
  <si>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</si>
  <si>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</si>
  <si>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</si>
  <si>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</si>
  <si>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</si>
  <si>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</si>
  <si>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</si>
  <si>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</si>
  <si>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</si>
  <si>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</si>
  <si>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</si>
  <si>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</si>
  <si>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</si>
  <si>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</si>
  <si>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</si>
  <si>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</si>
  <si>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</si>
  <si>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</si>
  <si>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</si>
  <si>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</si>
  <si>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</si>
  <si>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</si>
  <si>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</si>
  <si>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</si>
  <si>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</si>
  <si>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</si>
  <si>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</si>
  <si>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</si>
  <si>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</si>
  <si>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</si>
  <si>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</si>
  <si>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</si>
  <si>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</si>
  <si>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</si>
  <si>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</si>
  <si>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</si>
  <si>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</si>
  <si>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</si>
  <si>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</si>
  <si>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</si>
  <si>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</si>
  <si>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</si>
  <si>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</si>
  <si>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</si>
  <si>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</si>
  <si>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</si>
  <si>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</si>
  <si>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</si>
  <si>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</si>
  <si>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</si>
  <si>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</si>
  <si>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</si>
  <si>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</si>
  <si>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</si>
  <si>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</si>
  <si>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</si>
  <si>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</si>
  <si>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</si>
  <si>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</si>
  <si>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</si>
  <si>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</si>
  <si>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</si>
  <si>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</si>
  <si>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</si>
  <si>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</si>
  <si>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</si>
  <si>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</si>
  <si>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</si>
  <si>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</si>
  <si>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</si>
  <si>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</si>
  <si>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</si>
  <si>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</si>
  <si>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</si>
  <si>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</si>
  <si>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</si>
  <si>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</si>
  <si>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</si>
  <si>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</si>
  <si>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</si>
  <si>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</si>
  <si>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</si>
  <si>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</si>
  <si>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</si>
  <si>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</si>
  <si>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</si>
  <si>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</si>
  <si>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</si>
  <si>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</si>
  <si>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</si>
  <si>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</si>
  <si>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</si>
  <si>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</si>
  <si>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</si>
  <si>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</si>
  <si>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</si>
  <si>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</si>
  <si>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</si>
  <si>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</si>
  <si>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</si>
  <si>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</si>
  <si>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</si>
  <si>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</si>
  <si>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</si>
  <si>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</si>
  <si>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</si>
  <si>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</si>
  <si>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</si>
  <si>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</si>
  <si>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</si>
  <si>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</si>
  <si>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</si>
  <si>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</si>
  <si>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</si>
  <si>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</si>
  <si>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</si>
  <si>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</si>
  <si>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</si>
  <si>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</si>
  <si>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</si>
  <si>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</si>
  <si>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</si>
  <si>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</si>
  <si>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</si>
  <si>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</si>
  <si>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</si>
  <si>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</si>
  <si>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</si>
  <si>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</si>
  <si>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</si>
  <si>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</si>
  <si>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</si>
  <si>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</si>
  <si>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</si>
  <si>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</si>
  <si>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</si>
  <si>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</si>
  <si>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</si>
  <si>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</si>
  <si>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</si>
  <si>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</si>
  <si>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</si>
  <si>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</si>
  <si>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</si>
  <si>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</si>
  <si>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</si>
  <si>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</si>
  <si>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</si>
  <si>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</si>
  <si>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</si>
  <si>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</si>
  <si>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</si>
  <si>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</si>
  <si>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</si>
  <si>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</si>
  <si>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</si>
  <si>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</si>
  <si>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</si>
  <si>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</si>
  <si>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</si>
  <si>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</si>
  <si>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</si>
  <si>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</si>
  <si>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</si>
  <si>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</si>
  <si>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</si>
  <si>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</si>
  <si>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</si>
  <si>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</si>
  <si>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</si>
  <si>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</si>
  <si>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</si>
  <si>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</si>
  <si>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</si>
  <si>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</si>
  <si>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</si>
  <si>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</si>
  <si>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</si>
  <si>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</si>
  <si>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</si>
  <si>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</si>
  <si>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</si>
  <si>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</si>
  <si>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</si>
  <si>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</si>
  <si>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</si>
  <si>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</si>
  <si>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</si>
  <si>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</si>
  <si>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</si>
  <si>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</si>
  <si>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</si>
  <si>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</si>
  <si>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</si>
  <si>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</si>
  <si>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</si>
  <si>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</si>
  <si>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</si>
  <si>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</si>
  <si>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</si>
  <si>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</si>
  <si>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</si>
  <si>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</si>
  <si>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</si>
  <si>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</si>
  <si>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</si>
  <si>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</si>
  <si>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</si>
  <si>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</si>
  <si>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</si>
  <si>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</si>
  <si>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</si>
  <si>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</si>
  <si>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</si>
  <si>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</si>
  <si>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</si>
  <si>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</si>
  <si>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</si>
  <si>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</si>
  <si>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</si>
  <si>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</si>
  <si>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</si>
  <si>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</si>
  <si>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</si>
  <si>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</si>
  <si>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</si>
  <si>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</si>
  <si>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</si>
  <si>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</si>
  <si>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</si>
  <si>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</si>
  <si>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</si>
  <si>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</si>
  <si>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</si>
  <si>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</si>
  <si>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</si>
  <si>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</si>
  <si>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</si>
  <si>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</si>
  <si>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</si>
  <si>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</si>
  <si>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</si>
  <si>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</si>
  <si>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</si>
  <si>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</si>
  <si>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</si>
  <si>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</si>
  <si>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</si>
  <si>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</si>
  <si>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</si>
  <si>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</si>
  <si>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</si>
  <si>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</si>
  <si>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</si>
  <si>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</si>
  <si>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</si>
  <si>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</si>
  <si>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</si>
  <si>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</si>
  <si>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</si>
  <si>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</si>
  <si>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</si>
  <si>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</si>
  <si>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</si>
  <si>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</si>
  <si>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</si>
  <si>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</si>
  <si>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</si>
  <si>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</si>
  <si>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</si>
  <si>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</si>
  <si>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</si>
  <si>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</si>
  <si>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</si>
  <si>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</si>
  <si>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</si>
  <si>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</si>
  <si>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</si>
  <si>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</si>
  <si>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</si>
  <si>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</si>
  <si>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</si>
  <si>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</si>
  <si>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</si>
  <si>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</si>
  <si>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</si>
  <si>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</si>
  <si>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</si>
  <si>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</si>
  <si>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</si>
  <si>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</si>
  <si>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</si>
  <si>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</si>
  <si>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</si>
  <si>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</si>
  <si>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</si>
  <si>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</si>
  <si>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</si>
  <si>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</si>
  <si>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</si>
  <si>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</si>
  <si>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</si>
  <si>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</si>
  <si>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</si>
  <si>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</si>
  <si>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</si>
  <si>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</si>
  <si>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</si>
  <si>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</si>
  <si>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</si>
  <si>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</si>
  <si>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</si>
  <si>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</si>
  <si>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</si>
  <si>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</si>
  <si>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</si>
  <si>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</si>
  <si>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</si>
  <si>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</si>
  <si>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</si>
  <si>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</si>
  <si>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</si>
  <si>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</si>
  <si>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</si>
  <si>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</si>
  <si>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</si>
  <si>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</si>
  <si>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</si>
  <si>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</si>
  <si>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</si>
  <si>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</si>
  <si>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</si>
  <si>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</si>
  <si>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</si>
  <si>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</si>
  <si>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</si>
  <si>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</si>
  <si>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</si>
  <si>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</si>
  <si>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</si>
  <si>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</si>
  <si>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</si>
  <si>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</si>
  <si>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</si>
  <si>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</si>
  <si>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</si>
  <si>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</si>
  <si>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</si>
  <si>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</si>
  <si>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</si>
  <si>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</si>
  <si>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</si>
  <si>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</si>
  <si>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</si>
  <si>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</si>
  <si>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</si>
  <si>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</si>
  <si>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</si>
  <si>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</si>
  <si>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</si>
  <si>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</si>
  <si>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</si>
  <si>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</si>
  <si>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</si>
  <si>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</si>
  <si>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</si>
  <si>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</si>
  <si>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</si>
  <si>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</si>
  <si>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</si>
  <si>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</si>
  <si>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</si>
  <si>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</si>
  <si>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</si>
  <si>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</si>
  <si>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</si>
  <si>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</si>
  <si>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</si>
  <si>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</si>
  <si>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</si>
  <si>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</si>
  <si>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</si>
  <si>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</si>
  <si>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</si>
  <si>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</si>
  <si>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</si>
  <si>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</si>
  <si>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</si>
  <si>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</si>
  <si>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</si>
  <si>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</si>
  <si>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</si>
  <si>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</si>
  <si>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</si>
  <si>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</si>
  <si>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</si>
  <si>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</si>
  <si>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</si>
  <si>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</si>
  <si>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</si>
  <si>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</si>
  <si>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</si>
  <si>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</si>
  <si>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</si>
  <si>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</si>
  <si>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</si>
  <si>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</si>
  <si>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</si>
  <si>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</si>
  <si>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</si>
  <si>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</si>
  <si>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</si>
  <si>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</si>
  <si>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</si>
  <si>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</si>
  <si>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</si>
  <si>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</si>
  <si>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</si>
  <si>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</si>
  <si>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</si>
  <si>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</si>
  <si>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</si>
  <si>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</si>
  <si>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</si>
  <si>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</si>
  <si>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</si>
  <si>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</si>
  <si>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</si>
  <si>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</si>
  <si>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</si>
  <si>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</si>
  <si>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</si>
  <si>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</si>
  <si>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</si>
  <si>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</si>
  <si>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</si>
  <si>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</si>
  <si>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</si>
  <si>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</si>
  <si>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</si>
  <si>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</si>
  <si>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</si>
  <si>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</si>
  <si>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</si>
  <si>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</si>
  <si>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</si>
  <si>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</si>
  <si>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</si>
  <si>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</si>
  <si>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</si>
  <si>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</si>
  <si>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</si>
  <si>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</si>
  <si>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</si>
  <si>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</si>
  <si>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</si>
  <si>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</si>
  <si>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</si>
  <si>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</si>
  <si>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</si>
  <si>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</si>
  <si>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</si>
  <si>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</si>
  <si>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</si>
  <si>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</si>
  <si>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</si>
  <si>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</si>
  <si>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</si>
  <si>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</si>
  <si>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</si>
  <si>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</si>
  <si>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</si>
  <si>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</si>
  <si>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</si>
  <si>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</si>
  <si>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</si>
  <si>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</si>
  <si>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</si>
  <si>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</si>
  <si>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</si>
  <si>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</si>
  <si>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</si>
  <si>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</si>
  <si>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</si>
  <si>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</si>
  <si>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</si>
  <si>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</si>
  <si>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</si>
  <si>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</si>
  <si>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</si>
  <si>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</si>
  <si>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</si>
  <si>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</si>
  <si>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</si>
  <si>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</si>
  <si>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</si>
  <si>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</si>
  <si>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</si>
  <si>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</si>
  <si>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</si>
  <si>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</si>
  <si>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</si>
  <si>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</si>
  <si>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</si>
  <si>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</si>
  <si>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</si>
  <si>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</si>
  <si>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</si>
  <si>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</si>
  <si>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</si>
  <si>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</si>
  <si>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</si>
  <si>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</si>
  <si>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</si>
  <si>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</si>
  <si>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</si>
  <si>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</si>
  <si>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</si>
  <si>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</si>
  <si>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</si>
  <si>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</si>
  <si>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</si>
  <si>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</si>
  <si>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</si>
  <si>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</si>
  <si>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</si>
  <si>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</si>
  <si>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</si>
  <si>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</si>
  <si>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</si>
  <si>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</si>
  <si>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</si>
  <si>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</si>
  <si>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</si>
  <si>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</si>
  <si>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</si>
  <si>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</si>
  <si>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</si>
  <si>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</si>
  <si>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</si>
  <si>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</si>
  <si>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</si>
  <si>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</si>
  <si>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</si>
  <si>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</si>
  <si>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</si>
  <si>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</si>
  <si>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</si>
  <si>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</si>
  <si>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</si>
  <si>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</si>
  <si>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</si>
  <si>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</si>
  <si>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</si>
  <si>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</si>
  <si>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</si>
  <si>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</si>
  <si>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</si>
  <si>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</si>
  <si>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</si>
  <si>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</si>
  <si>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</si>
  <si>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</si>
  <si>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</si>
  <si>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</si>
  <si>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</si>
  <si>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</si>
  <si>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</si>
  <si>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</si>
  <si>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</si>
  <si>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</si>
  <si>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</si>
  <si>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</si>
  <si>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</si>
  <si>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</si>
  <si>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</si>
  <si>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</si>
  <si>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</si>
  <si>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</si>
  <si>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</si>
  <si>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</si>
  <si>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</si>
  <si>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</si>
  <si>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</si>
  <si>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</si>
  <si>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</si>
  <si>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</si>
  <si>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</si>
  <si>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</si>
  <si>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</si>
  <si>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</si>
  <si>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</si>
  <si>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</si>
  <si>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</si>
  <si>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</si>
  <si>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</si>
  <si>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</si>
  <si>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</si>
  <si>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</si>
  <si>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</si>
  <si>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</si>
  <si>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</si>
  <si>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</si>
  <si>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</si>
  <si>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</si>
  <si>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</si>
  <si>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</si>
  <si>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</si>
  <si>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</si>
  <si>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</si>
  <si>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</si>
  <si>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</si>
  <si>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</si>
  <si>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</si>
  <si>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</si>
  <si>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</si>
  <si>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</si>
  <si>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</si>
  <si>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</si>
  <si>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</si>
  <si>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</si>
  <si>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</si>
  <si>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</si>
  <si>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</si>
  <si>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</si>
  <si>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</si>
  <si>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</si>
  <si>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</si>
  <si>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</si>
  <si>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</si>
  <si>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</si>
  <si>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</si>
  <si>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</si>
  <si>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</si>
  <si>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</si>
  <si>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</si>
  <si>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</si>
  <si>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</si>
  <si>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</si>
  <si>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</si>
  <si>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</si>
  <si>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</si>
  <si>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</si>
  <si>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</si>
  <si>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</si>
  <si>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</si>
  <si>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</si>
  <si>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</si>
  <si>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</si>
  <si>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</si>
  <si>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</si>
  <si>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</si>
  <si>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</si>
  <si>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</si>
  <si>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</si>
  <si>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</si>
  <si>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</si>
  <si>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</si>
  <si>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</si>
  <si>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</si>
  <si>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</si>
  <si>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</si>
  <si>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</si>
  <si>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</si>
  <si>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</si>
  <si>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</si>
  <si>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</si>
  <si>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</si>
  <si>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</si>
  <si>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</si>
  <si>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</si>
  <si>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</si>
  <si>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</si>
  <si>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</si>
  <si>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</si>
  <si>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</si>
  <si>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</si>
  <si>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</si>
  <si>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</si>
  <si>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</si>
  <si>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</si>
  <si>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</si>
  <si>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</si>
  <si>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</si>
  <si>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</si>
  <si>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</si>
  <si>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</si>
  <si>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</si>
  <si>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</si>
  <si>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</si>
  <si>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</si>
  <si>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</si>
  <si>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</si>
  <si>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</si>
  <si>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</si>
  <si>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</si>
  <si>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</si>
  <si>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</si>
  <si>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</si>
  <si>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</si>
  <si>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</si>
  <si>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</si>
  <si>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</si>
  <si>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</si>
  <si>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</si>
  <si>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</si>
  <si>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</si>
  <si>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</si>
  <si>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</si>
  <si>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</si>
  <si>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</si>
  <si>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</si>
  <si>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</si>
  <si>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</si>
  <si>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</si>
  <si>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</si>
  <si>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</si>
  <si>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</si>
  <si>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</si>
  <si>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</si>
  <si>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</si>
  <si>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</si>
  <si>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</si>
  <si>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</si>
  <si>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</si>
  <si>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</si>
  <si>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</si>
  <si>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</si>
  <si>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</si>
  <si>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</si>
  <si>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</si>
  <si>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</si>
  <si>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</si>
  <si>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</si>
  <si>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</si>
  <si>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</si>
  <si>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</si>
  <si>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</si>
  <si>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UT</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</si>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</sst>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239</v>
      </c>
      <c r="D6" s="9" t="str">
        <f>IF($B6="N/A","N/A",IF(C6&lt;0,"No","Yes"))</f>
        <v>N/A</v>
      </c>
      <c r="E6" s="38">
        <v>329</v>
      </c>
      <c r="F6" s="9" t="str">
        <f>IF($B6="N/A","N/A",IF(E6&lt;0,"No","Yes"))</f>
        <v>N/A</v>
      </c>
      <c r="G6" s="38">
        <v>347</v>
      </c>
      <c r="H6" s="9" t="str">
        <f>IF($B6="N/A","N/A",IF(G6&lt;0,"No","Yes"))</f>
        <v>N/A</v>
      </c>
      <c r="I6" s="10">
        <v>37.659999999999997</v>
      </c>
      <c r="J6" s="10">
        <v>5.4710000000000001</v>
      </c>
      <c r="K6" s="9" t="str">
        <f t="shared" ref="K6:K11" si="0">IF(J6="Div by 0", "N/A", IF(J6="N/A","N/A", IF(J6&gt;30, "No", IF(J6&lt;-30, "No", "Yes"))))</f>
        <v>Yes</v>
      </c>
    </row>
    <row r="7" spans="1:11" x14ac:dyDescent="0.2">
      <c r="A7" s="88" t="s">
        <v>445</v>
      </c>
      <c r="B7" s="107" t="s">
        <v>213</v>
      </c>
      <c r="C7" s="9">
        <v>30.962343096000001</v>
      </c>
      <c r="D7" s="9" t="str">
        <f t="shared" ref="D7:D11" si="1">IF($B7="N/A","N/A",IF(C7&lt;0,"No","Yes"))</f>
        <v>N/A</v>
      </c>
      <c r="E7" s="9">
        <v>60.790273556000002</v>
      </c>
      <c r="F7" s="9" t="str">
        <f t="shared" ref="F7:F11" si="2">IF($B7="N/A","N/A",IF(E7&lt;0,"No","Yes"))</f>
        <v>N/A</v>
      </c>
      <c r="G7" s="9">
        <v>46.685878963</v>
      </c>
      <c r="H7" s="9" t="str">
        <f t="shared" ref="H7:H11" si="3">IF($B7="N/A","N/A",IF(G7&lt;0,"No","Yes"))</f>
        <v>N/A</v>
      </c>
      <c r="I7" s="10">
        <v>96.34</v>
      </c>
      <c r="J7" s="10">
        <v>-23.2</v>
      </c>
      <c r="K7" s="9" t="str">
        <f t="shared" si="0"/>
        <v>Yes</v>
      </c>
    </row>
    <row r="8" spans="1:11" x14ac:dyDescent="0.2">
      <c r="A8" s="88" t="s">
        <v>446</v>
      </c>
      <c r="B8" s="107" t="s">
        <v>213</v>
      </c>
      <c r="C8" s="9">
        <v>51.046025104999998</v>
      </c>
      <c r="D8" s="9" t="str">
        <f t="shared" si="1"/>
        <v>N/A</v>
      </c>
      <c r="E8" s="9">
        <v>26.747720364999999</v>
      </c>
      <c r="F8" s="9" t="str">
        <f t="shared" si="2"/>
        <v>N/A</v>
      </c>
      <c r="G8" s="9">
        <v>32.853025936999998</v>
      </c>
      <c r="H8" s="9" t="str">
        <f t="shared" si="3"/>
        <v>N/A</v>
      </c>
      <c r="I8" s="10">
        <v>-47.6</v>
      </c>
      <c r="J8" s="10">
        <v>22.83</v>
      </c>
      <c r="K8" s="9" t="str">
        <f t="shared" si="0"/>
        <v>Yes</v>
      </c>
    </row>
    <row r="9" spans="1:11" x14ac:dyDescent="0.2">
      <c r="A9" s="88" t="s">
        <v>447</v>
      </c>
      <c r="B9" s="107" t="s">
        <v>213</v>
      </c>
      <c r="C9" s="9">
        <v>0</v>
      </c>
      <c r="D9" s="9" t="str">
        <f t="shared" si="1"/>
        <v>N/A</v>
      </c>
      <c r="E9" s="9">
        <v>0</v>
      </c>
      <c r="F9" s="9" t="str">
        <f t="shared" si="2"/>
        <v>N/A</v>
      </c>
      <c r="G9" s="9">
        <v>0.57636887609999998</v>
      </c>
      <c r="H9" s="9" t="str">
        <f t="shared" si="3"/>
        <v>N/A</v>
      </c>
      <c r="I9" s="10" t="s">
        <v>1747</v>
      </c>
      <c r="J9" s="10" t="s">
        <v>1747</v>
      </c>
      <c r="K9" s="9" t="str">
        <f t="shared" si="0"/>
        <v>N/A</v>
      </c>
    </row>
    <row r="10" spans="1:11" x14ac:dyDescent="0.2">
      <c r="A10" s="88" t="s">
        <v>448</v>
      </c>
      <c r="B10" s="107" t="s">
        <v>213</v>
      </c>
      <c r="C10" s="9">
        <v>0.83682008370000005</v>
      </c>
      <c r="D10" s="9" t="str">
        <f t="shared" si="1"/>
        <v>N/A</v>
      </c>
      <c r="E10" s="9">
        <v>1.8237082066999999</v>
      </c>
      <c r="F10" s="9" t="str">
        <f t="shared" si="2"/>
        <v>N/A</v>
      </c>
      <c r="G10" s="9">
        <v>1.1527377522</v>
      </c>
      <c r="H10" s="9" t="str">
        <f t="shared" si="3"/>
        <v>N/A</v>
      </c>
      <c r="I10" s="10">
        <v>117.9</v>
      </c>
      <c r="J10" s="10">
        <v>-36.799999999999997</v>
      </c>
      <c r="K10" s="9" t="str">
        <f t="shared" si="0"/>
        <v>No</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100</v>
      </c>
      <c r="D12" s="9" t="str">
        <f t="shared" ref="D12:D23" si="4">IF($B12="N/A","N/A",IF(C12&lt;0,"No","Yes"))</f>
        <v>N/A</v>
      </c>
      <c r="E12" s="9">
        <v>100</v>
      </c>
      <c r="F12" s="9" t="str">
        <f t="shared" ref="F12:F23" si="5">IF($B12="N/A","N/A",IF(E12&lt;0,"No","Yes"))</f>
        <v>N/A</v>
      </c>
      <c r="G12" s="9">
        <v>100</v>
      </c>
      <c r="H12" s="9" t="str">
        <f t="shared" ref="H12:H23" si="6">IF($B12="N/A","N/A",IF(G12&lt;0,"No","Yes"))</f>
        <v>N/A</v>
      </c>
      <c r="I12" s="10">
        <v>0</v>
      </c>
      <c r="J12" s="10">
        <v>0</v>
      </c>
      <c r="K12" s="9" t="str">
        <f t="shared" ref="K12:K23" si="7">IF(J12="Div by 0", "N/A", IF(J12="N/A","N/A", IF(J12&gt;30, "No", IF(J12&lt;-30, "No", "Yes"))))</f>
        <v>Yes</v>
      </c>
    </row>
    <row r="13" spans="1:11" x14ac:dyDescent="0.2">
      <c r="A13" s="88" t="s">
        <v>654</v>
      </c>
      <c r="B13" s="107" t="s">
        <v>213</v>
      </c>
      <c r="C13" s="9">
        <v>46.443514643999997</v>
      </c>
      <c r="D13" s="9" t="str">
        <f t="shared" si="4"/>
        <v>N/A</v>
      </c>
      <c r="E13" s="9">
        <v>78.723404255000005</v>
      </c>
      <c r="F13" s="9" t="str">
        <f t="shared" si="5"/>
        <v>N/A</v>
      </c>
      <c r="G13" s="9">
        <v>85.014409221999998</v>
      </c>
      <c r="H13" s="9" t="str">
        <f t="shared" si="6"/>
        <v>N/A</v>
      </c>
      <c r="I13" s="10">
        <v>69.5</v>
      </c>
      <c r="J13" s="10">
        <v>7.9909999999999997</v>
      </c>
      <c r="K13" s="9" t="str">
        <f t="shared" si="7"/>
        <v>Yes</v>
      </c>
    </row>
    <row r="14" spans="1:11" x14ac:dyDescent="0.2">
      <c r="A14" s="88" t="s">
        <v>855</v>
      </c>
      <c r="B14" s="107" t="s">
        <v>213</v>
      </c>
      <c r="C14" s="10">
        <v>14.279279279000001</v>
      </c>
      <c r="D14" s="9" t="str">
        <f t="shared" si="4"/>
        <v>N/A</v>
      </c>
      <c r="E14" s="10">
        <v>20.011583011999999</v>
      </c>
      <c r="F14" s="9" t="str">
        <f t="shared" si="5"/>
        <v>N/A</v>
      </c>
      <c r="G14" s="10">
        <v>16.481355932</v>
      </c>
      <c r="H14" s="9" t="str">
        <f t="shared" si="6"/>
        <v>N/A</v>
      </c>
      <c r="I14" s="10">
        <v>40.14</v>
      </c>
      <c r="J14" s="10">
        <v>-17.600000000000001</v>
      </c>
      <c r="K14" s="9" t="str">
        <f t="shared" si="7"/>
        <v>Yes</v>
      </c>
    </row>
    <row r="15" spans="1:11" x14ac:dyDescent="0.2">
      <c r="A15" s="88" t="s">
        <v>656</v>
      </c>
      <c r="B15" s="107"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v>0</v>
      </c>
      <c r="D18" s="9" t="str">
        <f t="shared" si="4"/>
        <v>N/A</v>
      </c>
      <c r="E18" s="9">
        <v>0</v>
      </c>
      <c r="F18" s="9" t="str">
        <f t="shared" si="5"/>
        <v>N/A</v>
      </c>
      <c r="G18" s="9">
        <v>0</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v>0</v>
      </c>
      <c r="D21" s="9" t="str">
        <f t="shared" si="4"/>
        <v>N/A</v>
      </c>
      <c r="E21" s="9">
        <v>0</v>
      </c>
      <c r="F21" s="9" t="str">
        <f t="shared" si="5"/>
        <v>N/A</v>
      </c>
      <c r="G21" s="9">
        <v>0</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v>29.707112971000001</v>
      </c>
      <c r="D25" s="9" t="str">
        <f>IF($B25="N/A","N/A",IF(C25&lt;0,"No","Yes"))</f>
        <v>N/A</v>
      </c>
      <c r="E25" s="9">
        <v>15.805471125</v>
      </c>
      <c r="F25" s="9" t="str">
        <f>IF($B25="N/A","N/A",IF(E25&lt;0,"No","Yes"))</f>
        <v>N/A</v>
      </c>
      <c r="G25" s="9">
        <v>6.3400576369000001</v>
      </c>
      <c r="H25" s="9" t="str">
        <f>IF($B25="N/A","N/A",IF(G25&lt;0,"No","Yes"))</f>
        <v>N/A</v>
      </c>
      <c r="I25" s="10">
        <v>-46.8</v>
      </c>
      <c r="J25" s="10">
        <v>-59.9</v>
      </c>
      <c r="K25" s="9" t="str">
        <f t="shared" si="8"/>
        <v>No</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29.707112971000001</v>
      </c>
      <c r="D27" s="9" t="str">
        <f t="shared" ref="D27:D30" si="9">IF($B27="N/A","N/A",IF(C27&lt;0,"No","Yes"))</f>
        <v>N/A</v>
      </c>
      <c r="E27" s="9">
        <v>15.805471125</v>
      </c>
      <c r="F27" s="9" t="str">
        <f t="shared" ref="F27:F30" si="10">IF($B27="N/A","N/A",IF(E27&lt;0,"No","Yes"))</f>
        <v>N/A</v>
      </c>
      <c r="G27" s="9">
        <v>6.3400576369000001</v>
      </c>
      <c r="H27" s="9" t="str">
        <f t="shared" ref="H27:H30" si="11">IF($B27="N/A","N/A",IF(G27&lt;0,"No","Yes"))</f>
        <v>N/A</v>
      </c>
      <c r="I27" s="10">
        <v>-46.8</v>
      </c>
      <c r="J27" s="10">
        <v>-59.9</v>
      </c>
      <c r="K27" s="9" t="str">
        <f t="shared" si="8"/>
        <v>No</v>
      </c>
    </row>
    <row r="28" spans="1:11" x14ac:dyDescent="0.2">
      <c r="A28" s="31" t="s">
        <v>374</v>
      </c>
      <c r="B28" s="107" t="s">
        <v>213</v>
      </c>
      <c r="C28" s="9">
        <v>0</v>
      </c>
      <c r="D28" s="9" t="str">
        <f t="shared" si="9"/>
        <v>N/A</v>
      </c>
      <c r="E28" s="9">
        <v>0</v>
      </c>
      <c r="F28" s="9" t="str">
        <f t="shared" si="10"/>
        <v>N/A</v>
      </c>
      <c r="G28" s="9">
        <v>0</v>
      </c>
      <c r="H28" s="9" t="str">
        <f t="shared" si="11"/>
        <v>N/A</v>
      </c>
      <c r="I28" s="10" t="s">
        <v>1747</v>
      </c>
      <c r="J28" s="10" t="s">
        <v>1747</v>
      </c>
      <c r="K28" s="9" t="str">
        <f t="shared" si="8"/>
        <v>N/A</v>
      </c>
    </row>
    <row r="29" spans="1:11" x14ac:dyDescent="0.2">
      <c r="A29" s="31" t="s">
        <v>376</v>
      </c>
      <c r="B29" s="107" t="s">
        <v>213</v>
      </c>
      <c r="C29" s="9">
        <v>29.707112971000001</v>
      </c>
      <c r="D29" s="9" t="str">
        <f t="shared" si="9"/>
        <v>N/A</v>
      </c>
      <c r="E29" s="9">
        <v>15.805471125</v>
      </c>
      <c r="F29" s="9" t="str">
        <f t="shared" si="10"/>
        <v>N/A</v>
      </c>
      <c r="G29" s="9">
        <v>6.3400576369000001</v>
      </c>
      <c r="H29" s="9" t="str">
        <f t="shared" si="11"/>
        <v>N/A</v>
      </c>
      <c r="I29" s="10">
        <v>-46.8</v>
      </c>
      <c r="J29" s="10">
        <v>-59.9</v>
      </c>
      <c r="K29" s="9" t="str">
        <f t="shared" si="8"/>
        <v>No</v>
      </c>
    </row>
    <row r="30" spans="1:11" x14ac:dyDescent="0.2">
      <c r="A30" s="31" t="s">
        <v>377</v>
      </c>
      <c r="B30" s="107" t="s">
        <v>213</v>
      </c>
      <c r="C30" s="9">
        <v>0</v>
      </c>
      <c r="D30" s="9" t="str">
        <f t="shared" si="9"/>
        <v>N/A</v>
      </c>
      <c r="E30" s="9">
        <v>0</v>
      </c>
      <c r="F30" s="9" t="str">
        <f t="shared" si="10"/>
        <v>N/A</v>
      </c>
      <c r="G30" s="9">
        <v>0</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6</v>
      </c>
      <c r="F6" s="9" t="s">
        <v>213</v>
      </c>
      <c r="G6" s="29">
        <v>7</v>
      </c>
      <c r="H6" s="9" t="s">
        <v>213</v>
      </c>
      <c r="I6" s="133" t="s">
        <v>213</v>
      </c>
      <c r="J6" s="133" t="s">
        <v>213</v>
      </c>
      <c r="K6" s="9" t="s">
        <v>213</v>
      </c>
    </row>
    <row r="7" spans="1:11" x14ac:dyDescent="0.2">
      <c r="A7" s="91" t="s">
        <v>12</v>
      </c>
      <c r="B7" s="32" t="s">
        <v>213</v>
      </c>
      <c r="C7" s="101">
        <v>14142468</v>
      </c>
      <c r="D7" s="34" t="str">
        <f>IF($B7="N/A","N/A",IF(C7&gt;15,"No",IF(C7&lt;-15,"No","Yes")))</f>
        <v>N/A</v>
      </c>
      <c r="E7" s="33">
        <v>12796758</v>
      </c>
      <c r="F7" s="34" t="str">
        <f>IF($B7="N/A","N/A",IF(E7&gt;15,"No",IF(E7&lt;-15,"No","Yes")))</f>
        <v>N/A</v>
      </c>
      <c r="G7" s="33">
        <v>13849389</v>
      </c>
      <c r="H7" s="34" t="str">
        <f>IF($B7="N/A","N/A",IF(G7&gt;15,"No",IF(G7&lt;-15,"No","Yes")))</f>
        <v>N/A</v>
      </c>
      <c r="I7" s="35">
        <v>-9.52</v>
      </c>
      <c r="J7" s="35">
        <v>8.2260000000000009</v>
      </c>
      <c r="K7" s="34" t="str">
        <f t="shared" ref="K7:K54" si="0">IF(J7="Div by 0", "N/A", IF(J7="N/A","N/A", IF(J7&gt;30, "No", IF(J7&lt;-30, "No", "Yes"))))</f>
        <v>Yes</v>
      </c>
    </row>
    <row r="8" spans="1:11" x14ac:dyDescent="0.2">
      <c r="A8" s="91" t="s">
        <v>362</v>
      </c>
      <c r="B8" s="32" t="s">
        <v>213</v>
      </c>
      <c r="C8" s="144" t="s">
        <v>213</v>
      </c>
      <c r="D8" s="34" t="str">
        <f>IF($B8="N/A","N/A",IF(C8&gt;15,"No",IF(C8&lt;-15,"No","Yes")))</f>
        <v>N/A</v>
      </c>
      <c r="E8" s="36">
        <v>37.454556848999999</v>
      </c>
      <c r="F8" s="34" t="str">
        <f>IF($B8="N/A","N/A",IF(E8&gt;15,"No",IF(E8&lt;-15,"No","Yes")))</f>
        <v>N/A</v>
      </c>
      <c r="G8" s="36">
        <v>38.347843359999999</v>
      </c>
      <c r="H8" s="34" t="str">
        <f>IF($B8="N/A","N/A",IF(G8&gt;15,"No",IF(G8&lt;-15,"No","Yes")))</f>
        <v>N/A</v>
      </c>
      <c r="I8" s="35" t="s">
        <v>213</v>
      </c>
      <c r="J8" s="35">
        <v>2.3849999999999998</v>
      </c>
      <c r="K8" s="34" t="str">
        <f t="shared" si="0"/>
        <v>Yes</v>
      </c>
    </row>
    <row r="9" spans="1:11" x14ac:dyDescent="0.2">
      <c r="A9" s="91" t="s">
        <v>119</v>
      </c>
      <c r="B9" s="37" t="s">
        <v>213</v>
      </c>
      <c r="C9" s="100">
        <v>7.9404811098000003</v>
      </c>
      <c r="D9" s="9" t="str">
        <f>IF($B9="N/A","N/A",IF(C9&gt;15,"No",IF(C9&lt;-15,"No","Yes")))</f>
        <v>N/A</v>
      </c>
      <c r="E9" s="9">
        <v>4.7134125689999999</v>
      </c>
      <c r="F9" s="9" t="str">
        <f>IF($B9="N/A","N/A",IF(E9&gt;15,"No",IF(E9&lt;-15,"No","Yes")))</f>
        <v>N/A</v>
      </c>
      <c r="G9" s="9">
        <v>20.353952076999999</v>
      </c>
      <c r="H9" s="9" t="str">
        <f>IF($B9="N/A","N/A",IF(G9&gt;15,"No",IF(G9&lt;-15,"No","Yes")))</f>
        <v>N/A</v>
      </c>
      <c r="I9" s="10">
        <v>-40.6</v>
      </c>
      <c r="J9" s="10">
        <v>331.8</v>
      </c>
      <c r="K9" s="9" t="str">
        <f t="shared" si="0"/>
        <v>No</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59.182286994999998</v>
      </c>
      <c r="D11" s="9" t="str">
        <f>IF($B11="N/A","N/A",IF(C11&gt;15,"No",IF(C11&lt;-15,"No","Yes")))</f>
        <v>N/A</v>
      </c>
      <c r="E11" s="9">
        <v>57.832030580999998</v>
      </c>
      <c r="F11" s="9" t="str">
        <f>IF($B11="N/A","N/A",IF(E11&gt;15,"No",IF(E11&lt;-15,"No","Yes")))</f>
        <v>N/A</v>
      </c>
      <c r="G11" s="9">
        <v>41.298204562999999</v>
      </c>
      <c r="H11" s="9" t="str">
        <f>IF($B11="N/A","N/A",IF(G11&gt;15,"No",IF(G11&lt;-15,"No","Yes")))</f>
        <v>N/A</v>
      </c>
      <c r="I11" s="10">
        <v>-2.2799999999999998</v>
      </c>
      <c r="J11" s="10">
        <v>-28.6</v>
      </c>
      <c r="K11" s="9" t="str">
        <f t="shared" si="0"/>
        <v>Yes</v>
      </c>
    </row>
    <row r="12" spans="1:11" x14ac:dyDescent="0.2">
      <c r="A12" s="91" t="s">
        <v>860</v>
      </c>
      <c r="B12" s="102" t="s">
        <v>214</v>
      </c>
      <c r="C12" s="100">
        <v>89.037444272000002</v>
      </c>
      <c r="D12" s="9" t="str">
        <f>IF(OR($B12="N/A",$C12="N/A"),"N/A",IF(C12&gt;100,"No",IF(C12&lt;95,"No","Yes")))</f>
        <v>No</v>
      </c>
      <c r="E12" s="100">
        <v>90.224073423999997</v>
      </c>
      <c r="F12" s="9" t="str">
        <f>IF(OR($B12="N/A",$E12="N/A"),"N/A",IF(E12&gt;100,"No",IF(E12&lt;95,"No","Yes")))</f>
        <v>No</v>
      </c>
      <c r="G12" s="100">
        <v>83.595950228000007</v>
      </c>
      <c r="H12" s="9" t="str">
        <f>IF($B12="N/A","N/A",IF(G12&gt;100,"No",IF(G12&lt;95,"No","Yes")))</f>
        <v>No</v>
      </c>
      <c r="I12" s="103">
        <v>1.333</v>
      </c>
      <c r="J12" s="103">
        <v>-7.35</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42.495017871000002</v>
      </c>
      <c r="D15" s="9" t="str">
        <f>IF(OR($B15="N/A",$C15="N/A"),"N/A",IF(C15&gt;100,"No",IF(C15&lt;95,"No","Yes")))</f>
        <v>No</v>
      </c>
      <c r="E15" s="100">
        <v>48.238803603000001</v>
      </c>
      <c r="F15" s="9" t="str">
        <f>IF(OR($B15="N/A",$E15="N/A"),"N/A",IF(E15&gt;100,"No",IF(E15&lt;95,"No","Yes")))</f>
        <v>No</v>
      </c>
      <c r="G15" s="100">
        <v>45.330363204999998</v>
      </c>
      <c r="H15" s="9" t="str">
        <f>IF($B15="N/A","N/A",IF(G15&gt;100,"No",IF(G15&lt;95,"No","Yes")))</f>
        <v>No</v>
      </c>
      <c r="I15" s="103">
        <v>13.52</v>
      </c>
      <c r="J15" s="103">
        <v>-6.03</v>
      </c>
      <c r="K15" s="9" t="str">
        <f t="shared" si="0"/>
        <v>Yes</v>
      </c>
    </row>
    <row r="16" spans="1:11" x14ac:dyDescent="0.2">
      <c r="A16" s="91" t="s">
        <v>331</v>
      </c>
      <c r="B16" s="37" t="s">
        <v>213</v>
      </c>
      <c r="C16" s="89">
        <v>4649652</v>
      </c>
      <c r="D16" s="9" t="str">
        <f>IF($B16="N/A","N/A",IF(C16&gt;15,"No",IF(C16&lt;-15,"No","Yes")))</f>
        <v>N/A</v>
      </c>
      <c r="E16" s="38">
        <v>4792969</v>
      </c>
      <c r="F16" s="9" t="str">
        <f>IF($B16="N/A","N/A",IF(E16&gt;15,"No",IF(E16&lt;-15,"No","Yes")))</f>
        <v>N/A</v>
      </c>
      <c r="G16" s="38">
        <v>5310942</v>
      </c>
      <c r="H16" s="9" t="str">
        <f>IF($B16="N/A","N/A",IF(G16&gt;15,"No",IF(G16&lt;-15,"No","Yes")))</f>
        <v>N/A</v>
      </c>
      <c r="I16" s="10">
        <v>3.0819999999999999</v>
      </c>
      <c r="J16" s="10">
        <v>10.81</v>
      </c>
      <c r="K16" s="9" t="str">
        <f t="shared" si="0"/>
        <v>Yes</v>
      </c>
    </row>
    <row r="17" spans="1:11" x14ac:dyDescent="0.2">
      <c r="A17" s="91" t="s">
        <v>442</v>
      </c>
      <c r="B17" s="37" t="s">
        <v>215</v>
      </c>
      <c r="C17" s="100">
        <v>5.7456773108999997</v>
      </c>
      <c r="D17" s="9" t="str">
        <f>IF($B17="N/A","N/A",IF(C17&gt;20,"No",IF(C17&lt;5,"No","Yes")))</f>
        <v>Yes</v>
      </c>
      <c r="E17" s="9">
        <v>5.7969287930000002</v>
      </c>
      <c r="F17" s="9" t="str">
        <f>IF($B17="N/A","N/A",IF(E17&gt;20,"No",IF(E17&lt;5,"No","Yes")))</f>
        <v>Yes</v>
      </c>
      <c r="G17" s="9">
        <v>5.7377015226000001</v>
      </c>
      <c r="H17" s="9" t="str">
        <f>IF($B17="N/A","N/A",IF(G17&gt;20,"No",IF(G17&lt;5,"No","Yes")))</f>
        <v>Yes</v>
      </c>
      <c r="I17" s="10">
        <v>0.89200000000000002</v>
      </c>
      <c r="J17" s="10">
        <v>-1.02</v>
      </c>
      <c r="K17" s="9" t="str">
        <f t="shared" si="0"/>
        <v>Yes</v>
      </c>
    </row>
    <row r="18" spans="1:11" x14ac:dyDescent="0.2">
      <c r="A18" s="91" t="s">
        <v>443</v>
      </c>
      <c r="B18" s="32" t="s">
        <v>213</v>
      </c>
      <c r="C18" s="100" t="s">
        <v>213</v>
      </c>
      <c r="D18" s="9" t="str">
        <f>IF($B18="N/A","N/A",IF(C18&gt;15,"No",IF(C18&lt;-15,"No","Yes")))</f>
        <v>N/A</v>
      </c>
      <c r="E18" s="9">
        <v>94.203071206999994</v>
      </c>
      <c r="F18" s="9" t="str">
        <f>IF($B18="N/A","N/A",IF(E18&gt;15,"No",IF(E18&lt;-15,"No","Yes")))</f>
        <v>N/A</v>
      </c>
      <c r="G18" s="9">
        <v>94.262298477000002</v>
      </c>
      <c r="H18" s="9" t="str">
        <f>IF($B18="N/A","N/A",IF(G18&gt;15,"No",IF(G18&lt;-15,"No","Yes")))</f>
        <v>N/A</v>
      </c>
      <c r="I18" s="10" t="s">
        <v>213</v>
      </c>
      <c r="J18" s="10">
        <v>6.2899999999999998E-2</v>
      </c>
      <c r="K18" s="9" t="str">
        <f t="shared" si="0"/>
        <v>Yes</v>
      </c>
    </row>
    <row r="19" spans="1:11" x14ac:dyDescent="0.2">
      <c r="A19" s="91" t="s">
        <v>444</v>
      </c>
      <c r="B19" s="37" t="s">
        <v>216</v>
      </c>
      <c r="C19" s="100">
        <v>19.731218594000001</v>
      </c>
      <c r="D19" s="9" t="str">
        <f>IF($B19="N/A","N/A",IF(C19&gt;1,"Yes","No"))</f>
        <v>Yes</v>
      </c>
      <c r="E19" s="9">
        <v>9.9293986670999992</v>
      </c>
      <c r="F19" s="9" t="str">
        <f>IF($B19="N/A","N/A",IF(E19&gt;1,"Yes","No"))</f>
        <v>Yes</v>
      </c>
      <c r="G19" s="9">
        <v>6.5501750912999999</v>
      </c>
      <c r="H19" s="9" t="str">
        <f>IF($B19="N/A","N/A",IF(G19&gt;1,"Yes","No"))</f>
        <v>Yes</v>
      </c>
      <c r="I19" s="10">
        <v>-49.7</v>
      </c>
      <c r="J19" s="10">
        <v>-34</v>
      </c>
      <c r="K19" s="9" t="str">
        <f t="shared" si="0"/>
        <v>No</v>
      </c>
    </row>
    <row r="20" spans="1:11" x14ac:dyDescent="0.2">
      <c r="A20" s="91" t="s">
        <v>862</v>
      </c>
      <c r="B20" s="37" t="s">
        <v>213</v>
      </c>
      <c r="C20" s="93">
        <v>94.0152894</v>
      </c>
      <c r="D20" s="9" t="str">
        <f>IF($B20="N/A","N/A",IF(C20&gt;15,"No",IF(C20&lt;-15,"No","Yes")))</f>
        <v>N/A</v>
      </c>
      <c r="E20" s="39">
        <v>105.43748542</v>
      </c>
      <c r="F20" s="9" t="str">
        <f>IF($B20="N/A","N/A",IF(E20&gt;15,"No",IF(E20&lt;-15,"No","Yes")))</f>
        <v>N/A</v>
      </c>
      <c r="G20" s="39">
        <v>126.66066357</v>
      </c>
      <c r="H20" s="9" t="str">
        <f>IF($B20="N/A","N/A",IF(G20&gt;15,"No",IF(G20&lt;-15,"No","Yes")))</f>
        <v>N/A</v>
      </c>
      <c r="I20" s="10">
        <v>12.15</v>
      </c>
      <c r="J20" s="10">
        <v>20.13</v>
      </c>
      <c r="K20" s="9" t="str">
        <f t="shared" si="0"/>
        <v>Yes</v>
      </c>
    </row>
    <row r="21" spans="1:11" x14ac:dyDescent="0.2">
      <c r="A21" s="91" t="s">
        <v>34</v>
      </c>
      <c r="B21" s="37" t="s">
        <v>213</v>
      </c>
      <c r="C21" s="104">
        <v>6.3750586799999995E-2</v>
      </c>
      <c r="D21" s="9" t="str">
        <f>IF($B21="N/A","N/A",IF(C21&gt;15,"No",IF(C21&lt;-15,"No","Yes")))</f>
        <v>N/A</v>
      </c>
      <c r="E21" s="105">
        <v>7.8844678599999996E-2</v>
      </c>
      <c r="F21" s="9" t="str">
        <f>IF($B21="N/A","N/A",IF(E21&gt;15,"No",IF(E21&lt;-15,"No","Yes")))</f>
        <v>N/A</v>
      </c>
      <c r="G21" s="105">
        <v>5.8947239972999999</v>
      </c>
      <c r="H21" s="9" t="str">
        <f>IF($B21="N/A","N/A",IF(G21&gt;15,"No",IF(G21&lt;-15,"No","Yes")))</f>
        <v>N/A</v>
      </c>
      <c r="I21" s="10">
        <v>23.68</v>
      </c>
      <c r="J21" s="10">
        <v>7376</v>
      </c>
      <c r="K21" s="9" t="str">
        <f t="shared" si="0"/>
        <v>No</v>
      </c>
    </row>
    <row r="22" spans="1:11" x14ac:dyDescent="0.2">
      <c r="A22" s="91" t="s">
        <v>1712</v>
      </c>
      <c r="B22" s="37" t="s">
        <v>213</v>
      </c>
      <c r="C22" s="104">
        <v>64.223232127000003</v>
      </c>
      <c r="D22" s="9" t="str">
        <f>IF($B22="N/A","N/A",IF(C22&gt;15,"No",IF(C22&lt;-15,"No","Yes")))</f>
        <v>N/A</v>
      </c>
      <c r="E22" s="105">
        <v>60.613884634999998</v>
      </c>
      <c r="F22" s="9" t="str">
        <f>IF($B22="N/A","N/A",IF(E22&gt;15,"No",IF(E22&lt;-15,"No","Yes")))</f>
        <v>N/A</v>
      </c>
      <c r="G22" s="105">
        <v>45.957446500000003</v>
      </c>
      <c r="H22" s="9" t="str">
        <f>IF($B22="N/A","N/A",IF(G22&gt;15,"No",IF(G22&lt;-15,"No","Yes")))</f>
        <v>N/A</v>
      </c>
      <c r="I22" s="10">
        <v>-5.62</v>
      </c>
      <c r="J22" s="10">
        <v>-24.2</v>
      </c>
      <c r="K22" s="9" t="str">
        <f t="shared" si="0"/>
        <v>Yes</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633.29746987999999</v>
      </c>
      <c r="D24" s="9" t="str">
        <f>IF($B24="N/A","N/A",IF(C24&gt;300,"No",IF(C24&lt;75,"No","Yes")))</f>
        <v>No</v>
      </c>
      <c r="E24" s="39">
        <v>664.86103599</v>
      </c>
      <c r="F24" s="9" t="str">
        <f>IF($B24="N/A","N/A",IF(E24&gt;300,"No",IF(E24&lt;75,"No","Yes")))</f>
        <v>No</v>
      </c>
      <c r="G24" s="39">
        <v>235.13315401</v>
      </c>
      <c r="H24" s="9" t="str">
        <f>IF($B24="N/A","N/A",IF(G24&gt;300,"No",IF(G24&lt;75,"No","Yes")))</f>
        <v>Yes</v>
      </c>
      <c r="I24" s="10">
        <v>4.984</v>
      </c>
      <c r="J24" s="10">
        <v>-64.599999999999994</v>
      </c>
      <c r="K24" s="9" t="str">
        <f t="shared" si="0"/>
        <v>No</v>
      </c>
    </row>
    <row r="25" spans="1:11" x14ac:dyDescent="0.2">
      <c r="A25" s="91" t="s">
        <v>864</v>
      </c>
      <c r="B25" s="37" t="s">
        <v>244</v>
      </c>
      <c r="C25" s="93">
        <v>36.442594278999998</v>
      </c>
      <c r="D25" s="9" t="str">
        <f>IF($B25="N/A","N/A",IF(C25&gt;250,"No",IF(C25&lt;20,"No","Yes")))</f>
        <v>Yes</v>
      </c>
      <c r="E25" s="39">
        <v>32.613644465999997</v>
      </c>
      <c r="F25" s="9" t="str">
        <f>IF($B25="N/A","N/A",IF(E25&gt;250,"No",IF(E25&lt;20,"No","Yes")))</f>
        <v>Yes</v>
      </c>
      <c r="G25" s="39">
        <v>23.593133572999999</v>
      </c>
      <c r="H25" s="9" t="str">
        <f>IF($B25="N/A","N/A",IF(G25&gt;250,"No",IF(G25&lt;20,"No","Yes")))</f>
        <v>Yes</v>
      </c>
      <c r="I25" s="10">
        <v>-10.5</v>
      </c>
      <c r="J25" s="10">
        <v>-27.7</v>
      </c>
      <c r="K25" s="9" t="str">
        <f t="shared" si="0"/>
        <v>Yes</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114169</v>
      </c>
      <c r="D27" s="37" t="s">
        <v>213</v>
      </c>
      <c r="E27" s="38">
        <v>67780</v>
      </c>
      <c r="F27" s="37" t="s">
        <v>213</v>
      </c>
      <c r="G27" s="38">
        <v>71516</v>
      </c>
      <c r="H27" s="9" t="str">
        <f>IF($B27="N/A","N/A",IF(G27&gt;15,"No",IF(G27&lt;-15,"No","Yes")))</f>
        <v>N/A</v>
      </c>
      <c r="I27" s="10">
        <v>-40.6</v>
      </c>
      <c r="J27" s="10">
        <v>5.5119999999999996</v>
      </c>
      <c r="K27" s="9" t="str">
        <f t="shared" si="0"/>
        <v>Yes</v>
      </c>
    </row>
    <row r="28" spans="1:11" x14ac:dyDescent="0.2">
      <c r="A28" s="91" t="s">
        <v>346</v>
      </c>
      <c r="B28" s="37" t="s">
        <v>213</v>
      </c>
      <c r="C28" s="90" t="s">
        <v>213</v>
      </c>
      <c r="D28" s="37" t="s">
        <v>213</v>
      </c>
      <c r="E28" s="8">
        <v>0.52966540429999998</v>
      </c>
      <c r="F28" s="37" t="s">
        <v>213</v>
      </c>
      <c r="G28" s="8">
        <v>0.51638379140000001</v>
      </c>
      <c r="H28" s="9" t="str">
        <f>IF($B28="N/A","N/A",IF(G28&gt;15,"No",IF(G28&lt;-15,"No","Yes")))</f>
        <v>N/A</v>
      </c>
      <c r="I28" s="10" t="s">
        <v>213</v>
      </c>
      <c r="J28" s="10">
        <v>-2.5099999999999998</v>
      </c>
      <c r="K28" s="9" t="str">
        <f t="shared" si="0"/>
        <v>Yes</v>
      </c>
    </row>
    <row r="29" spans="1:11" ht="25.5" x14ac:dyDescent="0.2">
      <c r="A29" s="91" t="s">
        <v>841</v>
      </c>
      <c r="B29" s="37" t="s">
        <v>213</v>
      </c>
      <c r="C29" s="39">
        <v>96.173392077000003</v>
      </c>
      <c r="D29" s="37" t="s">
        <v>213</v>
      </c>
      <c r="E29" s="39">
        <v>139.08549719999999</v>
      </c>
      <c r="F29" s="37" t="s">
        <v>213</v>
      </c>
      <c r="G29" s="39">
        <v>130.03561440999999</v>
      </c>
      <c r="H29" s="37" t="s">
        <v>213</v>
      </c>
      <c r="I29" s="10">
        <v>44.62</v>
      </c>
      <c r="J29" s="10">
        <v>-6.51</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8300</v>
      </c>
      <c r="D31" s="9" t="str">
        <f t="shared" ref="D31:F50" si="4">IF($B31="N/A","N/A",IF(C31&lt;0,"No","Yes"))</f>
        <v>N/A</v>
      </c>
      <c r="E31" s="89">
        <v>9614</v>
      </c>
      <c r="F31" s="9" t="str">
        <f t="shared" si="4"/>
        <v>N/A</v>
      </c>
      <c r="G31" s="89">
        <v>650217</v>
      </c>
      <c r="H31" s="9" t="str">
        <f t="shared" ref="H31:H50" si="5">IF($B31="N/A","N/A",IF(G31&lt;0,"No","Yes"))</f>
        <v>N/A</v>
      </c>
      <c r="I31" s="10">
        <v>15.83</v>
      </c>
      <c r="J31" s="10">
        <v>6663</v>
      </c>
      <c r="K31" s="9" t="str">
        <f t="shared" si="0"/>
        <v>No</v>
      </c>
    </row>
    <row r="32" spans="1:11" ht="25.5" x14ac:dyDescent="0.2">
      <c r="A32" s="2" t="s">
        <v>659</v>
      </c>
      <c r="B32" s="106" t="s">
        <v>213</v>
      </c>
      <c r="C32" s="90">
        <v>0</v>
      </c>
      <c r="D32" s="9" t="str">
        <f t="shared" si="4"/>
        <v>N/A</v>
      </c>
      <c r="E32" s="90">
        <v>6.4073226544999997</v>
      </c>
      <c r="F32" s="9" t="str">
        <f t="shared" si="4"/>
        <v>N/A</v>
      </c>
      <c r="G32" s="90">
        <v>98.568939293</v>
      </c>
      <c r="H32" s="9" t="str">
        <f t="shared" si="5"/>
        <v>N/A</v>
      </c>
      <c r="I32" s="10" t="s">
        <v>1747</v>
      </c>
      <c r="J32" s="10">
        <v>1438</v>
      </c>
      <c r="K32" s="9" t="str">
        <f t="shared" si="0"/>
        <v>No</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100</v>
      </c>
      <c r="D35" s="9" t="str">
        <f t="shared" si="4"/>
        <v>N/A</v>
      </c>
      <c r="E35" s="90">
        <v>93.592677346000002</v>
      </c>
      <c r="F35" s="9" t="str">
        <f t="shared" si="4"/>
        <v>N/A</v>
      </c>
      <c r="G35" s="90">
        <v>1.4310607073999999</v>
      </c>
      <c r="H35" s="9" t="str">
        <f t="shared" si="5"/>
        <v>N/A</v>
      </c>
      <c r="I35" s="10">
        <v>-6.41</v>
      </c>
      <c r="J35" s="10">
        <v>-98.5</v>
      </c>
      <c r="K35" s="9" t="str">
        <f t="shared" si="0"/>
        <v>No</v>
      </c>
    </row>
    <row r="36" spans="1:11" x14ac:dyDescent="0.2">
      <c r="A36" s="2" t="s">
        <v>349</v>
      </c>
      <c r="B36" s="106" t="s">
        <v>213</v>
      </c>
      <c r="C36" s="89">
        <v>8361536</v>
      </c>
      <c r="D36" s="9" t="str">
        <f t="shared" si="4"/>
        <v>N/A</v>
      </c>
      <c r="E36" s="89">
        <v>7391011</v>
      </c>
      <c r="F36" s="9" t="str">
        <f t="shared" si="4"/>
        <v>N/A</v>
      </c>
      <c r="G36" s="89">
        <v>5069332</v>
      </c>
      <c r="H36" s="9" t="str">
        <f t="shared" si="5"/>
        <v>N/A</v>
      </c>
      <c r="I36" s="10">
        <v>-11.6</v>
      </c>
      <c r="J36" s="10">
        <v>-31.4</v>
      </c>
      <c r="K36" s="9" t="str">
        <f t="shared" si="0"/>
        <v>No</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73.741212141000005</v>
      </c>
      <c r="D38" s="9" t="str">
        <f t="shared" si="4"/>
        <v>N/A</v>
      </c>
      <c r="E38" s="90">
        <v>69.106756842999999</v>
      </c>
      <c r="F38" s="9" t="str">
        <f t="shared" si="4"/>
        <v>N/A</v>
      </c>
      <c r="G38" s="90">
        <v>55.875389499000001</v>
      </c>
      <c r="H38" s="9" t="str">
        <f t="shared" si="5"/>
        <v>N/A</v>
      </c>
      <c r="I38" s="10">
        <v>-6.28</v>
      </c>
      <c r="J38" s="10">
        <v>-19.100000000000001</v>
      </c>
      <c r="K38" s="9" t="str">
        <f t="shared" si="0"/>
        <v>Yes</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24.471496625</v>
      </c>
      <c r="D41" s="9" t="str">
        <f t="shared" si="4"/>
        <v>N/A</v>
      </c>
      <c r="E41" s="90">
        <v>30.346267918999999</v>
      </c>
      <c r="F41" s="9" t="str">
        <f t="shared" si="4"/>
        <v>N/A</v>
      </c>
      <c r="G41" s="90">
        <v>44.017278804999997</v>
      </c>
      <c r="H41" s="9" t="str">
        <f t="shared" si="5"/>
        <v>N/A</v>
      </c>
      <c r="I41" s="10">
        <v>24.01</v>
      </c>
      <c r="J41" s="10">
        <v>45.05</v>
      </c>
      <c r="K41" s="9" t="str">
        <f t="shared" si="0"/>
        <v>No</v>
      </c>
    </row>
    <row r="42" spans="1:11" x14ac:dyDescent="0.2">
      <c r="A42" s="2" t="s">
        <v>668</v>
      </c>
      <c r="B42" s="106" t="s">
        <v>213</v>
      </c>
      <c r="C42" s="90">
        <v>98.212708765000002</v>
      </c>
      <c r="D42" s="9" t="str">
        <f t="shared" si="4"/>
        <v>N/A</v>
      </c>
      <c r="E42" s="90">
        <v>99.453024761999998</v>
      </c>
      <c r="F42" s="9" t="str">
        <f t="shared" si="4"/>
        <v>N/A</v>
      </c>
      <c r="G42" s="90">
        <v>99.892668303999997</v>
      </c>
      <c r="H42" s="9" t="str">
        <f t="shared" si="5"/>
        <v>N/A</v>
      </c>
      <c r="I42" s="10">
        <v>1.2629999999999999</v>
      </c>
      <c r="J42" s="10">
        <v>0.44209999999999999</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1.7872912345</v>
      </c>
      <c r="D45" s="9" t="str">
        <f t="shared" si="4"/>
        <v>N/A</v>
      </c>
      <c r="E45" s="90">
        <v>0.54697523790000002</v>
      </c>
      <c r="F45" s="9" t="str">
        <f t="shared" si="4"/>
        <v>N/A</v>
      </c>
      <c r="G45" s="90">
        <v>0.1073316958</v>
      </c>
      <c r="H45" s="9" t="str">
        <f t="shared" si="5"/>
        <v>N/A</v>
      </c>
      <c r="I45" s="10">
        <v>-69.400000000000006</v>
      </c>
      <c r="J45" s="10">
        <v>-80.400000000000006</v>
      </c>
      <c r="K45" s="9" t="str">
        <f t="shared" si="0"/>
        <v>No</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1122980</v>
      </c>
      <c r="D51" s="37" t="s">
        <v>213</v>
      </c>
      <c r="E51" s="38">
        <v>603164</v>
      </c>
      <c r="F51" s="37" t="s">
        <v>213</v>
      </c>
      <c r="G51" s="38">
        <v>2818898</v>
      </c>
      <c r="H51" s="37" t="s">
        <v>213</v>
      </c>
      <c r="I51" s="10">
        <v>-46.3</v>
      </c>
      <c r="J51" s="10">
        <v>367.4</v>
      </c>
      <c r="K51" s="9" t="str">
        <f t="shared" si="0"/>
        <v>No</v>
      </c>
    </row>
    <row r="52" spans="1:11" x14ac:dyDescent="0.2">
      <c r="A52" s="2" t="s">
        <v>352</v>
      </c>
      <c r="B52" s="37" t="s">
        <v>213</v>
      </c>
      <c r="C52" s="90">
        <v>0</v>
      </c>
      <c r="D52" s="9" t="str">
        <f t="shared" ref="D52:D54" si="6">IF($B52="N/A","N/A",IF(C52&gt;15,"No",IF(C52&lt;-15,"No","Yes")))</f>
        <v>N/A</v>
      </c>
      <c r="E52" s="8">
        <v>12.838796745</v>
      </c>
      <c r="F52" s="9" t="str">
        <f t="shared" ref="F52:F54" si="7">IF($B52="N/A","N/A",IF(E52&gt;15,"No",IF(E52&lt;-15,"No","Yes")))</f>
        <v>N/A</v>
      </c>
      <c r="G52" s="8">
        <v>33.764222756999999</v>
      </c>
      <c r="H52" s="9" t="str">
        <f t="shared" ref="H52:H54" si="8">IF($B52="N/A","N/A",IF(G52&gt;15,"No",IF(G52&lt;-15,"No","Yes")))</f>
        <v>N/A</v>
      </c>
      <c r="I52" s="10" t="s">
        <v>1747</v>
      </c>
      <c r="J52" s="10">
        <v>163</v>
      </c>
      <c r="K52" s="9" t="str">
        <f t="shared" si="0"/>
        <v>No</v>
      </c>
    </row>
    <row r="53" spans="1:11" x14ac:dyDescent="0.2">
      <c r="A53" s="2" t="s">
        <v>353</v>
      </c>
      <c r="B53" s="37" t="s">
        <v>213</v>
      </c>
      <c r="C53" s="90">
        <v>25.990133395000001</v>
      </c>
      <c r="D53" s="9" t="str">
        <f t="shared" si="6"/>
        <v>N/A</v>
      </c>
      <c r="E53" s="8">
        <v>19.560185953000001</v>
      </c>
      <c r="F53" s="9" t="str">
        <f t="shared" si="7"/>
        <v>N/A</v>
      </c>
      <c r="G53" s="8">
        <v>30.039043626000002</v>
      </c>
      <c r="H53" s="9" t="str">
        <f t="shared" si="8"/>
        <v>N/A</v>
      </c>
      <c r="I53" s="10">
        <v>-24.7</v>
      </c>
      <c r="J53" s="10">
        <v>53.57</v>
      </c>
      <c r="K53" s="9" t="str">
        <f t="shared" si="0"/>
        <v>No</v>
      </c>
    </row>
    <row r="54" spans="1:11" x14ac:dyDescent="0.2">
      <c r="A54" s="2" t="s">
        <v>354</v>
      </c>
      <c r="B54" s="37" t="s">
        <v>213</v>
      </c>
      <c r="C54" s="90" t="s">
        <v>213</v>
      </c>
      <c r="D54" s="9" t="str">
        <f t="shared" si="6"/>
        <v>N/A</v>
      </c>
      <c r="E54" s="8">
        <v>34.040658925000002</v>
      </c>
      <c r="F54" s="9" t="str">
        <f t="shared" si="7"/>
        <v>N/A</v>
      </c>
      <c r="G54" s="8">
        <v>35.004530139000003</v>
      </c>
      <c r="H54" s="9" t="str">
        <f t="shared" si="8"/>
        <v>N/A</v>
      </c>
      <c r="I54" s="10" t="s">
        <v>213</v>
      </c>
      <c r="J54" s="10">
        <v>2.8319999999999999</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4382498</v>
      </c>
      <c r="D6" s="9" t="str">
        <f>IF($B6="N/A","N/A",IF(C6&gt;15,"No",IF(C6&lt;-15,"No","Yes")))</f>
        <v>N/A</v>
      </c>
      <c r="E6" s="38">
        <v>4515124</v>
      </c>
      <c r="F6" s="9" t="str">
        <f>IF($B6="N/A","N/A",IF(E6&gt;15,"No",IF(E6&lt;-15,"No","Yes")))</f>
        <v>N/A</v>
      </c>
      <c r="G6" s="38">
        <v>5006216</v>
      </c>
      <c r="H6" s="9" t="str">
        <f>IF($B6="N/A","N/A",IF(G6&gt;15,"No",IF(G6&lt;-15,"No","Yes")))</f>
        <v>N/A</v>
      </c>
      <c r="I6" s="10">
        <v>3.0259999999999998</v>
      </c>
      <c r="J6" s="10">
        <v>10.88</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12.067273048000001</v>
      </c>
      <c r="D9" s="9" t="str">
        <f t="shared" ref="D9:D15" si="1">IF($B9="N/A","N/A",IF(C9&gt;15,"No",IF(C9&lt;-15,"No","Yes")))</f>
        <v>N/A</v>
      </c>
      <c r="E9" s="8">
        <v>11.808955856000001</v>
      </c>
      <c r="F9" s="9" t="str">
        <f t="shared" ref="F9:F15" si="2">IF($B9="N/A","N/A",IF(E9&gt;15,"No",IF(E9&lt;-15,"No","Yes")))</f>
        <v>N/A</v>
      </c>
      <c r="G9" s="8">
        <v>11.150158123000001</v>
      </c>
      <c r="H9" s="9" t="str">
        <f t="shared" ref="H9:H15" si="3">IF($B9="N/A","N/A",IF(G9&gt;15,"No",IF(G9&lt;-15,"No","Yes")))</f>
        <v>N/A</v>
      </c>
      <c r="I9" s="10">
        <v>-2.14</v>
      </c>
      <c r="J9" s="10">
        <v>-5.58</v>
      </c>
      <c r="K9" s="9" t="str">
        <f t="shared" si="0"/>
        <v>Yes</v>
      </c>
    </row>
    <row r="10" spans="1:11" x14ac:dyDescent="0.2">
      <c r="A10" s="91" t="s">
        <v>36</v>
      </c>
      <c r="B10" s="37" t="s">
        <v>213</v>
      </c>
      <c r="C10" s="90">
        <v>17.674218590999999</v>
      </c>
      <c r="D10" s="9" t="str">
        <f t="shared" si="1"/>
        <v>N/A</v>
      </c>
      <c r="E10" s="8">
        <v>19.874044618999999</v>
      </c>
      <c r="F10" s="9" t="str">
        <f t="shared" si="2"/>
        <v>N/A</v>
      </c>
      <c r="G10" s="8">
        <v>16.698098319</v>
      </c>
      <c r="H10" s="9" t="str">
        <f t="shared" si="3"/>
        <v>N/A</v>
      </c>
      <c r="I10" s="10">
        <v>12.45</v>
      </c>
      <c r="J10" s="10">
        <v>-16</v>
      </c>
      <c r="K10" s="9" t="str">
        <f t="shared" si="0"/>
        <v>Yes</v>
      </c>
    </row>
    <row r="11" spans="1:11" x14ac:dyDescent="0.2">
      <c r="A11" s="91" t="s">
        <v>37</v>
      </c>
      <c r="B11" s="37" t="s">
        <v>213</v>
      </c>
      <c r="C11" s="90">
        <v>2.9464722665999998</v>
      </c>
      <c r="D11" s="9" t="str">
        <f t="shared" si="1"/>
        <v>N/A</v>
      </c>
      <c r="E11" s="8">
        <v>3.3077508002</v>
      </c>
      <c r="F11" s="9" t="str">
        <f t="shared" si="2"/>
        <v>N/A</v>
      </c>
      <c r="G11" s="8">
        <v>3.2013374255000002</v>
      </c>
      <c r="H11" s="9" t="str">
        <f t="shared" si="3"/>
        <v>N/A</v>
      </c>
      <c r="I11" s="10">
        <v>12.26</v>
      </c>
      <c r="J11" s="10">
        <v>-3.22</v>
      </c>
      <c r="K11" s="9" t="str">
        <f t="shared" si="0"/>
        <v>Yes</v>
      </c>
    </row>
    <row r="12" spans="1:11" x14ac:dyDescent="0.2">
      <c r="A12" s="91" t="s">
        <v>38</v>
      </c>
      <c r="B12" s="37" t="s">
        <v>213</v>
      </c>
      <c r="C12" s="90">
        <v>12.005376381</v>
      </c>
      <c r="D12" s="9" t="str">
        <f t="shared" si="1"/>
        <v>N/A</v>
      </c>
      <c r="E12" s="8">
        <v>11.583585490000001</v>
      </c>
      <c r="F12" s="9" t="str">
        <f t="shared" si="2"/>
        <v>N/A</v>
      </c>
      <c r="G12" s="8">
        <v>11.052913908000001</v>
      </c>
      <c r="H12" s="9" t="str">
        <f t="shared" si="3"/>
        <v>N/A</v>
      </c>
      <c r="I12" s="10">
        <v>-3.51</v>
      </c>
      <c r="J12" s="10">
        <v>-4.58</v>
      </c>
      <c r="K12" s="9" t="str">
        <f t="shared" si="0"/>
        <v>Yes</v>
      </c>
    </row>
    <row r="13" spans="1:11" x14ac:dyDescent="0.2">
      <c r="A13" s="91" t="s">
        <v>866</v>
      </c>
      <c r="B13" s="37" t="s">
        <v>213</v>
      </c>
      <c r="C13" s="90">
        <v>90.706797842</v>
      </c>
      <c r="D13" s="9" t="str">
        <f t="shared" si="1"/>
        <v>N/A</v>
      </c>
      <c r="E13" s="8">
        <v>91.806200937</v>
      </c>
      <c r="F13" s="9" t="str">
        <f t="shared" si="2"/>
        <v>N/A</v>
      </c>
      <c r="G13" s="8">
        <v>91.433595233000005</v>
      </c>
      <c r="H13" s="9" t="str">
        <f t="shared" si="3"/>
        <v>N/A</v>
      </c>
      <c r="I13" s="10">
        <v>1.212</v>
      </c>
      <c r="J13" s="10">
        <v>-0.40600000000000003</v>
      </c>
      <c r="K13" s="9" t="str">
        <f t="shared" si="0"/>
        <v>Yes</v>
      </c>
    </row>
    <row r="14" spans="1:11" x14ac:dyDescent="0.2">
      <c r="A14" s="91" t="s">
        <v>867</v>
      </c>
      <c r="B14" s="37" t="s">
        <v>213</v>
      </c>
      <c r="C14" s="90">
        <v>63.796889362999998</v>
      </c>
      <c r="D14" s="9" t="str">
        <f t="shared" si="1"/>
        <v>N/A</v>
      </c>
      <c r="E14" s="8">
        <v>63.032925814000002</v>
      </c>
      <c r="F14" s="9" t="str">
        <f t="shared" si="2"/>
        <v>N/A</v>
      </c>
      <c r="G14" s="8">
        <v>62.587478232999999</v>
      </c>
      <c r="H14" s="9" t="str">
        <f t="shared" si="3"/>
        <v>N/A</v>
      </c>
      <c r="I14" s="10">
        <v>-1.2</v>
      </c>
      <c r="J14" s="10">
        <v>-0.70699999999999996</v>
      </c>
      <c r="K14" s="9" t="str">
        <f t="shared" si="0"/>
        <v>Yes</v>
      </c>
    </row>
    <row r="15" spans="1:11" x14ac:dyDescent="0.2">
      <c r="A15" s="91" t="s">
        <v>161</v>
      </c>
      <c r="B15" s="37" t="s">
        <v>213</v>
      </c>
      <c r="C15" s="90">
        <v>75.621757271999996</v>
      </c>
      <c r="D15" s="9" t="str">
        <f t="shared" si="1"/>
        <v>N/A</v>
      </c>
      <c r="E15" s="8">
        <v>96.707133624999997</v>
      </c>
      <c r="F15" s="9" t="str">
        <f t="shared" si="2"/>
        <v>N/A</v>
      </c>
      <c r="G15" s="8">
        <v>97.387587750999998</v>
      </c>
      <c r="H15" s="9" t="str">
        <f t="shared" si="3"/>
        <v>N/A</v>
      </c>
      <c r="I15" s="10">
        <v>27.88</v>
      </c>
      <c r="J15" s="10">
        <v>0.7036</v>
      </c>
      <c r="K15" s="9" t="str">
        <f t="shared" si="0"/>
        <v>Yes</v>
      </c>
    </row>
    <row r="16" spans="1:11" x14ac:dyDescent="0.2">
      <c r="A16" s="91" t="s">
        <v>162</v>
      </c>
      <c r="B16" s="37" t="s">
        <v>246</v>
      </c>
      <c r="C16" s="90">
        <v>96.152650840000007</v>
      </c>
      <c r="D16" s="9" t="str">
        <f>IF($B16="N/A","N/A",IF(C16&gt;95,"Yes","No"))</f>
        <v>Yes</v>
      </c>
      <c r="E16" s="8">
        <v>97.708922279999996</v>
      </c>
      <c r="F16" s="9" t="str">
        <f>IF($B16="N/A","N/A",IF(E16&gt;95,"Yes","No"))</f>
        <v>Yes</v>
      </c>
      <c r="G16" s="8">
        <v>97.390344323999997</v>
      </c>
      <c r="H16" s="9" t="str">
        <f>IF($B16="N/A","N/A",IF(G16&gt;95,"Yes","No"))</f>
        <v>Yes</v>
      </c>
      <c r="I16" s="10">
        <v>1.619</v>
      </c>
      <c r="J16" s="10">
        <v>-0.32600000000000001</v>
      </c>
      <c r="K16" s="9" t="str">
        <f t="shared" ref="K16:K26" si="4">IF(J16="Div by 0", "N/A", IF(J16="N/A","N/A", IF(J16&gt;30, "No", IF(J16&lt;-30, "No", "Yes"))))</f>
        <v>Yes</v>
      </c>
    </row>
    <row r="17" spans="1:11" x14ac:dyDescent="0.2">
      <c r="A17" s="91" t="s">
        <v>868</v>
      </c>
      <c r="B17" s="62" t="s">
        <v>247</v>
      </c>
      <c r="C17" s="90">
        <v>52.645682895999997</v>
      </c>
      <c r="D17" s="9" t="str">
        <f>IF($B17="N/A","N/A",IF(C17&gt;90,"No",IF(C17&lt;50,"No","Yes")))</f>
        <v>Yes</v>
      </c>
      <c r="E17" s="8">
        <v>53.498796489</v>
      </c>
      <c r="F17" s="9" t="str">
        <f>IF($B17="N/A","N/A",IF(E17&gt;90,"No",IF(E17&lt;50,"No","Yes")))</f>
        <v>Yes</v>
      </c>
      <c r="G17" s="8">
        <v>55.829532725</v>
      </c>
      <c r="H17" s="9" t="str">
        <f>IF($B17="N/A","N/A",IF(G17&gt;90,"No",IF(G17&lt;50,"No","Yes")))</f>
        <v>Yes</v>
      </c>
      <c r="I17" s="10">
        <v>1.62</v>
      </c>
      <c r="J17" s="10">
        <v>4.3570000000000002</v>
      </c>
      <c r="K17" s="9" t="str">
        <f t="shared" si="4"/>
        <v>Yes</v>
      </c>
    </row>
    <row r="18" spans="1:11" x14ac:dyDescent="0.2">
      <c r="A18" s="91" t="s">
        <v>869</v>
      </c>
      <c r="B18" s="62" t="s">
        <v>224</v>
      </c>
      <c r="C18" s="90">
        <v>3.9977428397999999</v>
      </c>
      <c r="D18" s="9" t="str">
        <f t="shared" ref="D18:D23" si="5">IF($B18="N/A","N/A",IF(C18&gt;5,"No",IF(C18&lt;=0,"No","Yes")))</f>
        <v>Yes</v>
      </c>
      <c r="E18" s="8">
        <v>4.1327325672999997</v>
      </c>
      <c r="F18" s="9" t="str">
        <f t="shared" ref="F18:F23" si="6">IF($B18="N/A","N/A",IF(E18&gt;5,"No",IF(E18&lt;=0,"No","Yes")))</f>
        <v>Yes</v>
      </c>
      <c r="G18" s="8">
        <v>5.3384831976999996</v>
      </c>
      <c r="H18" s="9" t="str">
        <f t="shared" ref="H18:H23" si="7">IF($B18="N/A","N/A",IF(G18&gt;5,"No",IF(G18&lt;=0,"No","Yes")))</f>
        <v>No</v>
      </c>
      <c r="I18" s="10">
        <v>3.3769999999999998</v>
      </c>
      <c r="J18" s="10">
        <v>29.18</v>
      </c>
      <c r="K18" s="9" t="str">
        <f t="shared" si="4"/>
        <v>Yes</v>
      </c>
    </row>
    <row r="19" spans="1:11" x14ac:dyDescent="0.2">
      <c r="A19" s="91" t="s">
        <v>870</v>
      </c>
      <c r="B19" s="62" t="s">
        <v>224</v>
      </c>
      <c r="C19" s="90">
        <v>4.4555411092000003</v>
      </c>
      <c r="D19" s="9" t="str">
        <f t="shared" si="5"/>
        <v>Yes</v>
      </c>
      <c r="E19" s="8">
        <v>4.2752978655999998</v>
      </c>
      <c r="F19" s="9" t="str">
        <f t="shared" si="6"/>
        <v>Yes</v>
      </c>
      <c r="G19" s="8">
        <v>3.8996719279000001</v>
      </c>
      <c r="H19" s="9" t="str">
        <f t="shared" si="7"/>
        <v>Yes</v>
      </c>
      <c r="I19" s="10">
        <v>-4.05</v>
      </c>
      <c r="J19" s="10">
        <v>-8.7899999999999991</v>
      </c>
      <c r="K19" s="9" t="str">
        <f t="shared" si="4"/>
        <v>Yes</v>
      </c>
    </row>
    <row r="20" spans="1:11" x14ac:dyDescent="0.2">
      <c r="A20" s="91" t="s">
        <v>871</v>
      </c>
      <c r="B20" s="62" t="s">
        <v>224</v>
      </c>
      <c r="C20" s="90">
        <v>6.4643497800000005E-2</v>
      </c>
      <c r="D20" s="9" t="str">
        <f t="shared" si="5"/>
        <v>Yes</v>
      </c>
      <c r="E20" s="8">
        <v>0.104825471</v>
      </c>
      <c r="F20" s="9" t="str">
        <f t="shared" si="6"/>
        <v>Yes</v>
      </c>
      <c r="G20" s="8">
        <v>0.3922923022</v>
      </c>
      <c r="H20" s="9" t="str">
        <f t="shared" si="7"/>
        <v>Yes</v>
      </c>
      <c r="I20" s="10">
        <v>62.16</v>
      </c>
      <c r="J20" s="10">
        <v>274.2</v>
      </c>
      <c r="K20" s="9" t="str">
        <f t="shared" si="4"/>
        <v>No</v>
      </c>
    </row>
    <row r="21" spans="1:11" x14ac:dyDescent="0.2">
      <c r="A21" s="91" t="s">
        <v>872</v>
      </c>
      <c r="B21" s="37" t="s">
        <v>213</v>
      </c>
      <c r="C21" s="90">
        <v>0</v>
      </c>
      <c r="D21" s="9" t="str">
        <f t="shared" si="5"/>
        <v>N/A</v>
      </c>
      <c r="E21" s="8">
        <v>0</v>
      </c>
      <c r="F21" s="9" t="str">
        <f t="shared" si="6"/>
        <v>N/A</v>
      </c>
      <c r="G21" s="8">
        <v>0</v>
      </c>
      <c r="H21" s="9" t="str">
        <f t="shared" si="7"/>
        <v>N/A</v>
      </c>
      <c r="I21" s="10" t="s">
        <v>1747</v>
      </c>
      <c r="J21" s="10" t="s">
        <v>1747</v>
      </c>
      <c r="K21" s="9" t="str">
        <f t="shared" si="4"/>
        <v>N/A</v>
      </c>
    </row>
    <row r="22" spans="1:11" x14ac:dyDescent="0.2">
      <c r="A22" s="91" t="s">
        <v>1742</v>
      </c>
      <c r="B22" s="37" t="s">
        <v>213</v>
      </c>
      <c r="C22" s="90">
        <v>0</v>
      </c>
      <c r="D22" s="9" t="str">
        <f t="shared" si="5"/>
        <v>N/A</v>
      </c>
      <c r="E22" s="8">
        <v>0</v>
      </c>
      <c r="F22" s="9" t="str">
        <f t="shared" si="6"/>
        <v>N/A</v>
      </c>
      <c r="G22" s="8">
        <v>0</v>
      </c>
      <c r="H22" s="9" t="str">
        <f t="shared" si="7"/>
        <v>N/A</v>
      </c>
      <c r="I22" s="10" t="s">
        <v>1747</v>
      </c>
      <c r="J22" s="10" t="s">
        <v>1747</v>
      </c>
      <c r="K22" s="9" t="str">
        <f t="shared" si="4"/>
        <v>N/A</v>
      </c>
    </row>
    <row r="23" spans="1:11" x14ac:dyDescent="0.2">
      <c r="A23" s="91" t="s">
        <v>873</v>
      </c>
      <c r="B23" s="37" t="s">
        <v>213</v>
      </c>
      <c r="C23" s="90">
        <v>0</v>
      </c>
      <c r="D23" s="9" t="str">
        <f t="shared" si="5"/>
        <v>N/A</v>
      </c>
      <c r="E23" s="8">
        <v>0</v>
      </c>
      <c r="F23" s="9" t="str">
        <f t="shared" si="6"/>
        <v>N/A</v>
      </c>
      <c r="G23" s="8">
        <v>0</v>
      </c>
      <c r="H23" s="9" t="str">
        <f t="shared" si="7"/>
        <v>N/A</v>
      </c>
      <c r="I23" s="10" t="s">
        <v>1747</v>
      </c>
      <c r="J23" s="10" t="s">
        <v>1747</v>
      </c>
      <c r="K23" s="9" t="str">
        <f t="shared" si="4"/>
        <v>N/A</v>
      </c>
    </row>
    <row r="24" spans="1:11" x14ac:dyDescent="0.2">
      <c r="A24" s="91" t="s">
        <v>874</v>
      </c>
      <c r="B24" s="37" t="s">
        <v>232</v>
      </c>
      <c r="C24" s="90">
        <v>10.34859571</v>
      </c>
      <c r="D24" s="9" t="str">
        <f>IF($B24="N/A","N/A",IF(C24&gt;10,"No",IF(C24&lt;1,"No","Yes")))</f>
        <v>No</v>
      </c>
      <c r="E24" s="8">
        <v>10.531870221</v>
      </c>
      <c r="F24" s="9" t="str">
        <f>IF($B24="N/A","N/A",IF(E24&gt;10,"No",IF(E24&lt;1,"No","Yes")))</f>
        <v>No</v>
      </c>
      <c r="G24" s="8">
        <v>7.2693627283</v>
      </c>
      <c r="H24" s="9" t="str">
        <f>IF($B24="N/A","N/A",IF(G24&gt;10,"No",IF(G24&lt;1,"No","Yes")))</f>
        <v>Yes</v>
      </c>
      <c r="I24" s="10">
        <v>1.7709999999999999</v>
      </c>
      <c r="J24" s="10">
        <v>-31</v>
      </c>
      <c r="K24" s="9" t="str">
        <f t="shared" si="4"/>
        <v>No</v>
      </c>
    </row>
    <row r="25" spans="1:11" x14ac:dyDescent="0.2">
      <c r="A25" s="91" t="s">
        <v>875</v>
      </c>
      <c r="B25" s="94" t="s">
        <v>239</v>
      </c>
      <c r="C25" s="90">
        <v>19.243020761</v>
      </c>
      <c r="D25" s="9" t="str">
        <f>IF($B25="N/A","N/A",IF(C25&gt;10,"No",IF(C25&lt;=0,"No","Yes")))</f>
        <v>No</v>
      </c>
      <c r="E25" s="8">
        <v>19.780099063000002</v>
      </c>
      <c r="F25" s="9" t="str">
        <f>IF($B25="N/A","N/A",IF(E25&gt;10,"No",IF(E25&lt;=0,"No","Yes")))</f>
        <v>No</v>
      </c>
      <c r="G25" s="8">
        <v>19.890711867</v>
      </c>
      <c r="H25" s="9" t="str">
        <f>IF($B25="N/A","N/A",IF(G25&gt;10,"No",IF(G25&lt;=0,"No","Yes")))</f>
        <v>No</v>
      </c>
      <c r="I25" s="10">
        <v>2.7909999999999999</v>
      </c>
      <c r="J25" s="10">
        <v>0.55920000000000003</v>
      </c>
      <c r="K25" s="9" t="str">
        <f t="shared" si="4"/>
        <v>Yes</v>
      </c>
    </row>
    <row r="26" spans="1:11" x14ac:dyDescent="0.2">
      <c r="A26" s="91" t="s">
        <v>876</v>
      </c>
      <c r="B26" s="62" t="s">
        <v>248</v>
      </c>
      <c r="C26" s="90">
        <v>3.8473491601999998</v>
      </c>
      <c r="D26" s="9" t="str">
        <f>IF($B26="N/A","N/A",IF(C26&gt;=5,"No",IF(C26&lt;0,"No","Yes")))</f>
        <v>Yes</v>
      </c>
      <c r="E26" s="8">
        <v>2.2910777201000001</v>
      </c>
      <c r="F26" s="9" t="str">
        <f>IF($B26="N/A","N/A",IF(E26&gt;=5,"No",IF(E26&lt;0,"No","Yes")))</f>
        <v>Yes</v>
      </c>
      <c r="G26" s="8">
        <v>2.6096556761</v>
      </c>
      <c r="H26" s="9" t="str">
        <f>IF($B26="N/A","N/A",IF(G26&gt;=5,"No",IF(G26&lt;0,"No","Yes")))</f>
        <v>Yes</v>
      </c>
      <c r="I26" s="10">
        <v>-40.5</v>
      </c>
      <c r="J26" s="10">
        <v>13.91</v>
      </c>
      <c r="K26" s="9" t="str">
        <f t="shared" si="4"/>
        <v>Yes</v>
      </c>
    </row>
    <row r="27" spans="1:11" x14ac:dyDescent="0.2">
      <c r="A27" s="91" t="s">
        <v>14</v>
      </c>
      <c r="B27" s="62" t="s">
        <v>249</v>
      </c>
      <c r="C27" s="90">
        <v>1.4086030386999999</v>
      </c>
      <c r="D27" s="9" t="str">
        <f>IF($B27="N/A","N/A",IF(C27&gt;15,"No",IF(C27&lt;=0,"No","Yes")))</f>
        <v>Yes</v>
      </c>
      <c r="E27" s="8">
        <v>1.2066113799</v>
      </c>
      <c r="F27" s="9" t="str">
        <f>IF($B27="N/A","N/A",IF(E27&gt;15,"No",IF(E27&lt;=0,"No","Yes")))</f>
        <v>Yes</v>
      </c>
      <c r="G27" s="8">
        <v>1.0617799951</v>
      </c>
      <c r="H27" s="9" t="str">
        <f>IF($B27="N/A","N/A",IF(G27&gt;15,"No",IF(G27&lt;=0,"No","Yes")))</f>
        <v>Yes</v>
      </c>
      <c r="I27" s="10">
        <v>-14.3</v>
      </c>
      <c r="J27" s="10">
        <v>-12</v>
      </c>
      <c r="K27" s="9" t="str">
        <f>IF(J27="Div by 0", "N/A", IF(J27="N/A","N/A", IF(J27&gt;30, "No", IF(J27&lt;-30, "No", "Yes"))))</f>
        <v>Yes</v>
      </c>
    </row>
    <row r="28" spans="1:11" x14ac:dyDescent="0.2">
      <c r="A28" s="91" t="s">
        <v>877</v>
      </c>
      <c r="B28" s="37" t="s">
        <v>213</v>
      </c>
      <c r="C28" s="93">
        <v>124.24867168</v>
      </c>
      <c r="D28" s="9" t="str">
        <f>IF($B28="N/A","N/A",IF(C28&gt;15,"No",IF(C28&lt;-15,"No","Yes")))</f>
        <v>N/A</v>
      </c>
      <c r="E28" s="39">
        <v>105.30042217</v>
      </c>
      <c r="F28" s="9" t="str">
        <f>IF($B28="N/A","N/A",IF(E28&gt;15,"No",IF(E28&lt;-15,"No","Yes")))</f>
        <v>N/A</v>
      </c>
      <c r="G28" s="39">
        <v>102.67720816000001</v>
      </c>
      <c r="H28" s="9" t="str">
        <f>IF($B28="N/A","N/A",IF(G28&gt;15,"No",IF(G28&lt;-15,"No","Yes")))</f>
        <v>N/A</v>
      </c>
      <c r="I28" s="10">
        <v>-15.3</v>
      </c>
      <c r="J28" s="10">
        <v>-2.4900000000000002</v>
      </c>
      <c r="K28" s="9" t="str">
        <f>IF(J28="Div by 0", "N/A", IF(J28="N/A","N/A", IF(J28&gt;30, "No", IF(J28&lt;-30, "No", "Yes"))))</f>
        <v>Yes</v>
      </c>
    </row>
    <row r="29" spans="1:11" x14ac:dyDescent="0.2">
      <c r="A29" s="91" t="s">
        <v>378</v>
      </c>
      <c r="B29" s="37" t="s">
        <v>250</v>
      </c>
      <c r="C29" s="90">
        <v>6.6797748681</v>
      </c>
      <c r="D29" s="9" t="str">
        <f>IF($B29="N/A","N/A",IF(C29&gt;35,"No",IF(C29&lt;10,"No","Yes")))</f>
        <v>No</v>
      </c>
      <c r="E29" s="8">
        <v>5.9285414974000004</v>
      </c>
      <c r="F29" s="9" t="str">
        <f>IF($B29="N/A","N/A",IF(E29&gt;35,"No",IF(E29&lt;10,"No","Yes")))</f>
        <v>No</v>
      </c>
      <c r="G29" s="8">
        <v>4.9403581468000004</v>
      </c>
      <c r="H29" s="9" t="str">
        <f>IF($B29="N/A","N/A",IF(G29&gt;35,"No",IF(G29&lt;10,"No","Yes")))</f>
        <v>No</v>
      </c>
      <c r="I29" s="10">
        <v>-11.2</v>
      </c>
      <c r="J29" s="10">
        <v>-16.7</v>
      </c>
      <c r="K29" s="9" t="str">
        <f t="shared" ref="K29:K54" si="8">IF(J29="Div by 0", "N/A", IF(J29="N/A","N/A", IF(J29&gt;30, "No", IF(J29&lt;-30, "No", "Yes"))))</f>
        <v>Yes</v>
      </c>
    </row>
    <row r="30" spans="1:11" x14ac:dyDescent="0.2">
      <c r="A30" s="91" t="s">
        <v>379</v>
      </c>
      <c r="B30" s="37" t="s">
        <v>251</v>
      </c>
      <c r="C30" s="90">
        <v>20.063078181000002</v>
      </c>
      <c r="D30" s="9" t="str">
        <f>IF($B30="N/A","N/A",IF(C30&gt;20,"No",IF(C30&lt;2,"No","Yes")))</f>
        <v>No</v>
      </c>
      <c r="E30" s="8">
        <v>19.389788630000002</v>
      </c>
      <c r="F30" s="9" t="str">
        <f>IF($B30="N/A","N/A",IF(E30&gt;20,"No",IF(E30&lt;2,"No","Yes")))</f>
        <v>Yes</v>
      </c>
      <c r="G30" s="8">
        <v>19.777872149</v>
      </c>
      <c r="H30" s="9" t="str">
        <f>IF($B30="N/A","N/A",IF(G30&gt;20,"No",IF(G30&lt;2,"No","Yes")))</f>
        <v>Yes</v>
      </c>
      <c r="I30" s="10">
        <v>-3.36</v>
      </c>
      <c r="J30" s="10">
        <v>2.0009999999999999</v>
      </c>
      <c r="K30" s="9" t="str">
        <f t="shared" si="8"/>
        <v>Yes</v>
      </c>
    </row>
    <row r="31" spans="1:11" x14ac:dyDescent="0.2">
      <c r="A31" s="91" t="s">
        <v>380</v>
      </c>
      <c r="B31" s="37" t="s">
        <v>252</v>
      </c>
      <c r="C31" s="90">
        <v>0.57697687480000004</v>
      </c>
      <c r="D31" s="9" t="str">
        <f>IF($B31="N/A","N/A",IF(C31&gt;8,"No",IF(C31&lt;0.5,"No","Yes")))</f>
        <v>Yes</v>
      </c>
      <c r="E31" s="8">
        <v>0.56946387300000001</v>
      </c>
      <c r="F31" s="9" t="str">
        <f>IF($B31="N/A","N/A",IF(E31&gt;8,"No",IF(E31&lt;0.5,"No","Yes")))</f>
        <v>Yes</v>
      </c>
      <c r="G31" s="8">
        <v>0.53309725350000003</v>
      </c>
      <c r="H31" s="9" t="str">
        <f>IF($B31="N/A","N/A",IF(G31&gt;8,"No",IF(G31&lt;0.5,"No","Yes")))</f>
        <v>Yes</v>
      </c>
      <c r="I31" s="10">
        <v>-1.3</v>
      </c>
      <c r="J31" s="10">
        <v>-6.39</v>
      </c>
      <c r="K31" s="9" t="str">
        <f t="shared" si="8"/>
        <v>Yes</v>
      </c>
    </row>
    <row r="32" spans="1:11" x14ac:dyDescent="0.2">
      <c r="A32" s="91" t="s">
        <v>381</v>
      </c>
      <c r="B32" s="37" t="s">
        <v>253</v>
      </c>
      <c r="C32" s="90">
        <v>5.0408465674</v>
      </c>
      <c r="D32" s="9" t="str">
        <f>IF($B32="N/A","N/A",IF(C32&gt;25,"No",IF(C32&lt;3,"No","Yes")))</f>
        <v>Yes</v>
      </c>
      <c r="E32" s="8">
        <v>5.2188821391999998</v>
      </c>
      <c r="F32" s="9" t="str">
        <f>IF($B32="N/A","N/A",IF(E32&gt;25,"No",IF(E32&lt;3,"No","Yes")))</f>
        <v>Yes</v>
      </c>
      <c r="G32" s="8">
        <v>5.0629057954999999</v>
      </c>
      <c r="H32" s="9" t="str">
        <f>IF($B32="N/A","N/A",IF(G32&gt;25,"No",IF(G32&lt;3,"No","Yes")))</f>
        <v>Yes</v>
      </c>
      <c r="I32" s="10">
        <v>3.532</v>
      </c>
      <c r="J32" s="10">
        <v>-2.99</v>
      </c>
      <c r="K32" s="9" t="str">
        <f t="shared" si="8"/>
        <v>Yes</v>
      </c>
    </row>
    <row r="33" spans="1:11" x14ac:dyDescent="0.2">
      <c r="A33" s="91" t="s">
        <v>382</v>
      </c>
      <c r="B33" s="37" t="s">
        <v>254</v>
      </c>
      <c r="C33" s="90">
        <v>20.249433086</v>
      </c>
      <c r="D33" s="9" t="str">
        <f>IF($B33="N/A","N/A",IF(C33&gt;25,"No",IF(C33&lt;2,"No","Yes")))</f>
        <v>Yes</v>
      </c>
      <c r="E33" s="8">
        <v>20.496535643000001</v>
      </c>
      <c r="F33" s="9" t="str">
        <f>IF($B33="N/A","N/A",IF(E33&gt;25,"No",IF(E33&lt;2,"No","Yes")))</f>
        <v>Yes</v>
      </c>
      <c r="G33" s="8">
        <v>20.045339634000001</v>
      </c>
      <c r="H33" s="9" t="str">
        <f>IF($B33="N/A","N/A",IF(G33&gt;25,"No",IF(G33&lt;2,"No","Yes")))</f>
        <v>Yes</v>
      </c>
      <c r="I33" s="10">
        <v>1.22</v>
      </c>
      <c r="J33" s="10">
        <v>-2.2000000000000002</v>
      </c>
      <c r="K33" s="9" t="str">
        <f t="shared" si="8"/>
        <v>Yes</v>
      </c>
    </row>
    <row r="34" spans="1:11" x14ac:dyDescent="0.2">
      <c r="A34" s="91" t="s">
        <v>383</v>
      </c>
      <c r="B34" s="37" t="s">
        <v>255</v>
      </c>
      <c r="C34" s="90">
        <v>2.4711705516000002</v>
      </c>
      <c r="D34" s="9" t="str">
        <f>IF($B34="N/A","N/A",IF(C34&gt;25,"No",IF(C34&lt;=0,"No","Yes")))</f>
        <v>Yes</v>
      </c>
      <c r="E34" s="8">
        <v>2.5048702981000002</v>
      </c>
      <c r="F34" s="9" t="str">
        <f>IF($B34="N/A","N/A",IF(E34&gt;25,"No",IF(E34&lt;=0,"No","Yes")))</f>
        <v>Yes</v>
      </c>
      <c r="G34" s="8">
        <v>2.4016342882999999</v>
      </c>
      <c r="H34" s="9" t="str">
        <f>IF($B34="N/A","N/A",IF(G34&gt;25,"No",IF(G34&lt;=0,"No","Yes")))</f>
        <v>Yes</v>
      </c>
      <c r="I34" s="10">
        <v>1.3640000000000001</v>
      </c>
      <c r="J34" s="10">
        <v>-4.12</v>
      </c>
      <c r="K34" s="9" t="str">
        <f t="shared" si="8"/>
        <v>Yes</v>
      </c>
    </row>
    <row r="35" spans="1:11" x14ac:dyDescent="0.2">
      <c r="A35" s="91" t="s">
        <v>384</v>
      </c>
      <c r="B35" s="37" t="s">
        <v>256</v>
      </c>
      <c r="C35" s="90">
        <v>25.328180411999998</v>
      </c>
      <c r="D35" s="9" t="str">
        <f>IF($B35="N/A","N/A",IF(C35&gt;20,"No",IF(C35&lt;4,"No","Yes")))</f>
        <v>No</v>
      </c>
      <c r="E35" s="8">
        <v>25.309338127</v>
      </c>
      <c r="F35" s="9" t="str">
        <f>IF($B35="N/A","N/A",IF(E35&gt;20,"No",IF(E35&lt;4,"No","Yes")))</f>
        <v>No</v>
      </c>
      <c r="G35" s="8">
        <v>22.750176979999999</v>
      </c>
      <c r="H35" s="9" t="str">
        <f>IF($B35="N/A","N/A",IF(G35&gt;20,"No",IF(G35&lt;4,"No","Yes")))</f>
        <v>No</v>
      </c>
      <c r="I35" s="10">
        <v>-7.3999999999999996E-2</v>
      </c>
      <c r="J35" s="10">
        <v>-10.1</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5.4221815959999997</v>
      </c>
      <c r="D37" s="9" t="str">
        <f>IF($B37="N/A","N/A",IF(C37&gt;=25,"No",IF(C37&lt;0,"No","Yes")))</f>
        <v>Yes</v>
      </c>
      <c r="E37" s="8">
        <v>5.1926370127999997</v>
      </c>
      <c r="F37" s="9" t="str">
        <f>IF($B37="N/A","N/A",IF(E37&gt;=25,"No",IF(E37&lt;0,"No","Yes")))</f>
        <v>Yes</v>
      </c>
      <c r="G37" s="8">
        <v>5.0288880863000003</v>
      </c>
      <c r="H37" s="9" t="str">
        <f>IF($B37="N/A","N/A",IF(G37&gt;=25,"No",IF(G37&lt;0,"No","Yes")))</f>
        <v>Yes</v>
      </c>
      <c r="I37" s="10">
        <v>-4.2300000000000004</v>
      </c>
      <c r="J37" s="10">
        <v>-3.15</v>
      </c>
      <c r="K37" s="9" t="str">
        <f t="shared" si="8"/>
        <v>Yes</v>
      </c>
    </row>
    <row r="38" spans="1:11" x14ac:dyDescent="0.2">
      <c r="A38" s="91" t="s">
        <v>387</v>
      </c>
      <c r="B38" s="37" t="s">
        <v>221</v>
      </c>
      <c r="C38" s="90">
        <v>3.6171151704</v>
      </c>
      <c r="D38" s="9" t="str">
        <f>IF($B38="N/A","N/A",IF(C38&gt;3,"Yes","No"))</f>
        <v>Yes</v>
      </c>
      <c r="E38" s="8">
        <v>3.7604504327999999</v>
      </c>
      <c r="F38" s="9" t="str">
        <f>IF($B38="N/A","N/A",IF(E38&gt;3,"Yes","No"))</f>
        <v>Yes</v>
      </c>
      <c r="G38" s="8">
        <v>3.6345215627999998</v>
      </c>
      <c r="H38" s="9" t="str">
        <f>IF($B38="N/A","N/A",IF(G38&gt;3,"Yes","No"))</f>
        <v>Yes</v>
      </c>
      <c r="I38" s="10">
        <v>3.9630000000000001</v>
      </c>
      <c r="J38" s="10">
        <v>-3.35</v>
      </c>
      <c r="K38" s="9" t="str">
        <f t="shared" si="8"/>
        <v>Yes</v>
      </c>
    </row>
    <row r="39" spans="1:11" x14ac:dyDescent="0.2">
      <c r="A39" s="91" t="s">
        <v>388</v>
      </c>
      <c r="B39" s="37" t="s">
        <v>220</v>
      </c>
      <c r="C39" s="90">
        <v>1.0261499264</v>
      </c>
      <c r="D39" s="9" t="str">
        <f>IF($B39="N/A","N/A",IF(C39&gt;1,"Yes","No"))</f>
        <v>Yes</v>
      </c>
      <c r="E39" s="8">
        <v>1.0016336207000001</v>
      </c>
      <c r="F39" s="9" t="str">
        <f>IF($B39="N/A","N/A",IF(E39&gt;1,"Yes","No"))</f>
        <v>Yes</v>
      </c>
      <c r="G39" s="8">
        <v>1.0243665075999999</v>
      </c>
      <c r="H39" s="9" t="str">
        <f>IF($B39="N/A","N/A",IF(G39&gt;1,"Yes","No"))</f>
        <v>Yes</v>
      </c>
      <c r="I39" s="10">
        <v>-2.39</v>
      </c>
      <c r="J39" s="10">
        <v>2.27</v>
      </c>
      <c r="K39" s="9" t="str">
        <f t="shared" si="8"/>
        <v>Yes</v>
      </c>
    </row>
    <row r="40" spans="1:11" x14ac:dyDescent="0.2">
      <c r="A40" s="91" t="s">
        <v>389</v>
      </c>
      <c r="B40" s="37" t="s">
        <v>213</v>
      </c>
      <c r="C40" s="90">
        <v>4.67769751E-2</v>
      </c>
      <c r="D40" s="9" t="str">
        <f>IF($B40="N/A","N/A",IF(C40&gt;15,"No",IF(C40&lt;-15,"No","Yes")))</f>
        <v>N/A</v>
      </c>
      <c r="E40" s="8">
        <v>2.8991451800000002E-2</v>
      </c>
      <c r="F40" s="9" t="str">
        <f>IF($B40="N/A","N/A",IF(E40&gt;15,"No",IF(E40&lt;-15,"No","Yes")))</f>
        <v>N/A</v>
      </c>
      <c r="G40" s="8">
        <v>2.3191168700000001E-2</v>
      </c>
      <c r="H40" s="9" t="str">
        <f>IF($B40="N/A","N/A",IF(G40&gt;15,"No",IF(G40&lt;-15,"No","Yes")))</f>
        <v>N/A</v>
      </c>
      <c r="I40" s="10">
        <v>-38</v>
      </c>
      <c r="J40" s="10">
        <v>-20</v>
      </c>
      <c r="K40" s="9" t="str">
        <f t="shared" si="8"/>
        <v>Yes</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0.41560771959999998</v>
      </c>
      <c r="D42" s="9" t="str">
        <f>IF($B42="N/A","N/A",IF(C42&gt;0,"Yes","No"))</f>
        <v>Yes</v>
      </c>
      <c r="E42" s="8">
        <v>0.42844891969999999</v>
      </c>
      <c r="F42" s="9" t="str">
        <f>IF($B42="N/A","N/A",IF(E42&gt;0,"Yes","No"))</f>
        <v>Yes</v>
      </c>
      <c r="G42" s="8">
        <v>0.38615992599999999</v>
      </c>
      <c r="H42" s="9" t="str">
        <f>IF($B42="N/A","N/A",IF(G42&gt;0,"Yes","No"))</f>
        <v>Yes</v>
      </c>
      <c r="I42" s="10">
        <v>3.09</v>
      </c>
      <c r="J42" s="10">
        <v>-9.8699999999999992</v>
      </c>
      <c r="K42" s="9" t="str">
        <f t="shared" si="8"/>
        <v>Yes</v>
      </c>
    </row>
    <row r="43" spans="1:11" x14ac:dyDescent="0.2">
      <c r="A43" s="91" t="s">
        <v>392</v>
      </c>
      <c r="B43" s="37" t="s">
        <v>259</v>
      </c>
      <c r="C43" s="90">
        <v>8.0091308999999996E-3</v>
      </c>
      <c r="D43" s="9" t="str">
        <f>IF($B43="N/A","N/A",IF(C43&gt;0,"Yes","No"))</f>
        <v>Yes</v>
      </c>
      <c r="E43" s="8">
        <v>6.4450057E-3</v>
      </c>
      <c r="F43" s="9" t="str">
        <f>IF($B43="N/A","N/A",IF(E43&gt;0,"Yes","No"))</f>
        <v>Yes</v>
      </c>
      <c r="G43" s="8">
        <v>5.8327487000000003E-3</v>
      </c>
      <c r="H43" s="9" t="str">
        <f>IF($B43="N/A","N/A",IF(G43&gt;0,"Yes","No"))</f>
        <v>Yes</v>
      </c>
      <c r="I43" s="10">
        <v>-19.5</v>
      </c>
      <c r="J43" s="10">
        <v>-9.5</v>
      </c>
      <c r="K43" s="9" t="str">
        <f t="shared" si="8"/>
        <v>Yes</v>
      </c>
    </row>
    <row r="44" spans="1:11" x14ac:dyDescent="0.2">
      <c r="A44" s="91" t="s">
        <v>393</v>
      </c>
      <c r="B44" s="37" t="s">
        <v>259</v>
      </c>
      <c r="C44" s="90">
        <v>0.16609248879999999</v>
      </c>
      <c r="D44" s="9" t="str">
        <f>IF($B44="N/A","N/A",IF(C44&gt;0,"Yes","No"))</f>
        <v>Yes</v>
      </c>
      <c r="E44" s="8">
        <v>0.17944136199999999</v>
      </c>
      <c r="F44" s="9" t="str">
        <f>IF($B44="N/A","N/A",IF(E44&gt;0,"Yes","No"))</f>
        <v>Yes</v>
      </c>
      <c r="G44" s="8">
        <v>0.19583653600000001</v>
      </c>
      <c r="H44" s="9" t="str">
        <f>IF($B44="N/A","N/A",IF(G44&gt;0,"Yes","No"))</f>
        <v>Yes</v>
      </c>
      <c r="I44" s="10">
        <v>8.0370000000000008</v>
      </c>
      <c r="J44" s="10">
        <v>9.1370000000000005</v>
      </c>
      <c r="K44" s="9" t="str">
        <f t="shared" si="8"/>
        <v>Yes</v>
      </c>
    </row>
    <row r="45" spans="1:11" x14ac:dyDescent="0.2">
      <c r="A45" s="91" t="s">
        <v>394</v>
      </c>
      <c r="B45" s="37" t="s">
        <v>220</v>
      </c>
      <c r="C45" s="90">
        <v>0.49245886709999998</v>
      </c>
      <c r="D45" s="9" t="str">
        <f>IF($B45="N/A","N/A",IF(C45&gt;1,"Yes","No"))</f>
        <v>No</v>
      </c>
      <c r="E45" s="8">
        <v>0.64563010890000005</v>
      </c>
      <c r="F45" s="9" t="str">
        <f>IF($B45="N/A","N/A",IF(E45&gt;1,"Yes","No"))</f>
        <v>No</v>
      </c>
      <c r="G45" s="8">
        <v>0.63884578690000005</v>
      </c>
      <c r="H45" s="9" t="str">
        <f>IF($B45="N/A","N/A",IF(G45&gt;1,"Yes","No"))</f>
        <v>No</v>
      </c>
      <c r="I45" s="10">
        <v>31.1</v>
      </c>
      <c r="J45" s="10">
        <v>-1.05</v>
      </c>
      <c r="K45" s="9" t="str">
        <f t="shared" si="8"/>
        <v>Yes</v>
      </c>
    </row>
    <row r="46" spans="1:11" x14ac:dyDescent="0.2">
      <c r="A46" s="91" t="s">
        <v>395</v>
      </c>
      <c r="B46" s="37" t="s">
        <v>259</v>
      </c>
      <c r="C46" s="90">
        <v>0.1069709558</v>
      </c>
      <c r="D46" s="9" t="str">
        <f>IF($B46="N/A","N/A",IF(C46&gt;0,"Yes","No"))</f>
        <v>Yes</v>
      </c>
      <c r="E46" s="8">
        <v>0.1141496889</v>
      </c>
      <c r="F46" s="9" t="str">
        <f>IF($B46="N/A","N/A",IF(E46&gt;0,"Yes","No"))</f>
        <v>Yes</v>
      </c>
      <c r="G46" s="8">
        <v>0.1225276736</v>
      </c>
      <c r="H46" s="9" t="str">
        <f>IF($B46="N/A","N/A",IF(G46&gt;0,"Yes","No"))</f>
        <v>Yes</v>
      </c>
      <c r="I46" s="10">
        <v>6.7110000000000003</v>
      </c>
      <c r="J46" s="10">
        <v>7.3390000000000004</v>
      </c>
      <c r="K46" s="9" t="str">
        <f t="shared" si="8"/>
        <v>Yes</v>
      </c>
    </row>
    <row r="47" spans="1:11" x14ac:dyDescent="0.2">
      <c r="A47" s="91" t="s">
        <v>396</v>
      </c>
      <c r="B47" s="37" t="s">
        <v>213</v>
      </c>
      <c r="C47" s="90">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91" t="s">
        <v>397</v>
      </c>
      <c r="B48" s="37" t="s">
        <v>213</v>
      </c>
      <c r="C48" s="90">
        <v>0.52371957729999996</v>
      </c>
      <c r="D48" s="9" t="str">
        <f>IF($B48="N/A","N/A",IF(C48&gt;15,"No",IF(C48&lt;-15,"No","Yes")))</f>
        <v>N/A</v>
      </c>
      <c r="E48" s="8">
        <v>0.52290922689999997</v>
      </c>
      <c r="F48" s="9" t="str">
        <f>IF($B48="N/A","N/A",IF(E48&gt;15,"No",IF(E48&lt;-15,"No","Yes")))</f>
        <v>N/A</v>
      </c>
      <c r="G48" s="8">
        <v>0.48431789600000003</v>
      </c>
      <c r="H48" s="9" t="str">
        <f>IF($B48="N/A","N/A",IF(G48&gt;15,"No",IF(G48&lt;-15,"No","Yes")))</f>
        <v>N/A</v>
      </c>
      <c r="I48" s="10">
        <v>-0.155</v>
      </c>
      <c r="J48" s="10">
        <v>-7.38</v>
      </c>
      <c r="K48" s="9" t="str">
        <f t="shared" si="8"/>
        <v>Yes</v>
      </c>
    </row>
    <row r="49" spans="1:11" x14ac:dyDescent="0.2">
      <c r="A49" s="91" t="s">
        <v>398</v>
      </c>
      <c r="B49" s="37" t="s">
        <v>213</v>
      </c>
      <c r="C49" s="90">
        <v>1.12721101E-2</v>
      </c>
      <c r="D49" s="9" t="str">
        <f>IF($B49="N/A","N/A",IF(C49&gt;15,"No",IF(C49&lt;-15,"No","Yes")))</f>
        <v>N/A</v>
      </c>
      <c r="E49" s="8">
        <v>1.07416762E-2</v>
      </c>
      <c r="F49" s="9" t="str">
        <f>IF($B49="N/A","N/A",IF(E49&gt;15,"No",IF(E49&lt;-15,"No","Yes")))</f>
        <v>N/A</v>
      </c>
      <c r="G49" s="8">
        <v>9.4682290999999995E-3</v>
      </c>
      <c r="H49" s="9" t="str">
        <f>IF($B49="N/A","N/A",IF(G49&gt;15,"No",IF(G49&lt;-15,"No","Yes")))</f>
        <v>N/A</v>
      </c>
      <c r="I49" s="10">
        <v>-4.71</v>
      </c>
      <c r="J49" s="10">
        <v>-11.9</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0.80691423019999997</v>
      </c>
      <c r="D51" s="9" t="str">
        <f>IF($B51="N/A","N/A",IF(C51&gt;15,"No",IF(C51&lt;-15,"No","Yes")))</f>
        <v>N/A</v>
      </c>
      <c r="E51" s="8">
        <v>0.79337798920000002</v>
      </c>
      <c r="F51" s="9" t="str">
        <f>IF($B51="N/A","N/A",IF(E51&gt;15,"No",IF(E51&lt;-15,"No","Yes")))</f>
        <v>N/A</v>
      </c>
      <c r="G51" s="8">
        <v>0.87473253250000005</v>
      </c>
      <c r="H51" s="9" t="str">
        <f>IF($B51="N/A","N/A",IF(G51&gt;15,"No",IF(G51&lt;-15,"No","Yes")))</f>
        <v>N/A</v>
      </c>
      <c r="I51" s="10">
        <v>-1.68</v>
      </c>
      <c r="J51" s="10">
        <v>10.25</v>
      </c>
      <c r="K51" s="9" t="str">
        <f t="shared" si="8"/>
        <v>Yes</v>
      </c>
    </row>
    <row r="52" spans="1:11" x14ac:dyDescent="0.2">
      <c r="A52" s="91" t="s">
        <v>401</v>
      </c>
      <c r="B52" s="37" t="s">
        <v>220</v>
      </c>
      <c r="C52" s="90">
        <v>6.4619995262999996</v>
      </c>
      <c r="D52" s="9" t="str">
        <f>IF($B52="N/A","N/A",IF(C52&gt;1,"Yes","No"))</f>
        <v>Yes</v>
      </c>
      <c r="E52" s="8">
        <v>7.2255601396999998</v>
      </c>
      <c r="F52" s="9" t="str">
        <f>IF($B52="N/A","N/A",IF(E52&gt;1,"Yes","No"))</f>
        <v>Yes</v>
      </c>
      <c r="G52" s="8">
        <v>10.050205584</v>
      </c>
      <c r="H52" s="9" t="str">
        <f>IF($B52="N/A","N/A",IF(G52&gt;1,"Yes","No"))</f>
        <v>Yes</v>
      </c>
      <c r="I52" s="10">
        <v>11.82</v>
      </c>
      <c r="J52" s="10">
        <v>39.090000000000003</v>
      </c>
      <c r="K52" s="9" t="str">
        <f t="shared" si="8"/>
        <v>No</v>
      </c>
    </row>
    <row r="53" spans="1:11" x14ac:dyDescent="0.2">
      <c r="A53" s="91" t="s">
        <v>402</v>
      </c>
      <c r="B53" s="37" t="s">
        <v>259</v>
      </c>
      <c r="C53" s="90">
        <v>0.4852483675</v>
      </c>
      <c r="D53" s="9" t="str">
        <f>IF($B53="N/A","N/A",IF(C53&gt;0,"Yes","No"))</f>
        <v>Yes</v>
      </c>
      <c r="E53" s="8">
        <v>0.48049621669999998</v>
      </c>
      <c r="F53" s="9" t="str">
        <f>IF($B53="N/A","N/A",IF(E53&gt;0,"Yes","No"))</f>
        <v>Yes</v>
      </c>
      <c r="G53" s="8">
        <v>0.46771853229999999</v>
      </c>
      <c r="H53" s="9" t="str">
        <f>IF($B53="N/A","N/A",IF(G53&gt;0,"Yes","No"))</f>
        <v>Yes</v>
      </c>
      <c r="I53" s="10">
        <v>-0.97899999999999998</v>
      </c>
      <c r="J53" s="10">
        <v>-2.66</v>
      </c>
      <c r="K53" s="9" t="str">
        <f t="shared" si="8"/>
        <v>Yes</v>
      </c>
    </row>
    <row r="54" spans="1:11" x14ac:dyDescent="0.2">
      <c r="A54" s="91" t="s">
        <v>403</v>
      </c>
      <c r="B54" s="37" t="s">
        <v>260</v>
      </c>
      <c r="C54" s="90">
        <v>2.2818000000000001E-5</v>
      </c>
      <c r="D54" s="9" t="str">
        <f>IF($B54="N/A","N/A",IF(C54&gt;=1,"No",IF(C54&lt;0,"No","Yes")))</f>
        <v>Yes</v>
      </c>
      <c r="E54" s="8">
        <v>0.19166693979999999</v>
      </c>
      <c r="F54" s="9" t="str">
        <f>IF($B54="N/A","N/A",IF(E54&gt;=1,"No",IF(E54&lt;0,"No","Yes")))</f>
        <v>Yes</v>
      </c>
      <c r="G54" s="8">
        <v>1.5420029819000001</v>
      </c>
      <c r="H54" s="9" t="str">
        <f>IF($B54="N/A","N/A",IF(G54&gt;=1,"No",IF(G54&lt;0,"No","Yes")))</f>
        <v>No</v>
      </c>
      <c r="I54" s="10">
        <v>840000</v>
      </c>
      <c r="J54" s="10">
        <v>704.5</v>
      </c>
      <c r="K54" s="9" t="str">
        <f t="shared" si="8"/>
        <v>No</v>
      </c>
    </row>
    <row r="55" spans="1:11" x14ac:dyDescent="0.2">
      <c r="A55" s="91" t="s">
        <v>878</v>
      </c>
      <c r="B55" s="37" t="s">
        <v>213</v>
      </c>
      <c r="C55" s="93">
        <v>132.6911581</v>
      </c>
      <c r="D55" s="9" t="str">
        <f>IF($B55="N/A","N/A",IF(C55&gt;15,"No",IF(C55&lt;-15,"No","Yes")))</f>
        <v>N/A</v>
      </c>
      <c r="E55" s="39">
        <v>120.85284169000001</v>
      </c>
      <c r="F55" s="9" t="str">
        <f>IF($B55="N/A","N/A",IF(E55&gt;15,"No",IF(E55&lt;-15,"No","Yes")))</f>
        <v>N/A</v>
      </c>
      <c r="G55" s="39">
        <v>114.13064438000001</v>
      </c>
      <c r="H55" s="9" t="str">
        <f>IF($B55="N/A","N/A",IF(G55&gt;15,"No",IF(G55&lt;-15,"No","Yes")))</f>
        <v>N/A</v>
      </c>
      <c r="I55" s="10">
        <v>-8.92</v>
      </c>
      <c r="J55" s="10">
        <v>-5.56</v>
      </c>
      <c r="K55" s="9" t="str">
        <f t="shared" ref="K55:K74" si="9">IF(J55="Div by 0", "N/A", IF(J55="N/A","N/A", IF(J55&gt;30, "No", IF(J55&lt;-30, "No", "Yes"))))</f>
        <v>Yes</v>
      </c>
    </row>
    <row r="56" spans="1:11" x14ac:dyDescent="0.2">
      <c r="A56" s="91" t="s">
        <v>879</v>
      </c>
      <c r="B56" s="37" t="s">
        <v>261</v>
      </c>
      <c r="C56" s="93">
        <v>83.927997786000006</v>
      </c>
      <c r="D56" s="9" t="str">
        <f>IF($B56="N/A","N/A",IF(C56&gt;90,"No",IF(C56&lt;20,"No","Yes")))</f>
        <v>Yes</v>
      </c>
      <c r="E56" s="39">
        <v>83.532428525</v>
      </c>
      <c r="F56" s="9" t="str">
        <f>IF($B56="N/A","N/A",IF(E56&gt;90,"No",IF(E56&lt;20,"No","Yes")))</f>
        <v>Yes</v>
      </c>
      <c r="G56" s="39">
        <v>86.361362580000005</v>
      </c>
      <c r="H56" s="9" t="str">
        <f>IF($B56="N/A","N/A",IF(G56&gt;90,"No",IF(G56&lt;20,"No","Yes")))</f>
        <v>Yes</v>
      </c>
      <c r="I56" s="10">
        <v>-0.47099999999999997</v>
      </c>
      <c r="J56" s="10">
        <v>3.387</v>
      </c>
      <c r="K56" s="9" t="str">
        <f t="shared" si="9"/>
        <v>Yes</v>
      </c>
    </row>
    <row r="57" spans="1:11" x14ac:dyDescent="0.2">
      <c r="A57" s="91" t="s">
        <v>880</v>
      </c>
      <c r="B57" s="37" t="s">
        <v>262</v>
      </c>
      <c r="C57" s="93">
        <v>38.705261446000002</v>
      </c>
      <c r="D57" s="9" t="str">
        <f>IF($B57="N/A","N/A",IF(C57&gt;60,"No",IF(C57&lt;10,"No","Yes")))</f>
        <v>Yes</v>
      </c>
      <c r="E57" s="39">
        <v>37.188032069999998</v>
      </c>
      <c r="F57" s="9" t="str">
        <f>IF($B57="N/A","N/A",IF(E57&gt;60,"No",IF(E57&lt;10,"No","Yes")))</f>
        <v>Yes</v>
      </c>
      <c r="G57" s="39">
        <v>38.322505386000003</v>
      </c>
      <c r="H57" s="9" t="str">
        <f>IF($B57="N/A","N/A",IF(G57&gt;60,"No",IF(G57&lt;10,"No","Yes")))</f>
        <v>Yes</v>
      </c>
      <c r="I57" s="10">
        <v>-3.92</v>
      </c>
      <c r="J57" s="10">
        <v>3.0510000000000002</v>
      </c>
      <c r="K57" s="9" t="str">
        <f t="shared" si="9"/>
        <v>Yes</v>
      </c>
    </row>
    <row r="58" spans="1:11" ht="25.5" x14ac:dyDescent="0.2">
      <c r="A58" s="91" t="s">
        <v>881</v>
      </c>
      <c r="B58" s="37" t="s">
        <v>263</v>
      </c>
      <c r="C58" s="93">
        <v>55.433955548999997</v>
      </c>
      <c r="D58" s="9" t="str">
        <f>IF($B58="N/A","N/A",IF(C58&gt;100,"No",IF(C58&lt;10,"No","Yes")))</f>
        <v>Yes</v>
      </c>
      <c r="E58" s="39">
        <v>55.369438395000003</v>
      </c>
      <c r="F58" s="9" t="str">
        <f>IF($B58="N/A","N/A",IF(E58&gt;100,"No",IF(E58&lt;10,"No","Yes")))</f>
        <v>Yes</v>
      </c>
      <c r="G58" s="39">
        <v>54.560926258999999</v>
      </c>
      <c r="H58" s="9" t="str">
        <f>IF($B58="N/A","N/A",IF(G58&gt;100,"No",IF(G58&lt;10,"No","Yes")))</f>
        <v>Yes</v>
      </c>
      <c r="I58" s="10">
        <v>-0.11600000000000001</v>
      </c>
      <c r="J58" s="10">
        <v>-1.46</v>
      </c>
      <c r="K58" s="9" t="str">
        <f t="shared" si="9"/>
        <v>Yes</v>
      </c>
    </row>
    <row r="59" spans="1:11" x14ac:dyDescent="0.2">
      <c r="A59" s="91" t="s">
        <v>882</v>
      </c>
      <c r="B59" s="37" t="s">
        <v>264</v>
      </c>
      <c r="C59" s="93">
        <v>185.55453001999999</v>
      </c>
      <c r="D59" s="9" t="str">
        <f>IF($B59="N/A","N/A",IF(C59&gt;100,"No",IF(C59&lt;20,"No","Yes")))</f>
        <v>No</v>
      </c>
      <c r="E59" s="39">
        <v>151.46783427</v>
      </c>
      <c r="F59" s="9" t="str">
        <f>IF($B59="N/A","N/A",IF(E59&gt;100,"No",IF(E59&lt;20,"No","Yes")))</f>
        <v>No</v>
      </c>
      <c r="G59" s="39">
        <v>165.145376</v>
      </c>
      <c r="H59" s="9" t="str">
        <f>IF($B59="N/A","N/A",IF(G59&gt;100,"No",IF(G59&lt;20,"No","Yes")))</f>
        <v>No</v>
      </c>
      <c r="I59" s="10">
        <v>-18.399999999999999</v>
      </c>
      <c r="J59" s="10">
        <v>9.0299999999999994</v>
      </c>
      <c r="K59" s="9" t="str">
        <f t="shared" si="9"/>
        <v>Yes</v>
      </c>
    </row>
    <row r="60" spans="1:11" x14ac:dyDescent="0.2">
      <c r="A60" s="91" t="s">
        <v>883</v>
      </c>
      <c r="B60" s="37" t="s">
        <v>264</v>
      </c>
      <c r="C60" s="93">
        <v>94.710816953999995</v>
      </c>
      <c r="D60" s="9" t="str">
        <f>IF($B60="N/A","N/A",IF(C60&gt;100,"No",IF(C60&lt;20,"No","Yes")))</f>
        <v>Yes</v>
      </c>
      <c r="E60" s="39">
        <v>94.791402829000006</v>
      </c>
      <c r="F60" s="9" t="str">
        <f>IF($B60="N/A","N/A",IF(E60&gt;100,"No",IF(E60&lt;20,"No","Yes")))</f>
        <v>Yes</v>
      </c>
      <c r="G60" s="39">
        <v>93.167671967999993</v>
      </c>
      <c r="H60" s="9" t="str">
        <f>IF($B60="N/A","N/A",IF(G60&gt;100,"No",IF(G60&lt;20,"No","Yes")))</f>
        <v>Yes</v>
      </c>
      <c r="I60" s="10">
        <v>8.5099999999999995E-2</v>
      </c>
      <c r="J60" s="10">
        <v>-1.71</v>
      </c>
      <c r="K60" s="9" t="str">
        <f t="shared" si="9"/>
        <v>Yes</v>
      </c>
    </row>
    <row r="61" spans="1:11" ht="25.5" x14ac:dyDescent="0.2">
      <c r="A61" s="91" t="s">
        <v>884</v>
      </c>
      <c r="B61" s="37" t="s">
        <v>213</v>
      </c>
      <c r="C61" s="93">
        <v>116.86110675</v>
      </c>
      <c r="D61" s="9" t="str">
        <f>IF($B61="N/A","N/A",IF(C61&gt;15,"No",IF(C61&lt;-15,"No","Yes")))</f>
        <v>N/A</v>
      </c>
      <c r="E61" s="39">
        <v>113.97815169</v>
      </c>
      <c r="F61" s="9" t="str">
        <f>IF($B61="N/A","N/A",IF(E61&gt;15,"No",IF(E61&lt;-15,"No","Yes")))</f>
        <v>N/A</v>
      </c>
      <c r="G61" s="39">
        <v>111.74922441</v>
      </c>
      <c r="H61" s="9" t="str">
        <f>IF($B61="N/A","N/A",IF(G61&gt;15,"No",IF(G61&lt;-15,"No","Yes")))</f>
        <v>N/A</v>
      </c>
      <c r="I61" s="10">
        <v>-2.4700000000000002</v>
      </c>
      <c r="J61" s="10">
        <v>-1.96</v>
      </c>
      <c r="K61" s="9" t="str">
        <f t="shared" si="9"/>
        <v>Yes</v>
      </c>
    </row>
    <row r="62" spans="1:11" x14ac:dyDescent="0.2">
      <c r="A62" s="91" t="s">
        <v>885</v>
      </c>
      <c r="B62" s="37" t="s">
        <v>265</v>
      </c>
      <c r="C62" s="93">
        <v>73.451710664999993</v>
      </c>
      <c r="D62" s="9" t="str">
        <f>IF($B62="N/A","N/A",IF(C62&gt;60,"No",IF(C62&lt;10,"No","Yes")))</f>
        <v>No</v>
      </c>
      <c r="E62" s="39">
        <v>64.686946727999995</v>
      </c>
      <c r="F62" s="9" t="str">
        <f>IF($B62="N/A","N/A",IF(E62&gt;60,"No",IF(E62&lt;10,"No","Yes")))</f>
        <v>No</v>
      </c>
      <c r="G62" s="39">
        <v>56.787554557999997</v>
      </c>
      <c r="H62" s="9" t="str">
        <f>IF($B62="N/A","N/A",IF(G62&gt;60,"No",IF(G62&lt;10,"No","Yes")))</f>
        <v>Yes</v>
      </c>
      <c r="I62" s="10">
        <v>-11.9</v>
      </c>
      <c r="J62" s="10">
        <v>-12.2</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314.92297172000002</v>
      </c>
      <c r="D64" s="9" t="str">
        <f t="shared" ref="D64:D74" si="10">IF($B64="N/A","N/A",IF(C64&gt;15,"No",IF(C64&lt;-15,"No","Yes")))</f>
        <v>N/A</v>
      </c>
      <c r="E64" s="39">
        <v>307.61850938999999</v>
      </c>
      <c r="F64" s="9" t="str">
        <f>IF($B64="N/A","N/A",IF(E64&gt;15,"No",IF(E64&lt;-15,"No","Yes")))</f>
        <v>N/A</v>
      </c>
      <c r="G64" s="39">
        <v>293.04789141999998</v>
      </c>
      <c r="H64" s="9" t="str">
        <f>IF($B64="N/A","N/A",IF(G64&gt;15,"No",IF(G64&lt;-15,"No","Yes")))</f>
        <v>N/A</v>
      </c>
      <c r="I64" s="10">
        <v>-2.3199999999999998</v>
      </c>
      <c r="J64" s="10">
        <v>-4.74</v>
      </c>
      <c r="K64" s="9" t="str">
        <f t="shared" si="9"/>
        <v>Yes</v>
      </c>
    </row>
    <row r="65" spans="1:11" ht="15.75" customHeight="1" x14ac:dyDescent="0.2">
      <c r="A65" s="91" t="s">
        <v>888</v>
      </c>
      <c r="B65" s="37" t="s">
        <v>213</v>
      </c>
      <c r="C65" s="93">
        <v>135.54976658999999</v>
      </c>
      <c r="D65" s="9" t="str">
        <f t="shared" si="10"/>
        <v>N/A</v>
      </c>
      <c r="E65" s="39">
        <v>132.41572187</v>
      </c>
      <c r="F65" s="9" t="str">
        <f t="shared" ref="F65:F73" si="11">IF($B65="N/A","N/A",IF(E65&gt;15,"No",IF(E65&lt;-15,"No","Yes")))</f>
        <v>N/A</v>
      </c>
      <c r="G65" s="39">
        <v>123.26461374</v>
      </c>
      <c r="H65" s="9" t="str">
        <f t="shared" ref="H65:H86" si="12">IF($B65="N/A","N/A",IF(G65&gt;15,"No",IF(G65&lt;-15,"No","Yes")))</f>
        <v>N/A</v>
      </c>
      <c r="I65" s="10">
        <v>-2.31</v>
      </c>
      <c r="J65" s="10">
        <v>-6.91</v>
      </c>
      <c r="K65" s="9" t="str">
        <f t="shared" si="9"/>
        <v>Yes</v>
      </c>
    </row>
    <row r="66" spans="1:11" ht="25.5" x14ac:dyDescent="0.2">
      <c r="A66" s="91" t="s">
        <v>889</v>
      </c>
      <c r="B66" s="37" t="s">
        <v>213</v>
      </c>
      <c r="C66" s="93">
        <v>78.615374352000003</v>
      </c>
      <c r="D66" s="9" t="str">
        <f t="shared" si="10"/>
        <v>N/A</v>
      </c>
      <c r="E66" s="39">
        <v>76.855124377999999</v>
      </c>
      <c r="F66" s="9" t="str">
        <f t="shared" si="11"/>
        <v>N/A</v>
      </c>
      <c r="G66" s="39">
        <v>75.385105885000002</v>
      </c>
      <c r="H66" s="9" t="str">
        <f t="shared" si="12"/>
        <v>N/A</v>
      </c>
      <c r="I66" s="10">
        <v>-2.2400000000000002</v>
      </c>
      <c r="J66" s="10">
        <v>-1.91</v>
      </c>
      <c r="K66" s="9" t="str">
        <f t="shared" si="9"/>
        <v>Yes</v>
      </c>
    </row>
    <row r="67" spans="1:11" ht="25.5" x14ac:dyDescent="0.2">
      <c r="A67" s="91" t="s">
        <v>890</v>
      </c>
      <c r="B67" s="37" t="s">
        <v>213</v>
      </c>
      <c r="C67" s="93">
        <v>91.038541781000006</v>
      </c>
      <c r="D67" s="9" t="str">
        <f t="shared" si="10"/>
        <v>N/A</v>
      </c>
      <c r="E67" s="39">
        <v>105.1684673</v>
      </c>
      <c r="F67" s="9" t="str">
        <f t="shared" si="11"/>
        <v>N/A</v>
      </c>
      <c r="G67" s="39">
        <v>115.97475688</v>
      </c>
      <c r="H67" s="9" t="str">
        <f t="shared" si="12"/>
        <v>N/A</v>
      </c>
      <c r="I67" s="10">
        <v>15.52</v>
      </c>
      <c r="J67" s="10">
        <v>10.28</v>
      </c>
      <c r="K67" s="9" t="str">
        <f t="shared" si="9"/>
        <v>Yes</v>
      </c>
    </row>
    <row r="68" spans="1:11" ht="25.5" x14ac:dyDescent="0.2">
      <c r="A68" s="91" t="s">
        <v>891</v>
      </c>
      <c r="B68" s="37" t="s">
        <v>213</v>
      </c>
      <c r="C68" s="93">
        <v>171.31623931999999</v>
      </c>
      <c r="D68" s="9" t="str">
        <f t="shared" si="10"/>
        <v>N/A</v>
      </c>
      <c r="E68" s="39">
        <v>166.15120275000001</v>
      </c>
      <c r="F68" s="9" t="str">
        <f t="shared" si="11"/>
        <v>N/A</v>
      </c>
      <c r="G68" s="39">
        <v>173.64726027</v>
      </c>
      <c r="H68" s="9" t="str">
        <f t="shared" si="12"/>
        <v>N/A</v>
      </c>
      <c r="I68" s="10">
        <v>-3.01</v>
      </c>
      <c r="J68" s="10">
        <v>4.5119999999999996</v>
      </c>
      <c r="K68" s="9" t="str">
        <f t="shared" si="9"/>
        <v>Yes</v>
      </c>
    </row>
    <row r="69" spans="1:11" ht="25.5" x14ac:dyDescent="0.2">
      <c r="A69" s="91" t="s">
        <v>892</v>
      </c>
      <c r="B69" s="37" t="s">
        <v>213</v>
      </c>
      <c r="C69" s="93">
        <v>118.95590054</v>
      </c>
      <c r="D69" s="9" t="str">
        <f t="shared" si="10"/>
        <v>N/A</v>
      </c>
      <c r="E69" s="39">
        <v>94.070106147000004</v>
      </c>
      <c r="F69" s="9" t="str">
        <f t="shared" si="11"/>
        <v>N/A</v>
      </c>
      <c r="G69" s="39">
        <v>71.342717257999993</v>
      </c>
      <c r="H69" s="9" t="str">
        <f t="shared" si="12"/>
        <v>N/A</v>
      </c>
      <c r="I69" s="10">
        <v>-20.9</v>
      </c>
      <c r="J69" s="10">
        <v>-24.2</v>
      </c>
      <c r="K69" s="9" t="str">
        <f t="shared" si="9"/>
        <v>Yes</v>
      </c>
    </row>
    <row r="70" spans="1:11" ht="25.5" x14ac:dyDescent="0.2">
      <c r="A70" s="91" t="s">
        <v>893</v>
      </c>
      <c r="B70" s="37" t="s">
        <v>213</v>
      </c>
      <c r="C70" s="93">
        <v>26.617644333000001</v>
      </c>
      <c r="D70" s="9" t="str">
        <f t="shared" si="10"/>
        <v>N/A</v>
      </c>
      <c r="E70" s="39">
        <v>26.064114439000001</v>
      </c>
      <c r="F70" s="9" t="str">
        <f t="shared" si="11"/>
        <v>N/A</v>
      </c>
      <c r="G70" s="39">
        <v>26.422987931000002</v>
      </c>
      <c r="H70" s="9" t="str">
        <f t="shared" si="12"/>
        <v>N/A</v>
      </c>
      <c r="I70" s="10">
        <v>-2.08</v>
      </c>
      <c r="J70" s="10">
        <v>1.377</v>
      </c>
      <c r="K70" s="9" t="str">
        <f t="shared" si="9"/>
        <v>Yes</v>
      </c>
    </row>
    <row r="71" spans="1:11" x14ac:dyDescent="0.2">
      <c r="A71" s="91" t="s">
        <v>894</v>
      </c>
      <c r="B71" s="37" t="s">
        <v>213</v>
      </c>
      <c r="C71" s="93">
        <v>3566.8683873999998</v>
      </c>
      <c r="D71" s="9" t="str">
        <f t="shared" si="10"/>
        <v>N/A</v>
      </c>
      <c r="E71" s="39">
        <v>3260.8932868000002</v>
      </c>
      <c r="F71" s="9" t="str">
        <f t="shared" si="11"/>
        <v>N/A</v>
      </c>
      <c r="G71" s="39">
        <v>2832.4817410999999</v>
      </c>
      <c r="H71" s="9" t="str">
        <f t="shared" si="12"/>
        <v>N/A</v>
      </c>
      <c r="I71" s="10">
        <v>-8.58</v>
      </c>
      <c r="J71" s="10">
        <v>-13.1</v>
      </c>
      <c r="K71" s="9" t="str">
        <f t="shared" si="9"/>
        <v>Yes</v>
      </c>
    </row>
    <row r="72" spans="1:11" ht="25.5" x14ac:dyDescent="0.2">
      <c r="A72" s="91" t="s">
        <v>895</v>
      </c>
      <c r="B72" s="37" t="s">
        <v>213</v>
      </c>
      <c r="C72" s="93">
        <v>2258.5450329</v>
      </c>
      <c r="D72" s="9" t="str">
        <f t="shared" si="10"/>
        <v>N/A</v>
      </c>
      <c r="E72" s="39">
        <v>2236.1757299999999</v>
      </c>
      <c r="F72" s="9" t="str">
        <f t="shared" si="11"/>
        <v>N/A</v>
      </c>
      <c r="G72" s="39">
        <v>2052.0039734000002</v>
      </c>
      <c r="H72" s="9" t="str">
        <f t="shared" si="12"/>
        <v>N/A</v>
      </c>
      <c r="I72" s="10">
        <v>-0.99</v>
      </c>
      <c r="J72" s="10">
        <v>-8.24</v>
      </c>
      <c r="K72" s="9" t="str">
        <f t="shared" si="9"/>
        <v>Yes</v>
      </c>
    </row>
    <row r="73" spans="1:11" x14ac:dyDescent="0.2">
      <c r="A73" s="91" t="s">
        <v>896</v>
      </c>
      <c r="B73" s="37" t="s">
        <v>213</v>
      </c>
      <c r="C73" s="93">
        <v>272.36541700999999</v>
      </c>
      <c r="D73" s="9" t="str">
        <f t="shared" si="10"/>
        <v>N/A</v>
      </c>
      <c r="E73" s="39">
        <v>162.62916905</v>
      </c>
      <c r="F73" s="9" t="str">
        <f t="shared" si="11"/>
        <v>N/A</v>
      </c>
      <c r="G73" s="39">
        <v>75.378878431999993</v>
      </c>
      <c r="H73" s="9" t="str">
        <f t="shared" si="12"/>
        <v>N/A</v>
      </c>
      <c r="I73" s="10">
        <v>-40.299999999999997</v>
      </c>
      <c r="J73" s="10">
        <v>-53.6</v>
      </c>
      <c r="K73" s="9" t="str">
        <f t="shared" si="9"/>
        <v>No</v>
      </c>
    </row>
    <row r="74" spans="1:11" x14ac:dyDescent="0.2">
      <c r="A74" s="91" t="s">
        <v>897</v>
      </c>
      <c r="B74" s="37" t="s">
        <v>213</v>
      </c>
      <c r="C74" s="93">
        <v>1001.0786232</v>
      </c>
      <c r="D74" s="9" t="str">
        <f t="shared" si="10"/>
        <v>N/A</v>
      </c>
      <c r="E74" s="39">
        <v>1002.4677574999999</v>
      </c>
      <c r="F74" s="9" t="str">
        <f>IF($B74="N/A","N/A",IF(E74&gt;15,"No",IF(E74&lt;-15,"No","Yes")))</f>
        <v>N/A</v>
      </c>
      <c r="G74" s="39">
        <v>1012.5655776</v>
      </c>
      <c r="H74" s="9" t="str">
        <f t="shared" si="12"/>
        <v>N/A</v>
      </c>
      <c r="I74" s="10">
        <v>0.13880000000000001</v>
      </c>
      <c r="J74" s="10">
        <v>1.0069999999999999</v>
      </c>
      <c r="K74" s="9" t="str">
        <f t="shared" si="9"/>
        <v>Yes</v>
      </c>
    </row>
    <row r="75" spans="1:11" x14ac:dyDescent="0.2">
      <c r="A75" s="91" t="s">
        <v>898</v>
      </c>
      <c r="B75" s="37" t="s">
        <v>213</v>
      </c>
      <c r="C75" s="90">
        <v>0.2860469075</v>
      </c>
      <c r="D75" s="9" t="str">
        <f t="shared" ref="D75:D80" si="13">IF($B75="N/A","N/A",IF(C75&gt;15,"No",IF(C75&lt;-15,"No","Yes")))</f>
        <v>N/A</v>
      </c>
      <c r="E75" s="8">
        <v>0.30107700250000002</v>
      </c>
      <c r="F75" s="9" t="str">
        <f>IF($B75="N/A","N/A",IF(E75&gt;15,"No",IF(E75&lt;-15,"No","Yes")))</f>
        <v>N/A</v>
      </c>
      <c r="G75" s="8">
        <v>0.28834153379999999</v>
      </c>
      <c r="H75" s="9" t="str">
        <f t="shared" si="12"/>
        <v>N/A</v>
      </c>
      <c r="I75" s="10">
        <v>5.2539999999999996</v>
      </c>
      <c r="J75" s="10">
        <v>-4.2300000000000004</v>
      </c>
      <c r="K75" s="9" t="str">
        <f t="shared" ref="K75:K80" si="14">IF(J75="Div by 0", "N/A", IF(J75="N/A","N/A", IF(J75&gt;30, "No", IF(J75&lt;-30, "No", "Yes"))))</f>
        <v>Yes</v>
      </c>
    </row>
    <row r="76" spans="1:11" x14ac:dyDescent="0.2">
      <c r="A76" s="91" t="s">
        <v>899</v>
      </c>
      <c r="B76" s="37" t="s">
        <v>213</v>
      </c>
      <c r="C76" s="90">
        <v>0.29759283399999997</v>
      </c>
      <c r="D76" s="9" t="str">
        <f t="shared" si="13"/>
        <v>N/A</v>
      </c>
      <c r="E76" s="8">
        <v>0.28400105959999999</v>
      </c>
      <c r="F76" s="9" t="str">
        <f t="shared" ref="F76:F86" si="15">IF($B76="N/A","N/A",IF(E76&gt;15,"No",IF(E76&lt;-15,"No","Yes")))</f>
        <v>N/A</v>
      </c>
      <c r="G76" s="8">
        <v>0.24155969299999999</v>
      </c>
      <c r="H76" s="9" t="str">
        <f t="shared" si="12"/>
        <v>N/A</v>
      </c>
      <c r="I76" s="10">
        <v>-4.57</v>
      </c>
      <c r="J76" s="10">
        <v>-14.9</v>
      </c>
      <c r="K76" s="9" t="str">
        <f t="shared" si="14"/>
        <v>Yes</v>
      </c>
    </row>
    <row r="77" spans="1:11" x14ac:dyDescent="0.2">
      <c r="A77" s="91" t="s">
        <v>900</v>
      </c>
      <c r="B77" s="37" t="s">
        <v>213</v>
      </c>
      <c r="C77" s="90">
        <v>0.37900758880000002</v>
      </c>
      <c r="D77" s="9" t="str">
        <f t="shared" si="13"/>
        <v>N/A</v>
      </c>
      <c r="E77" s="8">
        <v>0.35562699939999998</v>
      </c>
      <c r="F77" s="9" t="str">
        <f t="shared" si="15"/>
        <v>N/A</v>
      </c>
      <c r="G77" s="8">
        <v>0.35903364939999999</v>
      </c>
      <c r="H77" s="9" t="str">
        <f t="shared" si="12"/>
        <v>N/A</v>
      </c>
      <c r="I77" s="10">
        <v>-6.17</v>
      </c>
      <c r="J77" s="10">
        <v>0.95789999999999997</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6.3689247548000001</v>
      </c>
      <c r="D79" s="9" t="str">
        <f t="shared" si="13"/>
        <v>N/A</v>
      </c>
      <c r="E79" s="8">
        <v>5.8768485650000004</v>
      </c>
      <c r="F79" s="9" t="str">
        <f t="shared" si="15"/>
        <v>N/A</v>
      </c>
      <c r="G79" s="8">
        <v>5.5779055478000004</v>
      </c>
      <c r="H79" s="9" t="str">
        <f t="shared" si="12"/>
        <v>N/A</v>
      </c>
      <c r="I79" s="10">
        <v>-7.73</v>
      </c>
      <c r="J79" s="10">
        <v>-5.09</v>
      </c>
      <c r="K79" s="9" t="str">
        <f t="shared" si="14"/>
        <v>Yes</v>
      </c>
    </row>
    <row r="80" spans="1:11" ht="25.5" x14ac:dyDescent="0.2">
      <c r="A80" s="91" t="s">
        <v>903</v>
      </c>
      <c r="B80" s="37" t="s">
        <v>213</v>
      </c>
      <c r="C80" s="95" t="s">
        <v>213</v>
      </c>
      <c r="D80" s="9" t="str">
        <f t="shared" si="13"/>
        <v>N/A</v>
      </c>
      <c r="E80" s="95">
        <v>5.8535269462999997</v>
      </c>
      <c r="F80" s="9" t="str">
        <f t="shared" si="15"/>
        <v>N/A</v>
      </c>
      <c r="G80" s="95">
        <v>5.5493810095000002</v>
      </c>
      <c r="H80" s="9" t="str">
        <f t="shared" si="12"/>
        <v>N/A</v>
      </c>
      <c r="I80" s="10" t="s">
        <v>213</v>
      </c>
      <c r="J80" s="96">
        <v>-5.2</v>
      </c>
      <c r="K80" s="9" t="str">
        <f t="shared" si="14"/>
        <v>Yes</v>
      </c>
    </row>
    <row r="81" spans="1:11" x14ac:dyDescent="0.2">
      <c r="A81" s="91" t="s">
        <v>904</v>
      </c>
      <c r="B81" s="37" t="s">
        <v>213</v>
      </c>
      <c r="C81" s="97">
        <v>193.43857689999999</v>
      </c>
      <c r="D81" s="9" t="str">
        <f t="shared" ref="D81:D86" si="16">IF($B81="N/A","N/A",IF(C81&gt;15,"No",IF(C81&lt;-15,"No","Yes")))</f>
        <v>N/A</v>
      </c>
      <c r="E81" s="98">
        <v>216.27438576</v>
      </c>
      <c r="F81" s="9" t="str">
        <f t="shared" si="15"/>
        <v>N/A</v>
      </c>
      <c r="G81" s="98">
        <v>224.47190856</v>
      </c>
      <c r="H81" s="9" t="str">
        <f>IF($B81="N/A","N/A",IF(G81&gt;15,"No",IF(G81&lt;-15,"No","Yes")))</f>
        <v>N/A</v>
      </c>
      <c r="I81" s="10">
        <v>11.81</v>
      </c>
      <c r="J81" s="10">
        <v>3.79</v>
      </c>
      <c r="K81" s="9" t="str">
        <f t="shared" ref="K81:K86" si="17">IF(J81="Div by 0", "N/A", IF(J81="N/A","N/A", IF(J81&gt;30, "No", IF(J81&lt;-30, "No", "Yes"))))</f>
        <v>Yes</v>
      </c>
    </row>
    <row r="82" spans="1:11" x14ac:dyDescent="0.2">
      <c r="A82" s="91" t="s">
        <v>905</v>
      </c>
      <c r="B82" s="37" t="s">
        <v>213</v>
      </c>
      <c r="C82" s="97">
        <v>95.511117927000001</v>
      </c>
      <c r="D82" s="9" t="str">
        <f t="shared" si="16"/>
        <v>N/A</v>
      </c>
      <c r="E82" s="98">
        <v>96.052249864000004</v>
      </c>
      <c r="F82" s="9" t="str">
        <f t="shared" si="15"/>
        <v>N/A</v>
      </c>
      <c r="G82" s="98">
        <v>96.840155461999998</v>
      </c>
      <c r="H82" s="9" t="str">
        <f t="shared" si="12"/>
        <v>N/A</v>
      </c>
      <c r="I82" s="10">
        <v>0.56659999999999999</v>
      </c>
      <c r="J82" s="10">
        <v>0.82030000000000003</v>
      </c>
      <c r="K82" s="9" t="str">
        <f t="shared" si="17"/>
        <v>Yes</v>
      </c>
    </row>
    <row r="83" spans="1:11" x14ac:dyDescent="0.2">
      <c r="A83" s="91" t="s">
        <v>906</v>
      </c>
      <c r="B83" s="37" t="s">
        <v>213</v>
      </c>
      <c r="C83" s="97">
        <v>268.26074654000001</v>
      </c>
      <c r="D83" s="9" t="str">
        <f t="shared" si="16"/>
        <v>N/A</v>
      </c>
      <c r="E83" s="98">
        <v>274.31238711999998</v>
      </c>
      <c r="F83" s="9" t="str">
        <f t="shared" si="15"/>
        <v>N/A</v>
      </c>
      <c r="G83" s="98">
        <v>280.15539111999999</v>
      </c>
      <c r="H83" s="9" t="str">
        <f t="shared" si="12"/>
        <v>N/A</v>
      </c>
      <c r="I83" s="10">
        <v>2.2559999999999998</v>
      </c>
      <c r="J83" s="10">
        <v>2.13</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573.58337333999998</v>
      </c>
      <c r="D85" s="9" t="str">
        <f t="shared" si="16"/>
        <v>N/A</v>
      </c>
      <c r="E85" s="98">
        <v>578.74737230999995</v>
      </c>
      <c r="F85" s="9" t="str">
        <f t="shared" si="15"/>
        <v>N/A</v>
      </c>
      <c r="G85" s="98">
        <v>576.42557710000005</v>
      </c>
      <c r="H85" s="9" t="str">
        <f t="shared" si="12"/>
        <v>N/A</v>
      </c>
      <c r="I85" s="10">
        <v>0.90029999999999999</v>
      </c>
      <c r="J85" s="10">
        <v>-0.40100000000000002</v>
      </c>
      <c r="K85" s="9" t="str">
        <f t="shared" si="17"/>
        <v>Yes</v>
      </c>
    </row>
    <row r="86" spans="1:11" ht="25.5" x14ac:dyDescent="0.2">
      <c r="A86" s="91" t="s">
        <v>909</v>
      </c>
      <c r="B86" s="37" t="s">
        <v>213</v>
      </c>
      <c r="C86" s="99" t="s">
        <v>213</v>
      </c>
      <c r="D86" s="9" t="str">
        <f t="shared" si="16"/>
        <v>N/A</v>
      </c>
      <c r="E86" s="99">
        <v>580.37093918000005</v>
      </c>
      <c r="F86" s="9" t="str">
        <f t="shared" si="15"/>
        <v>N/A</v>
      </c>
      <c r="G86" s="99">
        <v>578.31331034000004</v>
      </c>
      <c r="H86" s="9" t="str">
        <f t="shared" si="12"/>
        <v>N/A</v>
      </c>
      <c r="I86" s="10" t="s">
        <v>213</v>
      </c>
      <c r="J86" s="10">
        <v>-0.35499999999999998</v>
      </c>
      <c r="K86" s="9" t="str">
        <f t="shared" si="17"/>
        <v>Yes</v>
      </c>
    </row>
    <row r="87" spans="1:11" x14ac:dyDescent="0.2">
      <c r="A87" s="91" t="s">
        <v>32</v>
      </c>
      <c r="B87" s="37" t="s">
        <v>266</v>
      </c>
      <c r="C87" s="90">
        <v>79.270817692999998</v>
      </c>
      <c r="D87" s="9" t="str">
        <f>IF($B87="N/A","N/A",IF(C87&gt;60,"Yes","No"))</f>
        <v>Yes</v>
      </c>
      <c r="E87" s="8">
        <v>80.020858785000001</v>
      </c>
      <c r="F87" s="9" t="str">
        <f>IF($B87="N/A","N/A",IF(E87&gt;60,"Yes","No"))</f>
        <v>Yes</v>
      </c>
      <c r="G87" s="8">
        <v>79.363974706999997</v>
      </c>
      <c r="H87" s="9" t="str">
        <f>IF($B87="N/A","N/A",IF(G87&gt;60,"Yes","No"))</f>
        <v>Yes</v>
      </c>
      <c r="I87" s="10">
        <v>0.94620000000000004</v>
      </c>
      <c r="J87" s="10">
        <v>-0.82099999999999995</v>
      </c>
      <c r="K87" s="9" t="str">
        <f t="shared" ref="K87:K105" si="18">IF(J87="Div by 0", "N/A", IF(J87="N/A","N/A", IF(J87&gt;30, "No", IF(J87&lt;-30, "No", "Yes"))))</f>
        <v>Yes</v>
      </c>
    </row>
    <row r="88" spans="1:11" x14ac:dyDescent="0.2">
      <c r="A88" s="91" t="s">
        <v>39</v>
      </c>
      <c r="B88" s="37" t="s">
        <v>267</v>
      </c>
      <c r="C88" s="90">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
      <c r="A89" s="91" t="s">
        <v>910</v>
      </c>
      <c r="B89" s="37" t="s">
        <v>213</v>
      </c>
      <c r="C89" s="90">
        <v>41.425146845999997</v>
      </c>
      <c r="D89" s="9" t="str">
        <f>IF($B89="N/A","N/A",IF(C89&gt;15,"No",IF(C89&lt;-15,"No","Yes")))</f>
        <v>N/A</v>
      </c>
      <c r="E89" s="8">
        <v>42.651993155</v>
      </c>
      <c r="F89" s="9" t="str">
        <f>IF($B89="N/A","N/A",IF(E89&gt;15,"No",IF(E89&lt;-15,"No","Yes")))</f>
        <v>N/A</v>
      </c>
      <c r="G89" s="8">
        <v>42.584666202999998</v>
      </c>
      <c r="H89" s="9" t="str">
        <f>IF($B89="N/A","N/A",IF(G89&gt;15,"No",IF(G89&lt;-15,"No","Yes")))</f>
        <v>N/A</v>
      </c>
      <c r="I89" s="10">
        <v>2.9620000000000002</v>
      </c>
      <c r="J89" s="10">
        <v>-0.158</v>
      </c>
      <c r="K89" s="9" t="str">
        <f t="shared" si="18"/>
        <v>Yes</v>
      </c>
    </row>
    <row r="90" spans="1:11" x14ac:dyDescent="0.2">
      <c r="A90" s="91" t="s">
        <v>851</v>
      </c>
      <c r="B90" s="37" t="s">
        <v>268</v>
      </c>
      <c r="C90" s="90">
        <v>7.8560938525999999</v>
      </c>
      <c r="D90" s="9" t="str">
        <f>IF($B90="N/A","N/A",IF(C90&gt;25,"No",IF(C90&lt;5,"No","Yes")))</f>
        <v>Yes</v>
      </c>
      <c r="E90" s="8">
        <v>7.5075262084999999</v>
      </c>
      <c r="F90" s="9" t="str">
        <f>IF($B90="N/A","N/A",IF(E90&gt;25,"No",IF(E90&lt;5,"No","Yes")))</f>
        <v>Yes</v>
      </c>
      <c r="G90" s="8">
        <v>6.3896945785000003</v>
      </c>
      <c r="H90" s="9" t="str">
        <f>IF($B90="N/A","N/A",IF(G90&gt;25,"No",IF(G90&lt;5,"No","Yes")))</f>
        <v>Yes</v>
      </c>
      <c r="I90" s="10">
        <v>-4.4400000000000004</v>
      </c>
      <c r="J90" s="10">
        <v>-14.9</v>
      </c>
      <c r="K90" s="9" t="str">
        <f t="shared" si="18"/>
        <v>Yes</v>
      </c>
    </row>
    <row r="91" spans="1:11" x14ac:dyDescent="0.2">
      <c r="A91" s="91" t="s">
        <v>852</v>
      </c>
      <c r="B91" s="37" t="s">
        <v>269</v>
      </c>
      <c r="C91" s="90">
        <v>47.097041429000001</v>
      </c>
      <c r="D91" s="9" t="str">
        <f>IF($B91="N/A","N/A",IF(C91&gt;70,"No",IF(C91&lt;40,"No","Yes")))</f>
        <v>Yes</v>
      </c>
      <c r="E91" s="8">
        <v>45.830146958999997</v>
      </c>
      <c r="F91" s="9" t="str">
        <f>IF($B91="N/A","N/A",IF(E91&gt;70,"No",IF(E91&lt;40,"No","Yes")))</f>
        <v>Yes</v>
      </c>
      <c r="G91" s="8">
        <v>43.938736493</v>
      </c>
      <c r="H91" s="9" t="str">
        <f>IF($B91="N/A","N/A",IF(G91&gt;70,"No",IF(G91&lt;40,"No","Yes")))</f>
        <v>Yes</v>
      </c>
      <c r="I91" s="10">
        <v>-2.69</v>
      </c>
      <c r="J91" s="10">
        <v>-4.13</v>
      </c>
      <c r="K91" s="9" t="str">
        <f t="shared" si="18"/>
        <v>Yes</v>
      </c>
    </row>
    <row r="92" spans="1:11" x14ac:dyDescent="0.2">
      <c r="A92" s="91" t="s">
        <v>853</v>
      </c>
      <c r="B92" s="37" t="s">
        <v>270</v>
      </c>
      <c r="C92" s="90">
        <v>45.046634439000002</v>
      </c>
      <c r="D92" s="9" t="str">
        <f>IF($B92="N/A","N/A",IF(C92&gt;55,"No",IF(C92&lt;20,"No","Yes")))</f>
        <v>Yes</v>
      </c>
      <c r="E92" s="8">
        <v>46.662188444999998</v>
      </c>
      <c r="F92" s="9" t="str">
        <f>IF($B92="N/A","N/A",IF(E92&gt;55,"No",IF(E92&lt;20,"No","Yes")))</f>
        <v>Yes</v>
      </c>
      <c r="G92" s="8">
        <v>49.671443083</v>
      </c>
      <c r="H92" s="9" t="str">
        <f>IF($B92="N/A","N/A",IF(G92&gt;55,"No",IF(G92&lt;20,"No","Yes")))</f>
        <v>Yes</v>
      </c>
      <c r="I92" s="10">
        <v>3.5859999999999999</v>
      </c>
      <c r="J92" s="10">
        <v>6.4489999999999998</v>
      </c>
      <c r="K92" s="9" t="str">
        <f t="shared" si="18"/>
        <v>Yes</v>
      </c>
    </row>
    <row r="93" spans="1:11" x14ac:dyDescent="0.2">
      <c r="A93" s="91" t="s">
        <v>163</v>
      </c>
      <c r="B93" s="37" t="s">
        <v>246</v>
      </c>
      <c r="C93" s="90">
        <v>97.132685514000002</v>
      </c>
      <c r="D93" s="9" t="str">
        <f>IF($B93="N/A","N/A",IF(C93&gt;95,"Yes","No"))</f>
        <v>Yes</v>
      </c>
      <c r="E93" s="8">
        <v>97.196201035000001</v>
      </c>
      <c r="F93" s="9" t="str">
        <f>IF($B93="N/A","N/A",IF(E93&gt;95,"Yes","No"))</f>
        <v>Yes</v>
      </c>
      <c r="G93" s="8">
        <v>98.106194379000002</v>
      </c>
      <c r="H93" s="9" t="str">
        <f>IF($B93="N/A","N/A",IF(G93&gt;95,"Yes","No"))</f>
        <v>Yes</v>
      </c>
      <c r="I93" s="10">
        <v>6.54E-2</v>
      </c>
      <c r="J93" s="10">
        <v>0.93620000000000003</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91" t="s">
        <v>43</v>
      </c>
      <c r="B98" s="37" t="s">
        <v>223</v>
      </c>
      <c r="C98" s="90">
        <v>99.523694860999996</v>
      </c>
      <c r="D98" s="9" t="str">
        <f>IF($B98="N/A","N/A",IF(C98&gt;100,"No",IF(C98&lt;98,"No","Yes")))</f>
        <v>Yes</v>
      </c>
      <c r="E98" s="8">
        <v>99.551337885999999</v>
      </c>
      <c r="F98" s="9" t="str">
        <f>IF($B98="N/A","N/A",IF(E98&gt;100,"No",IF(E98&lt;98,"No","Yes")))</f>
        <v>Yes</v>
      </c>
      <c r="G98" s="8">
        <v>99.681383263000001</v>
      </c>
      <c r="H98" s="9" t="str">
        <f>IF($B98="N/A","N/A",IF(G98&gt;100,"No",IF(G98&lt;98,"No","Yes")))</f>
        <v>Yes</v>
      </c>
      <c r="I98" s="10">
        <v>2.7799999999999998E-2</v>
      </c>
      <c r="J98" s="10">
        <v>0.13059999999999999</v>
      </c>
      <c r="K98" s="9" t="str">
        <f t="shared" si="18"/>
        <v>Yes</v>
      </c>
    </row>
    <row r="99" spans="1:11" x14ac:dyDescent="0.2">
      <c r="A99" s="91" t="s">
        <v>44</v>
      </c>
      <c r="B99" s="37" t="s">
        <v>213</v>
      </c>
      <c r="C99" s="90">
        <v>56.281164564000001</v>
      </c>
      <c r="D99" s="9" t="str">
        <f>IF($B99="N/A","N/A",IF(C99&gt;15,"No",IF(C99&lt;-15,"No","Yes")))</f>
        <v>N/A</v>
      </c>
      <c r="E99" s="8">
        <v>56.316296416999997</v>
      </c>
      <c r="F99" s="9" t="str">
        <f>IF($B99="N/A","N/A",IF(E99&gt;15,"No",IF(E99&lt;-15,"No","Yes")))</f>
        <v>N/A</v>
      </c>
      <c r="G99" s="8">
        <v>54.958618790999999</v>
      </c>
      <c r="H99" s="9" t="str">
        <f>IF($B99="N/A","N/A",IF(G99&gt;15,"No",IF(G99&lt;-15,"No","Yes")))</f>
        <v>N/A</v>
      </c>
      <c r="I99" s="10">
        <v>6.2399999999999997E-2</v>
      </c>
      <c r="J99" s="10">
        <v>-2.41</v>
      </c>
      <c r="K99" s="9" t="str">
        <f t="shared" si="18"/>
        <v>Yes</v>
      </c>
    </row>
    <row r="100" spans="1:11" x14ac:dyDescent="0.2">
      <c r="A100" s="91" t="s">
        <v>45</v>
      </c>
      <c r="B100" s="37" t="s">
        <v>213</v>
      </c>
      <c r="C100" s="90">
        <v>43.718835435999999</v>
      </c>
      <c r="D100" s="9" t="str">
        <f>IF($B100="N/A","N/A",IF(C100&gt;15,"No",IF(C100&lt;-15,"No","Yes")))</f>
        <v>N/A</v>
      </c>
      <c r="E100" s="8">
        <v>43.683703583000003</v>
      </c>
      <c r="F100" s="9" t="str">
        <f>IF($B100="N/A","N/A",IF(E100&gt;15,"No",IF(E100&lt;-15,"No","Yes")))</f>
        <v>N/A</v>
      </c>
      <c r="G100" s="8">
        <v>45.041381209000001</v>
      </c>
      <c r="H100" s="9" t="str">
        <f>IF($B100="N/A","N/A",IF(G100&gt;15,"No",IF(G100&lt;-15,"No","Yes")))</f>
        <v>N/A</v>
      </c>
      <c r="I100" s="10">
        <v>-0.08</v>
      </c>
      <c r="J100" s="10">
        <v>3.1080000000000001</v>
      </c>
      <c r="K100" s="9" t="str">
        <f t="shared" si="18"/>
        <v>Yes</v>
      </c>
    </row>
    <row r="101" spans="1:11" x14ac:dyDescent="0.2">
      <c r="A101" s="91" t="s">
        <v>355</v>
      </c>
      <c r="B101" s="37" t="s">
        <v>213</v>
      </c>
      <c r="C101" s="90"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85.634741973000004</v>
      </c>
      <c r="D106" s="9" t="str">
        <f>IF($B106="N/A","N/A",IF(C106&gt;15,"No",IF(C106&lt;-15,"No","Yes")))</f>
        <v>N/A</v>
      </c>
      <c r="E106" s="8">
        <v>85.192822800000002</v>
      </c>
      <c r="F106" s="9" t="str">
        <f>IF($B106="N/A","N/A",IF(E106&gt;15,"No",IF(E106&lt;-15,"No","Yes")))</f>
        <v>N/A</v>
      </c>
      <c r="G106" s="8">
        <v>85.076720914000006</v>
      </c>
      <c r="H106" s="9" t="str">
        <f>IF($B106="N/A","N/A",IF(G106&gt;15,"No",IF(G106&lt;-15,"No","Yes")))</f>
        <v>N/A</v>
      </c>
      <c r="I106" s="10">
        <v>-0.51600000000000001</v>
      </c>
      <c r="J106" s="10">
        <v>-0.13600000000000001</v>
      </c>
      <c r="K106" s="9" t="str">
        <f>IF(J106="Div by 0", "N/A", IF(J106="N/A","N/A", IF(J106&gt;30, "No", IF(J106&lt;-30, "No", "Yes"))))</f>
        <v>Yes</v>
      </c>
    </row>
    <row r="107" spans="1:11" x14ac:dyDescent="0.2">
      <c r="A107" s="91" t="s">
        <v>913</v>
      </c>
      <c r="B107" s="37" t="s">
        <v>213</v>
      </c>
      <c r="C107" s="100">
        <v>88.322504653999999</v>
      </c>
      <c r="D107" s="9" t="str">
        <f t="shared" ref="D107:D130" si="19">IF($B107="N/A","N/A",IF(C107&gt;15,"No",IF(C107&lt;-15,"No","Yes")))</f>
        <v>N/A</v>
      </c>
      <c r="E107" s="9">
        <v>88.587179444</v>
      </c>
      <c r="F107" s="9" t="str">
        <f t="shared" ref="F107:F130" si="20">IF($B107="N/A","N/A",IF(E107&gt;15,"No",IF(E107&lt;-15,"No","Yes")))</f>
        <v>N/A</v>
      </c>
      <c r="G107" s="8">
        <v>88.818121312000002</v>
      </c>
      <c r="H107" s="9" t="str">
        <f t="shared" ref="H107:H130" si="21">IF($B107="N/A","N/A",IF(G107&gt;15,"No",IF(G107&lt;-15,"No","Yes")))</f>
        <v>N/A</v>
      </c>
      <c r="I107" s="10">
        <v>0.29970000000000002</v>
      </c>
      <c r="J107" s="10">
        <v>0.26069999999999999</v>
      </c>
      <c r="K107" s="9" t="str">
        <f t="shared" ref="K107:K130" si="22">IF(J107="Div by 0", "N/A", IF(J107="N/A","N/A", IF(J107&gt;30, "No", IF(J107&lt;-30, "No", "Yes"))))</f>
        <v>Yes</v>
      </c>
    </row>
    <row r="108" spans="1:11" x14ac:dyDescent="0.2">
      <c r="A108" s="91" t="s">
        <v>914</v>
      </c>
      <c r="B108" s="37" t="s">
        <v>213</v>
      </c>
      <c r="C108" s="100">
        <v>5.3162830878999996</v>
      </c>
      <c r="D108" s="37" t="s">
        <v>213</v>
      </c>
      <c r="E108" s="9">
        <v>5.5361048776999997</v>
      </c>
      <c r="F108" s="37" t="s">
        <v>213</v>
      </c>
      <c r="G108" s="8">
        <v>5.6048520478999997</v>
      </c>
      <c r="H108" s="37" t="s">
        <v>213</v>
      </c>
      <c r="I108" s="10">
        <v>4.1349999999999998</v>
      </c>
      <c r="J108" s="10">
        <v>1.242</v>
      </c>
      <c r="K108" s="9" t="str">
        <f t="shared" si="22"/>
        <v>Yes</v>
      </c>
    </row>
    <row r="109" spans="1:11" x14ac:dyDescent="0.2">
      <c r="A109" s="91" t="s">
        <v>915</v>
      </c>
      <c r="B109" s="37" t="s">
        <v>213</v>
      </c>
      <c r="C109" s="100">
        <v>0.41560771959999998</v>
      </c>
      <c r="D109" s="9" t="str">
        <f t="shared" si="19"/>
        <v>N/A</v>
      </c>
      <c r="E109" s="9">
        <v>0.42820529400000001</v>
      </c>
      <c r="F109" s="9" t="str">
        <f t="shared" si="20"/>
        <v>N/A</v>
      </c>
      <c r="G109" s="8">
        <v>0.38430223549999998</v>
      </c>
      <c r="H109" s="9" t="str">
        <f t="shared" si="21"/>
        <v>N/A</v>
      </c>
      <c r="I109" s="10">
        <v>3.0310000000000001</v>
      </c>
      <c r="J109" s="10">
        <v>-10.3</v>
      </c>
      <c r="K109" s="9" t="str">
        <f t="shared" si="22"/>
        <v>Yes</v>
      </c>
    </row>
    <row r="110" spans="1:11" x14ac:dyDescent="0.2">
      <c r="A110" s="91" t="s">
        <v>916</v>
      </c>
      <c r="B110" s="37" t="s">
        <v>213</v>
      </c>
      <c r="C110" s="100">
        <v>1.12721101E-2</v>
      </c>
      <c r="D110" s="9" t="str">
        <f t="shared" si="19"/>
        <v>N/A</v>
      </c>
      <c r="E110" s="9">
        <v>1.07416762E-2</v>
      </c>
      <c r="F110" s="9" t="str">
        <f t="shared" si="20"/>
        <v>N/A</v>
      </c>
      <c r="G110" s="8">
        <v>9.3483781000000005E-3</v>
      </c>
      <c r="H110" s="9" t="str">
        <f t="shared" si="21"/>
        <v>N/A</v>
      </c>
      <c r="I110" s="10">
        <v>-4.71</v>
      </c>
      <c r="J110" s="10">
        <v>-13</v>
      </c>
      <c r="K110" s="9" t="str">
        <f t="shared" si="22"/>
        <v>Yes</v>
      </c>
    </row>
    <row r="111" spans="1:11" x14ac:dyDescent="0.2">
      <c r="A111" s="91" t="s">
        <v>917</v>
      </c>
      <c r="B111" s="37" t="s">
        <v>213</v>
      </c>
      <c r="C111" s="100">
        <v>0</v>
      </c>
      <c r="D111" s="9" t="str">
        <f t="shared" si="19"/>
        <v>N/A</v>
      </c>
      <c r="E111" s="9">
        <v>2.2147800000000002E-5</v>
      </c>
      <c r="F111" s="9" t="str">
        <f t="shared" si="20"/>
        <v>N/A</v>
      </c>
      <c r="G111" s="8">
        <v>7.9900699999999999E-5</v>
      </c>
      <c r="H111" s="9" t="str">
        <f t="shared" si="21"/>
        <v>N/A</v>
      </c>
      <c r="I111" s="10" t="s">
        <v>1747</v>
      </c>
      <c r="J111" s="10">
        <v>260.8</v>
      </c>
      <c r="K111" s="9" t="str">
        <f t="shared" si="22"/>
        <v>No</v>
      </c>
    </row>
    <row r="112" spans="1:11" x14ac:dyDescent="0.2">
      <c r="A112" s="91" t="s">
        <v>918</v>
      </c>
      <c r="B112" s="37" t="s">
        <v>213</v>
      </c>
      <c r="C112" s="100">
        <v>2.4707598269000002</v>
      </c>
      <c r="D112" s="9" t="str">
        <f t="shared" si="19"/>
        <v>N/A</v>
      </c>
      <c r="E112" s="9">
        <v>2.5042280123</v>
      </c>
      <c r="F112" s="9" t="str">
        <f t="shared" si="20"/>
        <v>N/A</v>
      </c>
      <c r="G112" s="8">
        <v>2.4006355299000002</v>
      </c>
      <c r="H112" s="9" t="str">
        <f t="shared" si="21"/>
        <v>N/A</v>
      </c>
      <c r="I112" s="10">
        <v>1.355</v>
      </c>
      <c r="J112" s="10">
        <v>-4.1399999999999997</v>
      </c>
      <c r="K112" s="9" t="str">
        <f t="shared" si="22"/>
        <v>Yes</v>
      </c>
    </row>
    <row r="113" spans="1:11" x14ac:dyDescent="0.2">
      <c r="A113" s="91" t="s">
        <v>919</v>
      </c>
      <c r="B113" s="37" t="s">
        <v>213</v>
      </c>
      <c r="C113" s="100">
        <v>0</v>
      </c>
      <c r="D113" s="9" t="str">
        <f t="shared" si="19"/>
        <v>N/A</v>
      </c>
      <c r="E113" s="9">
        <v>1.3421558300000001E-2</v>
      </c>
      <c r="F113" s="9" t="str">
        <f t="shared" si="20"/>
        <v>N/A</v>
      </c>
      <c r="G113" s="8">
        <v>0.14014577080000001</v>
      </c>
      <c r="H113" s="9" t="str">
        <f t="shared" si="21"/>
        <v>N/A</v>
      </c>
      <c r="I113" s="10" t="s">
        <v>1747</v>
      </c>
      <c r="J113" s="10">
        <v>944.2</v>
      </c>
      <c r="K113" s="9" t="str">
        <f t="shared" si="22"/>
        <v>No</v>
      </c>
    </row>
    <row r="114" spans="1:11" x14ac:dyDescent="0.2">
      <c r="A114" s="91" t="s">
        <v>920</v>
      </c>
      <c r="B114" s="37" t="s">
        <v>213</v>
      </c>
      <c r="C114" s="100">
        <v>3.3086153100000001E-2</v>
      </c>
      <c r="D114" s="9" t="str">
        <f t="shared" si="19"/>
        <v>N/A</v>
      </c>
      <c r="E114" s="9">
        <v>5.1515750200000002E-2</v>
      </c>
      <c r="F114" s="9" t="str">
        <f t="shared" si="20"/>
        <v>N/A</v>
      </c>
      <c r="G114" s="8">
        <v>3.2439671000000003E-2</v>
      </c>
      <c r="H114" s="9" t="str">
        <f t="shared" si="21"/>
        <v>N/A</v>
      </c>
      <c r="I114" s="10">
        <v>55.7</v>
      </c>
      <c r="J114" s="10">
        <v>-37</v>
      </c>
      <c r="K114" s="9" t="str">
        <f t="shared" si="22"/>
        <v>No</v>
      </c>
    </row>
    <row r="115" spans="1:11" x14ac:dyDescent="0.2">
      <c r="A115" s="91" t="s">
        <v>921</v>
      </c>
      <c r="B115" s="37" t="s">
        <v>213</v>
      </c>
      <c r="C115" s="100">
        <v>3.0347988999999999E-3</v>
      </c>
      <c r="D115" s="9" t="str">
        <f t="shared" si="19"/>
        <v>N/A</v>
      </c>
      <c r="E115" s="9">
        <v>1.7939707E-3</v>
      </c>
      <c r="F115" s="9" t="str">
        <f t="shared" si="20"/>
        <v>N/A</v>
      </c>
      <c r="G115" s="8">
        <v>2.4169952E-3</v>
      </c>
      <c r="H115" s="9" t="str">
        <f t="shared" si="21"/>
        <v>N/A</v>
      </c>
      <c r="I115" s="10">
        <v>-40.9</v>
      </c>
      <c r="J115" s="10">
        <v>34.729999999999997</v>
      </c>
      <c r="K115" s="9" t="str">
        <f t="shared" si="22"/>
        <v>No</v>
      </c>
    </row>
    <row r="116" spans="1:11" x14ac:dyDescent="0.2">
      <c r="A116" s="91" t="s">
        <v>922</v>
      </c>
      <c r="B116" s="37" t="s">
        <v>213</v>
      </c>
      <c r="C116" s="100">
        <v>0.61745607189999996</v>
      </c>
      <c r="D116" s="9" t="str">
        <f t="shared" si="19"/>
        <v>N/A</v>
      </c>
      <c r="E116" s="9">
        <v>0.59987278310000003</v>
      </c>
      <c r="F116" s="9" t="str">
        <f t="shared" si="20"/>
        <v>N/A</v>
      </c>
      <c r="G116" s="8">
        <v>0.61805163819999998</v>
      </c>
      <c r="H116" s="9" t="str">
        <f t="shared" si="21"/>
        <v>N/A</v>
      </c>
      <c r="I116" s="10">
        <v>-2.85</v>
      </c>
      <c r="J116" s="10">
        <v>3.03</v>
      </c>
      <c r="K116" s="9" t="str">
        <f t="shared" si="22"/>
        <v>Yes</v>
      </c>
    </row>
    <row r="117" spans="1:11" x14ac:dyDescent="0.2">
      <c r="A117" s="91" t="s">
        <v>923</v>
      </c>
      <c r="B117" s="37" t="s">
        <v>213</v>
      </c>
      <c r="C117" s="100">
        <v>0.1057844179</v>
      </c>
      <c r="D117" s="9" t="str">
        <f t="shared" si="19"/>
        <v>N/A</v>
      </c>
      <c r="E117" s="9">
        <v>0.11224497930000001</v>
      </c>
      <c r="F117" s="9" t="str">
        <f t="shared" si="20"/>
        <v>N/A</v>
      </c>
      <c r="G117" s="8">
        <v>0.11981105089999999</v>
      </c>
      <c r="H117" s="9" t="str">
        <f t="shared" si="21"/>
        <v>N/A</v>
      </c>
      <c r="I117" s="10">
        <v>6.1070000000000002</v>
      </c>
      <c r="J117" s="10">
        <v>6.7409999999999997</v>
      </c>
      <c r="K117" s="9" t="str">
        <f t="shared" si="22"/>
        <v>Yes</v>
      </c>
    </row>
    <row r="118" spans="1:11" x14ac:dyDescent="0.2">
      <c r="A118" s="91" t="s">
        <v>924</v>
      </c>
      <c r="B118" s="37" t="s">
        <v>213</v>
      </c>
      <c r="C118" s="100">
        <v>1.6592819893999999</v>
      </c>
      <c r="D118" s="9" t="str">
        <f t="shared" si="19"/>
        <v>N/A</v>
      </c>
      <c r="E118" s="9">
        <v>1.8140587057999999</v>
      </c>
      <c r="F118" s="9" t="str">
        <f t="shared" si="20"/>
        <v>N/A</v>
      </c>
      <c r="G118" s="8">
        <v>1.8976208777000001</v>
      </c>
      <c r="H118" s="9" t="str">
        <f t="shared" si="21"/>
        <v>N/A</v>
      </c>
      <c r="I118" s="10">
        <v>9.3279999999999994</v>
      </c>
      <c r="J118" s="10">
        <v>4.6059999999999999</v>
      </c>
      <c r="K118" s="9" t="str">
        <f t="shared" si="22"/>
        <v>Yes</v>
      </c>
    </row>
    <row r="119" spans="1:11" x14ac:dyDescent="0.2">
      <c r="A119" s="91" t="s">
        <v>925</v>
      </c>
      <c r="B119" s="37" t="s">
        <v>213</v>
      </c>
      <c r="C119" s="100">
        <v>6.3612122584000002</v>
      </c>
      <c r="D119" s="9" t="str">
        <f t="shared" si="19"/>
        <v>N/A</v>
      </c>
      <c r="E119" s="9">
        <v>5.8767156782000001</v>
      </c>
      <c r="F119" s="9" t="str">
        <f t="shared" si="20"/>
        <v>N/A</v>
      </c>
      <c r="G119" s="8">
        <v>5.5770266404999997</v>
      </c>
      <c r="H119" s="9" t="str">
        <f t="shared" si="21"/>
        <v>N/A</v>
      </c>
      <c r="I119" s="10">
        <v>-7.62</v>
      </c>
      <c r="J119" s="10">
        <v>-5.0999999999999996</v>
      </c>
      <c r="K119" s="9" t="str">
        <f t="shared" si="22"/>
        <v>Yes</v>
      </c>
    </row>
    <row r="120" spans="1:11" x14ac:dyDescent="0.2">
      <c r="A120" s="91" t="s">
        <v>926</v>
      </c>
      <c r="B120" s="37" t="s">
        <v>213</v>
      </c>
      <c r="C120" s="100">
        <v>4.9463114415999998</v>
      </c>
      <c r="D120" s="9" t="str">
        <f t="shared" si="19"/>
        <v>N/A</v>
      </c>
      <c r="E120" s="9">
        <v>4.5192557281000001</v>
      </c>
      <c r="F120" s="9" t="str">
        <f t="shared" si="20"/>
        <v>N/A</v>
      </c>
      <c r="G120" s="8">
        <v>4.2845334680000002</v>
      </c>
      <c r="H120" s="9" t="str">
        <f t="shared" si="21"/>
        <v>N/A</v>
      </c>
      <c r="I120" s="10">
        <v>-8.6300000000000008</v>
      </c>
      <c r="J120" s="10">
        <v>-5.19</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0.48497455099999998</v>
      </c>
      <c r="D123" s="9" t="str">
        <f t="shared" si="19"/>
        <v>N/A</v>
      </c>
      <c r="E123" s="9">
        <v>0.4804740689</v>
      </c>
      <c r="F123" s="9" t="str">
        <f t="shared" si="20"/>
        <v>N/A</v>
      </c>
      <c r="G123" s="8">
        <v>0.46763863169999997</v>
      </c>
      <c r="H123" s="9" t="str">
        <f t="shared" si="21"/>
        <v>N/A</v>
      </c>
      <c r="I123" s="10">
        <v>-0.92800000000000005</v>
      </c>
      <c r="J123" s="10">
        <v>-2.67</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0.80490624300000002</v>
      </c>
      <c r="D125" s="9" t="str">
        <f t="shared" si="19"/>
        <v>N/A</v>
      </c>
      <c r="E125" s="9">
        <v>0.77993428310000001</v>
      </c>
      <c r="F125" s="9" t="str">
        <f t="shared" si="20"/>
        <v>N/A</v>
      </c>
      <c r="G125" s="8">
        <v>0.73434705970000003</v>
      </c>
      <c r="H125" s="9" t="str">
        <f t="shared" si="21"/>
        <v>N/A</v>
      </c>
      <c r="I125" s="10">
        <v>-3.1</v>
      </c>
      <c r="J125" s="10">
        <v>-5.85</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0.12502002279999999</v>
      </c>
      <c r="D130" s="9" t="str">
        <f t="shared" si="19"/>
        <v>N/A</v>
      </c>
      <c r="E130" s="9">
        <v>9.7051598099999997E-2</v>
      </c>
      <c r="F130" s="9" t="str">
        <f t="shared" si="20"/>
        <v>N/A</v>
      </c>
      <c r="G130" s="8">
        <v>9.0507481099999995E-2</v>
      </c>
      <c r="H130" s="9" t="str">
        <f t="shared" si="21"/>
        <v>N/A</v>
      </c>
      <c r="I130" s="10">
        <v>-22.4</v>
      </c>
      <c r="J130" s="10">
        <v>-6.74</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267154</v>
      </c>
      <c r="D6" s="9" t="str">
        <f>IF($B6="N/A","N/A",IF(C6&gt;15,"No",IF(C6&lt;-15,"No","Yes")))</f>
        <v>N/A</v>
      </c>
      <c r="E6" s="38">
        <v>277845</v>
      </c>
      <c r="F6" s="9" t="str">
        <f>IF($B6="N/A","N/A",IF(E6&gt;15,"No",IF(E6&lt;-15,"No","Yes")))</f>
        <v>N/A</v>
      </c>
      <c r="G6" s="38">
        <v>304726</v>
      </c>
      <c r="H6" s="9" t="str">
        <f>IF($B6="N/A","N/A",IF(G6&gt;15,"No",IF(G6&lt;-15,"No","Yes")))</f>
        <v>N/A</v>
      </c>
      <c r="I6" s="10">
        <v>4.0019999999999998</v>
      </c>
      <c r="J6" s="10">
        <v>9.6750000000000007</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65.332036951999996</v>
      </c>
      <c r="D9" s="9" t="str">
        <f t="shared" ref="D9:D17" si="1">IF($B9="N/A","N/A",IF(C9&gt;15,"No",IF(C9&lt;-15,"No","Yes")))</f>
        <v>N/A</v>
      </c>
      <c r="E9" s="39">
        <v>58.389123431999998</v>
      </c>
      <c r="F9" s="9" t="str">
        <f>IF($B9="N/A","N/A",IF(E9&gt;15,"No",IF(E9&lt;-15,"No","Yes")))</f>
        <v>N/A</v>
      </c>
      <c r="G9" s="39">
        <v>63.647069827000003</v>
      </c>
      <c r="H9" s="9" t="str">
        <f>IF($B9="N/A","N/A",IF(G9&gt;15,"No",IF(G9&lt;-15,"No","Yes")))</f>
        <v>N/A</v>
      </c>
      <c r="I9" s="10">
        <v>-10.6</v>
      </c>
      <c r="J9" s="10">
        <v>9.0050000000000008</v>
      </c>
      <c r="K9" s="9" t="str">
        <f t="shared" si="0"/>
        <v>Yes</v>
      </c>
    </row>
    <row r="10" spans="1:11" x14ac:dyDescent="0.2">
      <c r="A10" s="91" t="s">
        <v>16</v>
      </c>
      <c r="B10" s="37" t="s">
        <v>213</v>
      </c>
      <c r="C10" s="90">
        <v>9.2777948298999995</v>
      </c>
      <c r="D10" s="9" t="str">
        <f t="shared" si="1"/>
        <v>N/A</v>
      </c>
      <c r="E10" s="8">
        <v>10.253558639</v>
      </c>
      <c r="F10" s="9" t="str">
        <f>IF($B10="N/A","N/A",IF(E10&gt;15,"No",IF(E10&lt;-15,"No","Yes")))</f>
        <v>N/A</v>
      </c>
      <c r="G10" s="8">
        <v>14.635771152</v>
      </c>
      <c r="H10" s="9" t="str">
        <f>IF($B10="N/A","N/A",IF(G10&gt;15,"No",IF(G10&lt;-15,"No","Yes")))</f>
        <v>N/A</v>
      </c>
      <c r="I10" s="10">
        <v>10.52</v>
      </c>
      <c r="J10" s="10">
        <v>42.74</v>
      </c>
      <c r="K10" s="9" t="str">
        <f t="shared" si="0"/>
        <v>No</v>
      </c>
    </row>
    <row r="11" spans="1:11" x14ac:dyDescent="0.2">
      <c r="A11" s="91" t="s">
        <v>36</v>
      </c>
      <c r="B11" s="37" t="s">
        <v>213</v>
      </c>
      <c r="C11" s="90">
        <v>22.721067003000002</v>
      </c>
      <c r="D11" s="9" t="str">
        <f t="shared" si="1"/>
        <v>N/A</v>
      </c>
      <c r="E11" s="8">
        <v>21.772276653999999</v>
      </c>
      <c r="F11" s="9" t="str">
        <f>IF($B11="N/A","N/A",IF(E11&gt;15,"No",IF(E11&lt;-15,"No","Yes")))</f>
        <v>N/A</v>
      </c>
      <c r="G11" s="8">
        <v>22.896286812</v>
      </c>
      <c r="H11" s="9" t="str">
        <f>IF($B11="N/A","N/A",IF(G11&gt;15,"No",IF(G11&lt;-15,"No","Yes")))</f>
        <v>N/A</v>
      </c>
      <c r="I11" s="10">
        <v>-4.18</v>
      </c>
      <c r="J11" s="10">
        <v>5.1630000000000003</v>
      </c>
      <c r="K11" s="9" t="str">
        <f t="shared" si="0"/>
        <v>Yes</v>
      </c>
    </row>
    <row r="12" spans="1:11" x14ac:dyDescent="0.2">
      <c r="A12" s="91" t="s">
        <v>37</v>
      </c>
      <c r="B12" s="37" t="s">
        <v>213</v>
      </c>
      <c r="C12" s="90">
        <v>1.4943960149</v>
      </c>
      <c r="D12" s="9" t="str">
        <f t="shared" si="1"/>
        <v>N/A</v>
      </c>
      <c r="E12" s="8">
        <v>3.2967032967000001</v>
      </c>
      <c r="F12" s="9" t="str">
        <f>IF($B12="N/A","N/A",IF(E12&gt;15,"No",IF(E12&lt;-15,"No","Yes")))</f>
        <v>N/A</v>
      </c>
      <c r="G12" s="8">
        <v>0</v>
      </c>
      <c r="H12" s="9" t="str">
        <f>IF($B12="N/A","N/A",IF(G12&gt;15,"No",IF(G12&lt;-15,"No","Yes")))</f>
        <v>N/A</v>
      </c>
      <c r="I12" s="10">
        <v>120.6</v>
      </c>
      <c r="J12" s="10">
        <v>-100</v>
      </c>
      <c r="K12" s="9" t="str">
        <f t="shared" si="0"/>
        <v>No</v>
      </c>
    </row>
    <row r="13" spans="1:11" x14ac:dyDescent="0.2">
      <c r="A13" s="91" t="s">
        <v>38</v>
      </c>
      <c r="B13" s="37" t="s">
        <v>213</v>
      </c>
      <c r="C13" s="90">
        <v>8.2678614029999995</v>
      </c>
      <c r="D13" s="9" t="str">
        <f t="shared" si="1"/>
        <v>N/A</v>
      </c>
      <c r="E13" s="8">
        <v>8.6385901833999998</v>
      </c>
      <c r="F13" s="9" t="str">
        <f>IF($B13="N/A","N/A",IF(E13&gt;15,"No",IF(E13&lt;-15,"No","Yes")))</f>
        <v>N/A</v>
      </c>
      <c r="G13" s="8">
        <v>13.439164206999999</v>
      </c>
      <c r="H13" s="9" t="str">
        <f>IF($B13="N/A","N/A",IF(G13&gt;15,"No",IF(G13&lt;-15,"No","Yes")))</f>
        <v>N/A</v>
      </c>
      <c r="I13" s="10">
        <v>4.484</v>
      </c>
      <c r="J13" s="10">
        <v>55.57</v>
      </c>
      <c r="K13" s="9" t="str">
        <f t="shared" si="0"/>
        <v>No</v>
      </c>
    </row>
    <row r="14" spans="1:11" x14ac:dyDescent="0.2">
      <c r="A14" s="91" t="s">
        <v>676</v>
      </c>
      <c r="B14" s="37" t="s">
        <v>213</v>
      </c>
      <c r="C14" s="90">
        <v>7.6390396550000004</v>
      </c>
      <c r="D14" s="9" t="str">
        <f t="shared" si="1"/>
        <v>N/A</v>
      </c>
      <c r="E14" s="8">
        <v>6.3186308912999998</v>
      </c>
      <c r="F14" s="9" t="str">
        <f t="shared" ref="F14:F33" si="2">IF($B14="N/A","N/A",IF(E14&gt;15,"No",IF(E14&lt;-15,"No","Yes")))</f>
        <v>N/A</v>
      </c>
      <c r="G14" s="8">
        <v>4.8807781416999996</v>
      </c>
      <c r="H14" s="9" t="str">
        <f t="shared" ref="H14:H33" si="3">IF($B14="N/A","N/A",IF(G14&gt;15,"No",IF(G14&lt;-15,"No","Yes")))</f>
        <v>N/A</v>
      </c>
      <c r="I14" s="10">
        <v>-17.3</v>
      </c>
      <c r="J14" s="10">
        <v>-22.8</v>
      </c>
      <c r="K14" s="9" t="str">
        <f t="shared" ref="K14:K30" si="4">IF(J14="Div by 0", "N/A", IF(J14="N/A","N/A", IF(J14&gt;30, "No", IF(J14&lt;-30, "No", "Yes"))))</f>
        <v>Yes</v>
      </c>
    </row>
    <row r="15" spans="1:11" x14ac:dyDescent="0.2">
      <c r="A15" s="91" t="s">
        <v>677</v>
      </c>
      <c r="B15" s="37" t="s">
        <v>213</v>
      </c>
      <c r="C15" s="90">
        <v>3.4017832411</v>
      </c>
      <c r="D15" s="9" t="str">
        <f t="shared" si="1"/>
        <v>N/A</v>
      </c>
      <c r="E15" s="8">
        <v>2.3203584732000002</v>
      </c>
      <c r="F15" s="9" t="str">
        <f t="shared" si="2"/>
        <v>N/A</v>
      </c>
      <c r="G15" s="8">
        <v>2.2088696075000001</v>
      </c>
      <c r="H15" s="9" t="str">
        <f t="shared" si="3"/>
        <v>N/A</v>
      </c>
      <c r="I15" s="10">
        <v>-31.8</v>
      </c>
      <c r="J15" s="10">
        <v>-4.8</v>
      </c>
      <c r="K15" s="9" t="str">
        <f t="shared" si="4"/>
        <v>Yes</v>
      </c>
    </row>
    <row r="16" spans="1:11" x14ac:dyDescent="0.2">
      <c r="A16" s="91" t="s">
        <v>381</v>
      </c>
      <c r="B16" s="37" t="s">
        <v>213</v>
      </c>
      <c r="C16" s="90">
        <v>7.1284727161000001</v>
      </c>
      <c r="D16" s="9" t="str">
        <f t="shared" si="1"/>
        <v>N/A</v>
      </c>
      <c r="E16" s="8">
        <v>12.416275260999999</v>
      </c>
      <c r="F16" s="9" t="str">
        <f t="shared" si="2"/>
        <v>N/A</v>
      </c>
      <c r="G16" s="8">
        <v>12.814790993000001</v>
      </c>
      <c r="H16" s="9" t="str">
        <f t="shared" si="3"/>
        <v>N/A</v>
      </c>
      <c r="I16" s="10">
        <v>74.180000000000007</v>
      </c>
      <c r="J16" s="10">
        <v>3.21</v>
      </c>
      <c r="K16" s="9" t="str">
        <f t="shared" si="4"/>
        <v>Yes</v>
      </c>
    </row>
    <row r="17" spans="1:11" x14ac:dyDescent="0.2">
      <c r="A17" s="91" t="s">
        <v>382</v>
      </c>
      <c r="B17" s="37" t="s">
        <v>213</v>
      </c>
      <c r="C17" s="90">
        <v>25.931110895</v>
      </c>
      <c r="D17" s="9" t="str">
        <f t="shared" si="1"/>
        <v>N/A</v>
      </c>
      <c r="E17" s="8">
        <v>24.056938220999999</v>
      </c>
      <c r="F17" s="9" t="str">
        <f t="shared" si="2"/>
        <v>N/A</v>
      </c>
      <c r="G17" s="8">
        <v>21.686039262000001</v>
      </c>
      <c r="H17" s="9" t="str">
        <f t="shared" si="3"/>
        <v>N/A</v>
      </c>
      <c r="I17" s="10">
        <v>-7.23</v>
      </c>
      <c r="J17" s="10">
        <v>-9.86</v>
      </c>
      <c r="K17" s="9" t="str">
        <f t="shared" si="4"/>
        <v>Yes</v>
      </c>
    </row>
    <row r="18" spans="1:11" x14ac:dyDescent="0.2">
      <c r="A18" s="91" t="s">
        <v>383</v>
      </c>
      <c r="B18" s="37" t="s">
        <v>213</v>
      </c>
      <c r="C18" s="90">
        <v>0.30057569789999999</v>
      </c>
      <c r="D18" s="9" t="str">
        <f t="shared" ref="D18:D33" si="5">IF($B18="N/A","N/A",IF(C18&gt;15,"No",IF(C18&lt;-15,"No","Yes")))</f>
        <v>N/A</v>
      </c>
      <c r="E18" s="8">
        <v>0.29476866600000001</v>
      </c>
      <c r="F18" s="9" t="str">
        <f t="shared" si="2"/>
        <v>N/A</v>
      </c>
      <c r="G18" s="8">
        <v>0.1138727906</v>
      </c>
      <c r="H18" s="9" t="str">
        <f t="shared" si="3"/>
        <v>N/A</v>
      </c>
      <c r="I18" s="10">
        <v>-1.93</v>
      </c>
      <c r="J18" s="10">
        <v>-61.4</v>
      </c>
      <c r="K18" s="9" t="str">
        <f t="shared" si="4"/>
        <v>No</v>
      </c>
    </row>
    <row r="19" spans="1:11" x14ac:dyDescent="0.2">
      <c r="A19" s="91" t="s">
        <v>384</v>
      </c>
      <c r="B19" s="37" t="s">
        <v>213</v>
      </c>
      <c r="C19" s="90">
        <v>18.713550986000001</v>
      </c>
      <c r="D19" s="9" t="str">
        <f t="shared" si="5"/>
        <v>N/A</v>
      </c>
      <c r="E19" s="8">
        <v>20.181396102000001</v>
      </c>
      <c r="F19" s="9" t="str">
        <f t="shared" si="2"/>
        <v>N/A</v>
      </c>
      <c r="G19" s="8">
        <v>25.406430695000001</v>
      </c>
      <c r="H19" s="9" t="str">
        <f t="shared" si="3"/>
        <v>N/A</v>
      </c>
      <c r="I19" s="10">
        <v>7.8440000000000003</v>
      </c>
      <c r="J19" s="10">
        <v>25.89</v>
      </c>
      <c r="K19" s="9" t="str">
        <f t="shared" si="4"/>
        <v>Yes</v>
      </c>
    </row>
    <row r="20" spans="1:11" x14ac:dyDescent="0.2">
      <c r="A20" s="91" t="s">
        <v>386</v>
      </c>
      <c r="B20" s="37" t="s">
        <v>213</v>
      </c>
      <c r="C20" s="90">
        <v>0.31143086009999998</v>
      </c>
      <c r="D20" s="9" t="str">
        <f t="shared" si="5"/>
        <v>N/A</v>
      </c>
      <c r="E20" s="8">
        <v>0.3570335979</v>
      </c>
      <c r="F20" s="9" t="str">
        <f t="shared" si="2"/>
        <v>N/A</v>
      </c>
      <c r="G20" s="8">
        <v>0.37476290179999999</v>
      </c>
      <c r="H20" s="9" t="str">
        <f t="shared" si="3"/>
        <v>N/A</v>
      </c>
      <c r="I20" s="10">
        <v>14.64</v>
      </c>
      <c r="J20" s="10">
        <v>4.9660000000000002</v>
      </c>
      <c r="K20" s="9" t="str">
        <f t="shared" si="4"/>
        <v>Yes</v>
      </c>
    </row>
    <row r="21" spans="1:11" x14ac:dyDescent="0.2">
      <c r="A21" s="91" t="s">
        <v>387</v>
      </c>
      <c r="B21" s="37" t="s">
        <v>213</v>
      </c>
      <c r="C21" s="90">
        <v>10.746236252999999</v>
      </c>
      <c r="D21" s="9" t="str">
        <f t="shared" si="5"/>
        <v>N/A</v>
      </c>
      <c r="E21" s="8">
        <v>10.653781785</v>
      </c>
      <c r="F21" s="9" t="str">
        <f t="shared" si="2"/>
        <v>N/A</v>
      </c>
      <c r="G21" s="8">
        <v>9.6778745496000003</v>
      </c>
      <c r="H21" s="9" t="str">
        <f t="shared" si="3"/>
        <v>N/A</v>
      </c>
      <c r="I21" s="10">
        <v>-0.86</v>
      </c>
      <c r="J21" s="10">
        <v>-9.16</v>
      </c>
      <c r="K21" s="9" t="str">
        <f t="shared" si="4"/>
        <v>Yes</v>
      </c>
    </row>
    <row r="22" spans="1:11" x14ac:dyDescent="0.2">
      <c r="A22" s="91" t="s">
        <v>388</v>
      </c>
      <c r="B22" s="37" t="s">
        <v>213</v>
      </c>
      <c r="C22" s="90">
        <v>1.9295986585</v>
      </c>
      <c r="D22" s="9" t="str">
        <f t="shared" si="5"/>
        <v>N/A</v>
      </c>
      <c r="E22" s="8">
        <v>2.0093937266999999</v>
      </c>
      <c r="F22" s="9" t="str">
        <f t="shared" si="2"/>
        <v>N/A</v>
      </c>
      <c r="G22" s="8">
        <v>2.1189527640999999</v>
      </c>
      <c r="H22" s="9" t="str">
        <f t="shared" si="3"/>
        <v>N/A</v>
      </c>
      <c r="I22" s="10">
        <v>4.1349999999999998</v>
      </c>
      <c r="J22" s="10">
        <v>5.452</v>
      </c>
      <c r="K22" s="9" t="str">
        <f t="shared" si="4"/>
        <v>Yes</v>
      </c>
    </row>
    <row r="23" spans="1:11" x14ac:dyDescent="0.2">
      <c r="A23" s="91" t="s">
        <v>391</v>
      </c>
      <c r="B23" s="37" t="s">
        <v>213</v>
      </c>
      <c r="C23" s="90">
        <v>0</v>
      </c>
      <c r="D23" s="9" t="str">
        <f t="shared" si="5"/>
        <v>N/A</v>
      </c>
      <c r="E23" s="8">
        <v>0</v>
      </c>
      <c r="F23" s="9" t="str">
        <f t="shared" si="2"/>
        <v>N/A</v>
      </c>
      <c r="G23" s="8">
        <v>3.2816369999999999E-4</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0.66553373709999997</v>
      </c>
      <c r="D26" s="9" t="str">
        <f t="shared" si="5"/>
        <v>N/A</v>
      </c>
      <c r="E26" s="8">
        <v>0.63236696719999996</v>
      </c>
      <c r="F26" s="9" t="str">
        <f t="shared" si="2"/>
        <v>N/A</v>
      </c>
      <c r="G26" s="8">
        <v>0.63893464950000001</v>
      </c>
      <c r="H26" s="9" t="str">
        <f t="shared" si="3"/>
        <v>N/A</v>
      </c>
      <c r="I26" s="10">
        <v>-4.9800000000000004</v>
      </c>
      <c r="J26" s="10">
        <v>1.0389999999999999</v>
      </c>
      <c r="K26" s="9" t="str">
        <f t="shared" si="4"/>
        <v>Yes</v>
      </c>
    </row>
    <row r="27" spans="1:11" x14ac:dyDescent="0.2">
      <c r="A27" s="91" t="s">
        <v>395</v>
      </c>
      <c r="B27" s="37" t="s">
        <v>213</v>
      </c>
      <c r="C27" s="90">
        <v>1.4972638E-3</v>
      </c>
      <c r="D27" s="9" t="str">
        <f t="shared" si="5"/>
        <v>N/A</v>
      </c>
      <c r="E27" s="8">
        <v>8.6379096000000002E-3</v>
      </c>
      <c r="F27" s="9" t="str">
        <f t="shared" si="2"/>
        <v>N/A</v>
      </c>
      <c r="G27" s="8">
        <v>3.6098002999999999E-3</v>
      </c>
      <c r="H27" s="9" t="str">
        <f t="shared" si="3"/>
        <v>N/A</v>
      </c>
      <c r="I27" s="10">
        <v>476.9</v>
      </c>
      <c r="J27" s="10">
        <v>-58.2</v>
      </c>
      <c r="K27" s="9" t="str">
        <f t="shared" si="4"/>
        <v>No</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21.039175906000001</v>
      </c>
      <c r="D29" s="9" t="str">
        <f t="shared" si="5"/>
        <v>N/A</v>
      </c>
      <c r="E29" s="8">
        <v>19.102377225000001</v>
      </c>
      <c r="F29" s="9" t="str">
        <f t="shared" si="2"/>
        <v>N/A</v>
      </c>
      <c r="G29" s="8">
        <v>18.701062594</v>
      </c>
      <c r="H29" s="9" t="str">
        <f t="shared" si="3"/>
        <v>N/A</v>
      </c>
      <c r="I29" s="10">
        <v>-9.2100000000000009</v>
      </c>
      <c r="J29" s="10">
        <v>-2.1</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99.982781466999995</v>
      </c>
      <c r="D31" s="9" t="str">
        <f t="shared" si="5"/>
        <v>N/A</v>
      </c>
      <c r="E31" s="8">
        <v>99.981284529000007</v>
      </c>
      <c r="F31" s="9" t="str">
        <f t="shared" si="2"/>
        <v>N/A</v>
      </c>
      <c r="G31" s="8">
        <v>99.994421217999999</v>
      </c>
      <c r="H31" s="9" t="str">
        <f t="shared" si="3"/>
        <v>N/A</v>
      </c>
      <c r="I31" s="10">
        <v>-1E-3</v>
      </c>
      <c r="J31" s="10">
        <v>1.3100000000000001E-2</v>
      </c>
      <c r="K31" s="9" t="str">
        <f t="shared" ref="K31:K43" si="6">IF(J31="Div by 0", "N/A", IF(J31="N/A","N/A", IF(J31&gt;30, "No", IF(J31&lt;-30, "No", "Yes"))))</f>
        <v>Yes</v>
      </c>
    </row>
    <row r="32" spans="1:11" x14ac:dyDescent="0.2">
      <c r="A32" s="91" t="s">
        <v>39</v>
      </c>
      <c r="B32" s="37" t="s">
        <v>267</v>
      </c>
      <c r="C32" s="90">
        <v>99.989883011000003</v>
      </c>
      <c r="D32" s="9" t="str">
        <f>IF($B32="N/A","N/A",IF(C32&gt;100,"No",IF(C32&lt;85,"No","Yes")))</f>
        <v>Yes</v>
      </c>
      <c r="E32" s="8">
        <v>99.997476765000002</v>
      </c>
      <c r="F32" s="9" t="str">
        <f>IF($B32="N/A","N/A",IF(E32&gt;100,"No",IF(E32&lt;85,"No","Yes")))</f>
        <v>Yes</v>
      </c>
      <c r="G32" s="8">
        <v>99.997500125000002</v>
      </c>
      <c r="H32" s="9" t="str">
        <f>IF($B32="N/A","N/A",IF(G32&gt;100,"No",IF(G32&lt;85,"No","Yes")))</f>
        <v>Yes</v>
      </c>
      <c r="I32" s="10">
        <v>7.6E-3</v>
      </c>
      <c r="J32" s="10">
        <v>0</v>
      </c>
      <c r="K32" s="9" t="str">
        <f t="shared" si="6"/>
        <v>Yes</v>
      </c>
    </row>
    <row r="33" spans="1:11" x14ac:dyDescent="0.2">
      <c r="A33" s="91" t="s">
        <v>910</v>
      </c>
      <c r="B33" s="37" t="s">
        <v>213</v>
      </c>
      <c r="C33" s="90">
        <v>44.462165116999998</v>
      </c>
      <c r="D33" s="9" t="str">
        <f t="shared" si="5"/>
        <v>N/A</v>
      </c>
      <c r="E33" s="8">
        <v>48.795326015999997</v>
      </c>
      <c r="F33" s="9" t="str">
        <f t="shared" si="2"/>
        <v>N/A</v>
      </c>
      <c r="G33" s="8">
        <v>50.312265144999998</v>
      </c>
      <c r="H33" s="9" t="str">
        <f t="shared" si="3"/>
        <v>N/A</v>
      </c>
      <c r="I33" s="10">
        <v>9.7460000000000004</v>
      </c>
      <c r="J33" s="10">
        <v>3.109</v>
      </c>
      <c r="K33" s="9" t="str">
        <f t="shared" si="6"/>
        <v>Yes</v>
      </c>
    </row>
    <row r="34" spans="1:11" x14ac:dyDescent="0.2">
      <c r="A34" s="91" t="s">
        <v>851</v>
      </c>
      <c r="B34" s="37" t="s">
        <v>268</v>
      </c>
      <c r="C34" s="90">
        <v>4.1840753553000001</v>
      </c>
      <c r="D34" s="9" t="str">
        <f>IF($B34="N/A","N/A",IF(C34&gt;25,"No",IF(C34&lt;5,"No","Yes")))</f>
        <v>No</v>
      </c>
      <c r="E34" s="8">
        <v>4.3118437109999999</v>
      </c>
      <c r="F34" s="9" t="str">
        <f>IF($B34="N/A","N/A",IF(E34&gt;25,"No",IF(E34&lt;5,"No","Yes")))</f>
        <v>No</v>
      </c>
      <c r="G34" s="8">
        <v>4.1688955692</v>
      </c>
      <c r="H34" s="9" t="str">
        <f>IF($B34="N/A","N/A",IF(G34&gt;25,"No",IF(G34&lt;5,"No","Yes")))</f>
        <v>No</v>
      </c>
      <c r="I34" s="10">
        <v>3.0539999999999998</v>
      </c>
      <c r="J34" s="10">
        <v>-3.32</v>
      </c>
      <c r="K34" s="9" t="str">
        <f t="shared" si="6"/>
        <v>Yes</v>
      </c>
    </row>
    <row r="35" spans="1:11" x14ac:dyDescent="0.2">
      <c r="A35" s="91" t="s">
        <v>852</v>
      </c>
      <c r="B35" s="37" t="s">
        <v>269</v>
      </c>
      <c r="C35" s="90">
        <v>37.916872576000003</v>
      </c>
      <c r="D35" s="9" t="str">
        <f>IF($B35="N/A","N/A",IF(C35&gt;70,"No",IF(C35&lt;40,"No","Yes")))</f>
        <v>No</v>
      </c>
      <c r="E35" s="8">
        <v>37.164723373000001</v>
      </c>
      <c r="F35" s="9" t="str">
        <f>IF($B35="N/A","N/A",IF(E35&gt;70,"No",IF(E35&lt;40,"No","Yes")))</f>
        <v>No</v>
      </c>
      <c r="G35" s="8">
        <v>39.769091166000003</v>
      </c>
      <c r="H35" s="9" t="str">
        <f>IF($B35="N/A","N/A",IF(G35&gt;70,"No",IF(G35&lt;40,"No","Yes")))</f>
        <v>No</v>
      </c>
      <c r="I35" s="10">
        <v>-1.98</v>
      </c>
      <c r="J35" s="10">
        <v>7.008</v>
      </c>
      <c r="K35" s="9" t="str">
        <f t="shared" si="6"/>
        <v>Yes</v>
      </c>
    </row>
    <row r="36" spans="1:11" x14ac:dyDescent="0.2">
      <c r="A36" s="91" t="s">
        <v>853</v>
      </c>
      <c r="B36" s="37" t="s">
        <v>270</v>
      </c>
      <c r="C36" s="90">
        <v>57.899052069</v>
      </c>
      <c r="D36" s="9" t="str">
        <f>IF($B36="N/A","N/A",IF(C36&gt;55,"No",IF(C36&lt;20,"No","Yes")))</f>
        <v>No</v>
      </c>
      <c r="E36" s="8">
        <v>58.523072935999998</v>
      </c>
      <c r="F36" s="9" t="str">
        <f>IF($B36="N/A","N/A",IF(E36&gt;55,"No",IF(E36&lt;20,"No","Yes")))</f>
        <v>No</v>
      </c>
      <c r="G36" s="8">
        <v>56.061356901000003</v>
      </c>
      <c r="H36" s="9" t="str">
        <f>IF($B36="N/A","N/A",IF(G36&gt;55,"No",IF(G36&lt;20,"No","Yes")))</f>
        <v>No</v>
      </c>
      <c r="I36" s="10">
        <v>1.0780000000000001</v>
      </c>
      <c r="J36" s="10">
        <v>-4.21</v>
      </c>
      <c r="K36" s="9" t="str">
        <f t="shared" si="6"/>
        <v>Yes</v>
      </c>
    </row>
    <row r="37" spans="1:11" x14ac:dyDescent="0.2">
      <c r="A37" s="91" t="s">
        <v>163</v>
      </c>
      <c r="B37" s="37" t="s">
        <v>246</v>
      </c>
      <c r="C37" s="90">
        <v>94.94972937</v>
      </c>
      <c r="D37" s="9" t="str">
        <f>IF($B37="N/A","N/A",IF(C37&gt;95,"Yes","No"))</f>
        <v>No</v>
      </c>
      <c r="E37" s="8">
        <v>91.279310406999997</v>
      </c>
      <c r="F37" s="9" t="str">
        <f>IF($B37="N/A","N/A",IF(E37&gt;95,"Yes","No"))</f>
        <v>No</v>
      </c>
      <c r="G37" s="8">
        <v>91.825115021000002</v>
      </c>
      <c r="H37" s="9" t="str">
        <f>IF($B37="N/A","N/A",IF(G37&gt;95,"Yes","No"))</f>
        <v>No</v>
      </c>
      <c r="I37" s="10">
        <v>-3.87</v>
      </c>
      <c r="J37" s="10">
        <v>0.59789999999999999</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91" t="s">
        <v>43</v>
      </c>
      <c r="B40" s="37" t="s">
        <v>223</v>
      </c>
      <c r="C40" s="90">
        <v>97.212371668000003</v>
      </c>
      <c r="D40" s="9" t="str">
        <f>IF($B40="N/A","N/A",IF(C40&gt;100,"No",IF(C40&lt;98,"No","Yes")))</f>
        <v>No</v>
      </c>
      <c r="E40" s="8">
        <v>95.761726480999997</v>
      </c>
      <c r="F40" s="9" t="str">
        <f>IF($B40="N/A","N/A",IF(E40&gt;100,"No",IF(E40&lt;98,"No","Yes")))</f>
        <v>No</v>
      </c>
      <c r="G40" s="8">
        <v>96.732358693999998</v>
      </c>
      <c r="H40" s="9" t="str">
        <f>IF($B40="N/A","N/A",IF(G40&gt;100,"No",IF(G40&lt;98,"No","Yes")))</f>
        <v>No</v>
      </c>
      <c r="I40" s="10">
        <v>-1.49</v>
      </c>
      <c r="J40" s="10">
        <v>1.014</v>
      </c>
      <c r="K40" s="9" t="str">
        <f t="shared" si="6"/>
        <v>Yes</v>
      </c>
    </row>
    <row r="41" spans="1:11" x14ac:dyDescent="0.2">
      <c r="A41" s="91" t="s">
        <v>44</v>
      </c>
      <c r="B41" s="37" t="s">
        <v>213</v>
      </c>
      <c r="C41" s="90">
        <v>79.825910069000003</v>
      </c>
      <c r="D41" s="9" t="str">
        <f t="shared" si="7"/>
        <v>N/A</v>
      </c>
      <c r="E41" s="8">
        <v>76.182008162000002</v>
      </c>
      <c r="F41" s="9" t="str">
        <f t="shared" ref="F41:F47" si="8">IF($B41="N/A","N/A",IF(E41&gt;15,"No",IF(E41&lt;-15,"No","Yes")))</f>
        <v>N/A</v>
      </c>
      <c r="G41" s="8">
        <v>78.705930703999996</v>
      </c>
      <c r="H41" s="9" t="str">
        <f t="shared" ref="H41:H47" si="9">IF($B41="N/A","N/A",IF(G41&gt;15,"No",IF(G41&lt;-15,"No","Yes")))</f>
        <v>N/A</v>
      </c>
      <c r="I41" s="10">
        <v>-4.5599999999999996</v>
      </c>
      <c r="J41" s="10">
        <v>3.3130000000000002</v>
      </c>
      <c r="K41" s="9" t="str">
        <f t="shared" si="6"/>
        <v>Yes</v>
      </c>
    </row>
    <row r="42" spans="1:11" x14ac:dyDescent="0.2">
      <c r="A42" s="91" t="s">
        <v>45</v>
      </c>
      <c r="B42" s="37" t="s">
        <v>213</v>
      </c>
      <c r="C42" s="90">
        <v>20.174089931000001</v>
      </c>
      <c r="D42" s="9" t="str">
        <f t="shared" si="7"/>
        <v>N/A</v>
      </c>
      <c r="E42" s="8">
        <v>23.817991838000001</v>
      </c>
      <c r="F42" s="9" t="str">
        <f t="shared" si="8"/>
        <v>N/A</v>
      </c>
      <c r="G42" s="8">
        <v>21.293711917</v>
      </c>
      <c r="H42" s="9" t="str">
        <f t="shared" si="9"/>
        <v>N/A</v>
      </c>
      <c r="I42" s="10">
        <v>18.059999999999999</v>
      </c>
      <c r="J42" s="10">
        <v>-10.6</v>
      </c>
      <c r="K42" s="9" t="str">
        <f t="shared" si="6"/>
        <v>Yes</v>
      </c>
    </row>
    <row r="43" spans="1:11" x14ac:dyDescent="0.2">
      <c r="A43" s="91" t="s">
        <v>50</v>
      </c>
      <c r="B43" s="37" t="s">
        <v>213</v>
      </c>
      <c r="C43" s="90">
        <v>0</v>
      </c>
      <c r="D43" s="9" t="str">
        <f t="shared" si="7"/>
        <v>N/A</v>
      </c>
      <c r="E43" s="8">
        <v>0</v>
      </c>
      <c r="F43" s="9" t="str">
        <f t="shared" si="8"/>
        <v>N/A</v>
      </c>
      <c r="G43" s="8">
        <v>3.5737900000000001E-4</v>
      </c>
      <c r="H43" s="9" t="str">
        <f t="shared" si="9"/>
        <v>N/A</v>
      </c>
      <c r="I43" s="10" t="s">
        <v>1747</v>
      </c>
      <c r="J43" s="10" t="s">
        <v>1747</v>
      </c>
      <c r="K43" s="9" t="str">
        <f t="shared" si="6"/>
        <v>N/A</v>
      </c>
    </row>
    <row r="44" spans="1:11" x14ac:dyDescent="0.2">
      <c r="A44" s="91" t="s">
        <v>913</v>
      </c>
      <c r="B44" s="37" t="s">
        <v>213</v>
      </c>
      <c r="C44" s="90">
        <v>87.101821420999997</v>
      </c>
      <c r="D44" s="9" t="str">
        <f t="shared" si="7"/>
        <v>N/A</v>
      </c>
      <c r="E44" s="8">
        <v>87.120516835000004</v>
      </c>
      <c r="F44" s="9" t="str">
        <f t="shared" si="8"/>
        <v>N/A</v>
      </c>
      <c r="G44" s="8">
        <v>88.191358793999996</v>
      </c>
      <c r="H44" s="9" t="str">
        <f t="shared" si="9"/>
        <v>N/A</v>
      </c>
      <c r="I44" s="10">
        <v>2.1499999999999998E-2</v>
      </c>
      <c r="J44" s="10">
        <v>1.2290000000000001</v>
      </c>
      <c r="K44" s="9" t="str">
        <f>IF(J44="Div by 0", "N/A", IF(J44="N/A","N/A", IF(J44&gt;30, "No", IF(J44&lt;-30, "No", "Yes"))))</f>
        <v>Yes</v>
      </c>
    </row>
    <row r="45" spans="1:11" x14ac:dyDescent="0.2">
      <c r="A45" s="91" t="s">
        <v>914</v>
      </c>
      <c r="B45" s="37" t="s">
        <v>213</v>
      </c>
      <c r="C45" s="90">
        <v>12.898178579</v>
      </c>
      <c r="D45" s="9" t="str">
        <f t="shared" si="7"/>
        <v>N/A</v>
      </c>
      <c r="E45" s="8">
        <v>12.879483165</v>
      </c>
      <c r="F45" s="9" t="str">
        <f t="shared" si="8"/>
        <v>N/A</v>
      </c>
      <c r="G45" s="8">
        <v>11.808641206000001</v>
      </c>
      <c r="H45" s="9" t="str">
        <f t="shared" si="9"/>
        <v>N/A</v>
      </c>
      <c r="I45" s="10">
        <v>-0.14499999999999999</v>
      </c>
      <c r="J45" s="10">
        <v>-8.31</v>
      </c>
      <c r="K45" s="9" t="str">
        <f>IF(J45="Div by 0", "N/A", IF(J45="N/A","N/A", IF(J45&gt;30, "No", IF(J45&lt;-30, "No", "Yes"))))</f>
        <v>Yes</v>
      </c>
    </row>
    <row r="46" spans="1:11" x14ac:dyDescent="0.2">
      <c r="A46" s="91" t="s">
        <v>937</v>
      </c>
      <c r="B46" s="37" t="s">
        <v>213</v>
      </c>
      <c r="C46" s="90">
        <v>0.30057569789999999</v>
      </c>
      <c r="D46" s="9" t="str">
        <f t="shared" si="7"/>
        <v>N/A</v>
      </c>
      <c r="E46" s="8">
        <v>0.29476866600000001</v>
      </c>
      <c r="F46" s="9" t="str">
        <f t="shared" si="8"/>
        <v>N/A</v>
      </c>
      <c r="G46" s="8">
        <v>0.1142009543</v>
      </c>
      <c r="H46" s="9" t="str">
        <f t="shared" si="9"/>
        <v>N/A</v>
      </c>
      <c r="I46" s="10">
        <v>-1.93</v>
      </c>
      <c r="J46" s="10">
        <v>-61.3</v>
      </c>
      <c r="K46" s="9" t="str">
        <f>IF(J46="Div by 0", "N/A", IF(J46="N/A","N/A", IF(J46&gt;30, "No", IF(J46&lt;-30, "No", "Yes"))))</f>
        <v>No</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1122980</v>
      </c>
      <c r="D6" s="9" t="str">
        <f t="shared" ref="D6:D15" si="0">IF($B6="N/A","N/A",IF(C6&lt;0,"No","Yes"))</f>
        <v>N/A</v>
      </c>
      <c r="E6" s="89">
        <v>603164</v>
      </c>
      <c r="F6" s="9" t="str">
        <f t="shared" ref="F6:F15" si="1">IF($B6="N/A","N/A",IF(E6&lt;0,"No","Yes"))</f>
        <v>N/A</v>
      </c>
      <c r="G6" s="89">
        <v>2818898</v>
      </c>
      <c r="H6" s="9" t="str">
        <f t="shared" ref="H6:H15" si="2">IF($B6="N/A","N/A",IF(G6&lt;0,"No","Yes"))</f>
        <v>N/A</v>
      </c>
      <c r="I6" s="10">
        <v>-46.3</v>
      </c>
      <c r="J6" s="10">
        <v>367.4</v>
      </c>
      <c r="K6" s="9" t="str">
        <f t="shared" ref="K6:K15" si="3">IF(J6="Div by 0", "N/A", IF(J6="N/A","N/A", IF(J6&gt;30, "No", IF(J6&lt;-30, "No", "Yes"))))</f>
        <v>No</v>
      </c>
    </row>
    <row r="7" spans="1:11" x14ac:dyDescent="0.2">
      <c r="A7" s="88" t="s">
        <v>445</v>
      </c>
      <c r="B7" s="5" t="s">
        <v>213</v>
      </c>
      <c r="C7" s="90">
        <v>5.9846123706999999</v>
      </c>
      <c r="D7" s="9" t="str">
        <f t="shared" si="0"/>
        <v>N/A</v>
      </c>
      <c r="E7" s="90">
        <v>8.0299885272000004</v>
      </c>
      <c r="F7" s="9" t="str">
        <f t="shared" si="1"/>
        <v>N/A</v>
      </c>
      <c r="G7" s="90">
        <v>4.4520234502999996</v>
      </c>
      <c r="H7" s="9" t="str">
        <f t="shared" si="2"/>
        <v>N/A</v>
      </c>
      <c r="I7" s="10">
        <v>34.18</v>
      </c>
      <c r="J7" s="10">
        <v>-44.6</v>
      </c>
      <c r="K7" s="9" t="str">
        <f t="shared" si="3"/>
        <v>No</v>
      </c>
    </row>
    <row r="8" spans="1:11" x14ac:dyDescent="0.2">
      <c r="A8" s="88" t="s">
        <v>446</v>
      </c>
      <c r="B8" s="5" t="s">
        <v>213</v>
      </c>
      <c r="C8" s="90">
        <v>24.087428093</v>
      </c>
      <c r="D8" s="9" t="str">
        <f t="shared" si="0"/>
        <v>N/A</v>
      </c>
      <c r="E8" s="90">
        <v>32.278285838999999</v>
      </c>
      <c r="F8" s="9" t="str">
        <f t="shared" si="1"/>
        <v>N/A</v>
      </c>
      <c r="G8" s="90">
        <v>36.122733068000002</v>
      </c>
      <c r="H8" s="9" t="str">
        <f t="shared" si="2"/>
        <v>N/A</v>
      </c>
      <c r="I8" s="10">
        <v>34</v>
      </c>
      <c r="J8" s="10">
        <v>11.91</v>
      </c>
      <c r="K8" s="9" t="str">
        <f t="shared" si="3"/>
        <v>Yes</v>
      </c>
    </row>
    <row r="9" spans="1:11" x14ac:dyDescent="0.2">
      <c r="A9" s="88" t="s">
        <v>447</v>
      </c>
      <c r="B9" s="5" t="s">
        <v>213</v>
      </c>
      <c r="C9" s="90">
        <v>49.256798873999998</v>
      </c>
      <c r="D9" s="9" t="str">
        <f t="shared" si="0"/>
        <v>N/A</v>
      </c>
      <c r="E9" s="90">
        <v>41.270367595000003</v>
      </c>
      <c r="F9" s="9" t="str">
        <f t="shared" si="1"/>
        <v>N/A</v>
      </c>
      <c r="G9" s="90">
        <v>38.130574430000003</v>
      </c>
      <c r="H9" s="9" t="str">
        <f t="shared" si="2"/>
        <v>N/A</v>
      </c>
      <c r="I9" s="10">
        <v>-16.2</v>
      </c>
      <c r="J9" s="10">
        <v>-7.61</v>
      </c>
      <c r="K9" s="9" t="str">
        <f t="shared" si="3"/>
        <v>Yes</v>
      </c>
    </row>
    <row r="10" spans="1:11" x14ac:dyDescent="0.2">
      <c r="A10" s="88" t="s">
        <v>448</v>
      </c>
      <c r="B10" s="5" t="s">
        <v>213</v>
      </c>
      <c r="C10" s="90">
        <v>14.893230512000001</v>
      </c>
      <c r="D10" s="9" t="str">
        <f t="shared" si="0"/>
        <v>N/A</v>
      </c>
      <c r="E10" s="90">
        <v>13.913131419999999</v>
      </c>
      <c r="F10" s="9" t="str">
        <f t="shared" si="1"/>
        <v>N/A</v>
      </c>
      <c r="G10" s="90">
        <v>11.649375039000001</v>
      </c>
      <c r="H10" s="9" t="str">
        <f t="shared" si="2"/>
        <v>N/A</v>
      </c>
      <c r="I10" s="10">
        <v>-6.58</v>
      </c>
      <c r="J10" s="10">
        <v>-16.3</v>
      </c>
      <c r="K10" s="9" t="str">
        <f t="shared" si="3"/>
        <v>Yes</v>
      </c>
    </row>
    <row r="11" spans="1:11" x14ac:dyDescent="0.2">
      <c r="A11" s="88" t="s">
        <v>1642</v>
      </c>
      <c r="B11" s="5" t="s">
        <v>213</v>
      </c>
      <c r="C11" s="90">
        <v>78.358118576999999</v>
      </c>
      <c r="D11" s="9" t="str">
        <f t="shared" si="0"/>
        <v>N/A</v>
      </c>
      <c r="E11" s="90">
        <v>80.257608212999997</v>
      </c>
      <c r="F11" s="9" t="str">
        <f t="shared" si="1"/>
        <v>N/A</v>
      </c>
      <c r="G11" s="90">
        <v>47.465534404000003</v>
      </c>
      <c r="H11" s="9" t="str">
        <f t="shared" si="2"/>
        <v>N/A</v>
      </c>
      <c r="I11" s="10">
        <v>2.4239999999999999</v>
      </c>
      <c r="J11" s="10">
        <v>-40.9</v>
      </c>
      <c r="K11" s="9" t="str">
        <f t="shared" si="3"/>
        <v>No</v>
      </c>
    </row>
    <row r="12" spans="1:11" x14ac:dyDescent="0.2">
      <c r="A12" s="88" t="s">
        <v>16</v>
      </c>
      <c r="B12" s="5" t="s">
        <v>213</v>
      </c>
      <c r="C12" s="90">
        <v>1.8153484478999999</v>
      </c>
      <c r="D12" s="9" t="str">
        <f t="shared" si="0"/>
        <v>N/A</v>
      </c>
      <c r="E12" s="90">
        <v>2.6195197326000002</v>
      </c>
      <c r="F12" s="9" t="str">
        <f t="shared" si="1"/>
        <v>N/A</v>
      </c>
      <c r="G12" s="90">
        <v>1.4615995329</v>
      </c>
      <c r="H12" s="9" t="str">
        <f t="shared" si="2"/>
        <v>N/A</v>
      </c>
      <c r="I12" s="10">
        <v>44.3</v>
      </c>
      <c r="J12" s="10">
        <v>-44.2</v>
      </c>
      <c r="K12" s="9" t="str">
        <f t="shared" si="3"/>
        <v>No</v>
      </c>
    </row>
    <row r="13" spans="1:11" x14ac:dyDescent="0.2">
      <c r="A13" s="88" t="s">
        <v>36</v>
      </c>
      <c r="B13" s="5" t="s">
        <v>213</v>
      </c>
      <c r="C13" s="90">
        <v>17.829457364</v>
      </c>
      <c r="D13" s="9" t="str">
        <f t="shared" si="0"/>
        <v>N/A</v>
      </c>
      <c r="E13" s="90">
        <v>16.504854369</v>
      </c>
      <c r="F13" s="9" t="str">
        <f t="shared" si="1"/>
        <v>N/A</v>
      </c>
      <c r="G13" s="90">
        <v>20.435308342999999</v>
      </c>
      <c r="H13" s="9" t="str">
        <f t="shared" si="2"/>
        <v>N/A</v>
      </c>
      <c r="I13" s="10">
        <v>-7.43</v>
      </c>
      <c r="J13" s="10">
        <v>23.81</v>
      </c>
      <c r="K13" s="9" t="str">
        <f t="shared" si="3"/>
        <v>Yes</v>
      </c>
    </row>
    <row r="14" spans="1:11" x14ac:dyDescent="0.2">
      <c r="A14" s="88" t="s">
        <v>37</v>
      </c>
      <c r="B14" s="5" t="s">
        <v>213</v>
      </c>
      <c r="C14" s="90">
        <v>0.10958904110000001</v>
      </c>
      <c r="D14" s="9" t="str">
        <f t="shared" si="0"/>
        <v>N/A</v>
      </c>
      <c r="E14" s="90">
        <v>0.19147084419999999</v>
      </c>
      <c r="F14" s="9" t="str">
        <f t="shared" si="1"/>
        <v>N/A</v>
      </c>
      <c r="G14" s="90">
        <v>0.17914012739999999</v>
      </c>
      <c r="H14" s="9" t="str">
        <f t="shared" si="2"/>
        <v>N/A</v>
      </c>
      <c r="I14" s="10">
        <v>74.72</v>
      </c>
      <c r="J14" s="10">
        <v>-6.44</v>
      </c>
      <c r="K14" s="9" t="str">
        <f t="shared" si="3"/>
        <v>Yes</v>
      </c>
    </row>
    <row r="15" spans="1:11" x14ac:dyDescent="0.2">
      <c r="A15" s="88" t="s">
        <v>38</v>
      </c>
      <c r="B15" s="5" t="s">
        <v>213</v>
      </c>
      <c r="C15" s="90">
        <v>1.8172199822999999</v>
      </c>
      <c r="D15" s="9" t="str">
        <f t="shared" si="0"/>
        <v>N/A</v>
      </c>
      <c r="E15" s="90">
        <v>2.6380872486000002</v>
      </c>
      <c r="F15" s="9" t="str">
        <f t="shared" si="1"/>
        <v>N/A</v>
      </c>
      <c r="G15" s="90">
        <v>1.4583119301</v>
      </c>
      <c r="H15" s="9" t="str">
        <f t="shared" si="2"/>
        <v>N/A</v>
      </c>
      <c r="I15" s="10">
        <v>45.17</v>
      </c>
      <c r="J15" s="10">
        <v>-44.7</v>
      </c>
      <c r="K15" s="9" t="str">
        <f t="shared" si="3"/>
        <v>No</v>
      </c>
    </row>
    <row r="16" spans="1:11" x14ac:dyDescent="0.2">
      <c r="A16" s="88" t="s">
        <v>378</v>
      </c>
      <c r="B16" s="5" t="s">
        <v>213</v>
      </c>
      <c r="C16" s="8">
        <v>21.782578496999999</v>
      </c>
      <c r="D16" s="9" t="str">
        <f t="shared" ref="D16:D41" si="4">IF($B16="N/A","N/A",IF(C16&lt;0,"No","Yes"))</f>
        <v>N/A</v>
      </c>
      <c r="E16" s="8">
        <v>17.705963883999999</v>
      </c>
      <c r="F16" s="9" t="str">
        <f t="shared" ref="F16:F41" si="5">IF($B16="N/A","N/A",IF(E16&lt;0,"No","Yes"))</f>
        <v>N/A</v>
      </c>
      <c r="G16" s="8">
        <v>8.6719349191999999</v>
      </c>
      <c r="H16" s="9" t="str">
        <f t="shared" ref="H16:H41" si="6">IF($B16="N/A","N/A",IF(G16&lt;0,"No","Yes"))</f>
        <v>N/A</v>
      </c>
      <c r="I16" s="10">
        <v>-18.7</v>
      </c>
      <c r="J16" s="10">
        <v>-51</v>
      </c>
      <c r="K16" s="9" t="str">
        <f t="shared" ref="K16:K41" si="7">IF(J16="Div by 0", "N/A", IF(J16="N/A","N/A", IF(J16&gt;30, "No", IF(J16&lt;-30, "No", "Yes"))))</f>
        <v>No</v>
      </c>
    </row>
    <row r="17" spans="1:11" x14ac:dyDescent="0.2">
      <c r="A17" s="88" t="s">
        <v>379</v>
      </c>
      <c r="B17" s="5" t="s">
        <v>213</v>
      </c>
      <c r="C17" s="8">
        <v>4.6305366000000004E-3</v>
      </c>
      <c r="D17" s="9" t="str">
        <f t="shared" si="4"/>
        <v>N/A</v>
      </c>
      <c r="E17" s="8">
        <v>3.8132248999999999E-3</v>
      </c>
      <c r="F17" s="9" t="str">
        <f t="shared" si="5"/>
        <v>N/A</v>
      </c>
      <c r="G17" s="8">
        <v>6.0662003000000004E-3</v>
      </c>
      <c r="H17" s="9" t="str">
        <f t="shared" si="6"/>
        <v>N/A</v>
      </c>
      <c r="I17" s="10">
        <v>-17.7</v>
      </c>
      <c r="J17" s="10">
        <v>59.08</v>
      </c>
      <c r="K17" s="9" t="str">
        <f t="shared" si="7"/>
        <v>No</v>
      </c>
    </row>
    <row r="18" spans="1:11" x14ac:dyDescent="0.2">
      <c r="A18" s="88" t="s">
        <v>380</v>
      </c>
      <c r="B18" s="5" t="s">
        <v>213</v>
      </c>
      <c r="C18" s="8">
        <v>0.72717234500000005</v>
      </c>
      <c r="D18" s="9" t="str">
        <f t="shared" si="4"/>
        <v>N/A</v>
      </c>
      <c r="E18" s="8">
        <v>0.75982651479999996</v>
      </c>
      <c r="F18" s="9" t="str">
        <f t="shared" si="5"/>
        <v>N/A</v>
      </c>
      <c r="G18" s="8">
        <v>0.3862857046</v>
      </c>
      <c r="H18" s="9" t="str">
        <f t="shared" si="6"/>
        <v>N/A</v>
      </c>
      <c r="I18" s="10">
        <v>4.4909999999999997</v>
      </c>
      <c r="J18" s="10">
        <v>-49.2</v>
      </c>
      <c r="K18" s="9" t="str">
        <f t="shared" si="7"/>
        <v>No</v>
      </c>
    </row>
    <row r="19" spans="1:11" x14ac:dyDescent="0.2">
      <c r="A19" s="88" t="s">
        <v>381</v>
      </c>
      <c r="B19" s="5" t="s">
        <v>213</v>
      </c>
      <c r="C19" s="8">
        <v>2.2974585499999998E-2</v>
      </c>
      <c r="D19" s="9" t="str">
        <f t="shared" si="4"/>
        <v>N/A</v>
      </c>
      <c r="E19" s="8">
        <v>3.4153231999999999E-2</v>
      </c>
      <c r="F19" s="9" t="str">
        <f t="shared" si="5"/>
        <v>N/A</v>
      </c>
      <c r="G19" s="8">
        <v>2.9337705700000001E-2</v>
      </c>
      <c r="H19" s="9" t="str">
        <f t="shared" si="6"/>
        <v>N/A</v>
      </c>
      <c r="I19" s="10">
        <v>48.66</v>
      </c>
      <c r="J19" s="10">
        <v>-14.1</v>
      </c>
      <c r="K19" s="9" t="str">
        <f t="shared" si="7"/>
        <v>Yes</v>
      </c>
    </row>
    <row r="20" spans="1:11" x14ac:dyDescent="0.2">
      <c r="A20" s="88" t="s">
        <v>382</v>
      </c>
      <c r="B20" s="5" t="s">
        <v>213</v>
      </c>
      <c r="C20" s="8">
        <v>38.308607455000001</v>
      </c>
      <c r="D20" s="9" t="str">
        <f t="shared" si="4"/>
        <v>N/A</v>
      </c>
      <c r="E20" s="8">
        <v>35.520355989000002</v>
      </c>
      <c r="F20" s="9" t="str">
        <f t="shared" si="5"/>
        <v>N/A</v>
      </c>
      <c r="G20" s="8">
        <v>35.692387592999999</v>
      </c>
      <c r="H20" s="9" t="str">
        <f t="shared" si="6"/>
        <v>N/A</v>
      </c>
      <c r="I20" s="10">
        <v>-7.28</v>
      </c>
      <c r="J20" s="10">
        <v>0.48430000000000001</v>
      </c>
      <c r="K20" s="9" t="str">
        <f t="shared" si="7"/>
        <v>Yes</v>
      </c>
    </row>
    <row r="21" spans="1:11" x14ac:dyDescent="0.2">
      <c r="A21" s="88" t="s">
        <v>383</v>
      </c>
      <c r="B21" s="5" t="s">
        <v>213</v>
      </c>
      <c r="C21" s="8">
        <v>0.32502805039999999</v>
      </c>
      <c r="D21" s="9" t="str">
        <f t="shared" si="4"/>
        <v>N/A</v>
      </c>
      <c r="E21" s="8">
        <v>0.95247726990000003</v>
      </c>
      <c r="F21" s="9" t="str">
        <f t="shared" si="5"/>
        <v>N/A</v>
      </c>
      <c r="G21" s="8">
        <v>0.17822567540000001</v>
      </c>
      <c r="H21" s="9" t="str">
        <f t="shared" si="6"/>
        <v>N/A</v>
      </c>
      <c r="I21" s="10">
        <v>193</v>
      </c>
      <c r="J21" s="10">
        <v>-81.3</v>
      </c>
      <c r="K21" s="9" t="str">
        <f t="shared" si="7"/>
        <v>No</v>
      </c>
    </row>
    <row r="22" spans="1:11" x14ac:dyDescent="0.2">
      <c r="A22" s="88" t="s">
        <v>384</v>
      </c>
      <c r="B22" s="5" t="s">
        <v>213</v>
      </c>
      <c r="C22" s="8">
        <v>17.965324405</v>
      </c>
      <c r="D22" s="9" t="str">
        <f t="shared" si="4"/>
        <v>N/A</v>
      </c>
      <c r="E22" s="8">
        <v>15.294016221</v>
      </c>
      <c r="F22" s="9" t="str">
        <f t="shared" si="5"/>
        <v>N/A</v>
      </c>
      <c r="G22" s="8">
        <v>11.984009353999999</v>
      </c>
      <c r="H22" s="9" t="str">
        <f t="shared" si="6"/>
        <v>N/A</v>
      </c>
      <c r="I22" s="10">
        <v>-14.9</v>
      </c>
      <c r="J22" s="10">
        <v>-21.6</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1.3876471531000001</v>
      </c>
      <c r="D24" s="9" t="str">
        <f t="shared" si="4"/>
        <v>N/A</v>
      </c>
      <c r="E24" s="8">
        <v>1.3371156102999999</v>
      </c>
      <c r="F24" s="9" t="str">
        <f t="shared" si="5"/>
        <v>N/A</v>
      </c>
      <c r="G24" s="8">
        <v>0.54361668990000001</v>
      </c>
      <c r="H24" s="9" t="str">
        <f t="shared" si="6"/>
        <v>N/A</v>
      </c>
      <c r="I24" s="10">
        <v>-3.64</v>
      </c>
      <c r="J24" s="10">
        <v>-59.3</v>
      </c>
      <c r="K24" s="9" t="str">
        <f t="shared" si="7"/>
        <v>No</v>
      </c>
    </row>
    <row r="25" spans="1:11" x14ac:dyDescent="0.2">
      <c r="A25" s="88" t="s">
        <v>387</v>
      </c>
      <c r="B25" s="5" t="s">
        <v>213</v>
      </c>
      <c r="C25" s="8">
        <v>5.8519296871000002</v>
      </c>
      <c r="D25" s="9" t="str">
        <f t="shared" si="4"/>
        <v>N/A</v>
      </c>
      <c r="E25" s="8">
        <v>7.4774024975</v>
      </c>
      <c r="F25" s="9" t="str">
        <f t="shared" si="5"/>
        <v>N/A</v>
      </c>
      <c r="G25" s="8">
        <v>3.9545595477000002</v>
      </c>
      <c r="H25" s="9" t="str">
        <f t="shared" si="6"/>
        <v>N/A</v>
      </c>
      <c r="I25" s="10">
        <v>27.78</v>
      </c>
      <c r="J25" s="10">
        <v>-47.1</v>
      </c>
      <c r="K25" s="9" t="str">
        <f t="shared" si="7"/>
        <v>No</v>
      </c>
    </row>
    <row r="26" spans="1:11" x14ac:dyDescent="0.2">
      <c r="A26" s="88" t="s">
        <v>388</v>
      </c>
      <c r="B26" s="5" t="s">
        <v>213</v>
      </c>
      <c r="C26" s="8">
        <v>1.02406098E-2</v>
      </c>
      <c r="D26" s="9" t="str">
        <f t="shared" si="4"/>
        <v>N/A</v>
      </c>
      <c r="E26" s="8">
        <v>3.31584776E-2</v>
      </c>
      <c r="F26" s="9" t="str">
        <f t="shared" si="5"/>
        <v>N/A</v>
      </c>
      <c r="G26" s="8">
        <v>2.0894690099999998E-2</v>
      </c>
      <c r="H26" s="9" t="str">
        <f t="shared" si="6"/>
        <v>N/A</v>
      </c>
      <c r="I26" s="10">
        <v>223.8</v>
      </c>
      <c r="J26" s="10">
        <v>-37</v>
      </c>
      <c r="K26" s="9" t="str">
        <f t="shared" si="7"/>
        <v>No</v>
      </c>
    </row>
    <row r="27" spans="1:11" x14ac:dyDescent="0.2">
      <c r="A27" s="88" t="s">
        <v>389</v>
      </c>
      <c r="B27" s="5" t="s">
        <v>213</v>
      </c>
      <c r="C27" s="8">
        <v>0.1290316836</v>
      </c>
      <c r="D27" s="9" t="str">
        <f t="shared" si="4"/>
        <v>N/A</v>
      </c>
      <c r="E27" s="8">
        <v>8.9693681999999997E-2</v>
      </c>
      <c r="F27" s="9" t="str">
        <f t="shared" si="5"/>
        <v>N/A</v>
      </c>
      <c r="G27" s="8">
        <v>7.4213398299999997E-2</v>
      </c>
      <c r="H27" s="9" t="str">
        <f t="shared" si="6"/>
        <v>N/A</v>
      </c>
      <c r="I27" s="10">
        <v>-30.5</v>
      </c>
      <c r="J27" s="10">
        <v>-17.3</v>
      </c>
      <c r="K27" s="9" t="str">
        <f t="shared" si="7"/>
        <v>Yes</v>
      </c>
    </row>
    <row r="28" spans="1:11" x14ac:dyDescent="0.2">
      <c r="A28" s="88" t="s">
        <v>390</v>
      </c>
      <c r="B28" s="5" t="s">
        <v>213</v>
      </c>
      <c r="C28" s="8">
        <v>3.7400488E-3</v>
      </c>
      <c r="D28" s="9" t="str">
        <f t="shared" si="4"/>
        <v>N/A</v>
      </c>
      <c r="E28" s="8">
        <v>1.8237163000000001E-3</v>
      </c>
      <c r="F28" s="9" t="str">
        <f t="shared" si="5"/>
        <v>N/A</v>
      </c>
      <c r="G28" s="8">
        <v>7.44972E-4</v>
      </c>
      <c r="H28" s="9" t="str">
        <f t="shared" si="6"/>
        <v>N/A</v>
      </c>
      <c r="I28" s="10">
        <v>-51.2</v>
      </c>
      <c r="J28" s="10">
        <v>-59.2</v>
      </c>
      <c r="K28" s="9" t="str">
        <f t="shared" si="7"/>
        <v>No</v>
      </c>
    </row>
    <row r="29" spans="1:11" x14ac:dyDescent="0.2">
      <c r="A29" s="88" t="s">
        <v>391</v>
      </c>
      <c r="B29" s="5" t="s">
        <v>213</v>
      </c>
      <c r="C29" s="8">
        <v>7.7273860620999999</v>
      </c>
      <c r="D29" s="9" t="str">
        <f t="shared" si="4"/>
        <v>N/A</v>
      </c>
      <c r="E29" s="8">
        <v>13.168392013</v>
      </c>
      <c r="F29" s="9" t="str">
        <f t="shared" si="5"/>
        <v>N/A</v>
      </c>
      <c r="G29" s="8">
        <v>4.2200533684000003</v>
      </c>
      <c r="H29" s="9" t="str">
        <f t="shared" si="6"/>
        <v>N/A</v>
      </c>
      <c r="I29" s="10">
        <v>70.41</v>
      </c>
      <c r="J29" s="10">
        <v>-68</v>
      </c>
      <c r="K29" s="9" t="str">
        <f t="shared" si="7"/>
        <v>No</v>
      </c>
    </row>
    <row r="30" spans="1:11" x14ac:dyDescent="0.2">
      <c r="A30" s="88" t="s">
        <v>392</v>
      </c>
      <c r="B30" s="5" t="s">
        <v>213</v>
      </c>
      <c r="C30" s="8">
        <v>2.1104561099999999E-2</v>
      </c>
      <c r="D30" s="9" t="str">
        <f t="shared" si="4"/>
        <v>N/A</v>
      </c>
      <c r="E30" s="8">
        <v>9.9475429999999992E-4</v>
      </c>
      <c r="F30" s="9" t="str">
        <f t="shared" si="5"/>
        <v>N/A</v>
      </c>
      <c r="G30" s="8">
        <v>1.36932943E-2</v>
      </c>
      <c r="H30" s="9" t="str">
        <f t="shared" si="6"/>
        <v>N/A</v>
      </c>
      <c r="I30" s="10">
        <v>-95.3</v>
      </c>
      <c r="J30" s="10">
        <v>1277</v>
      </c>
      <c r="K30" s="9" t="str">
        <f t="shared" si="7"/>
        <v>No</v>
      </c>
    </row>
    <row r="31" spans="1:11" x14ac:dyDescent="0.2">
      <c r="A31" s="88" t="s">
        <v>393</v>
      </c>
      <c r="B31" s="5" t="s">
        <v>213</v>
      </c>
      <c r="C31" s="8">
        <v>0.80696005270000004</v>
      </c>
      <c r="D31" s="9" t="str">
        <f t="shared" si="4"/>
        <v>N/A</v>
      </c>
      <c r="E31" s="8">
        <v>1.3704398804</v>
      </c>
      <c r="F31" s="9" t="str">
        <f t="shared" si="5"/>
        <v>N/A</v>
      </c>
      <c r="G31" s="8">
        <v>0.48316753569999998</v>
      </c>
      <c r="H31" s="9" t="str">
        <f t="shared" si="6"/>
        <v>N/A</v>
      </c>
      <c r="I31" s="10">
        <v>69.83</v>
      </c>
      <c r="J31" s="10">
        <v>-64.7</v>
      </c>
      <c r="K31" s="9" t="str">
        <f t="shared" si="7"/>
        <v>No</v>
      </c>
    </row>
    <row r="32" spans="1:11" x14ac:dyDescent="0.2">
      <c r="A32" s="88" t="s">
        <v>394</v>
      </c>
      <c r="B32" s="5" t="s">
        <v>213</v>
      </c>
      <c r="C32" s="8">
        <v>0.83367468700000003</v>
      </c>
      <c r="D32" s="9" t="str">
        <f t="shared" si="4"/>
        <v>N/A</v>
      </c>
      <c r="E32" s="8">
        <v>0.83294095800000001</v>
      </c>
      <c r="F32" s="9" t="str">
        <f t="shared" si="5"/>
        <v>N/A</v>
      </c>
      <c r="G32" s="8">
        <v>0.6055203133</v>
      </c>
      <c r="H32" s="9" t="str">
        <f t="shared" si="6"/>
        <v>N/A</v>
      </c>
      <c r="I32" s="10">
        <v>-8.7999999999999995E-2</v>
      </c>
      <c r="J32" s="10">
        <v>-27.3</v>
      </c>
      <c r="K32" s="9" t="str">
        <f t="shared" si="7"/>
        <v>Yes</v>
      </c>
    </row>
    <row r="33" spans="1:11" x14ac:dyDescent="0.2">
      <c r="A33" s="88" t="s">
        <v>395</v>
      </c>
      <c r="B33" s="5" t="s">
        <v>213</v>
      </c>
      <c r="C33" s="8">
        <v>0.14149851290000001</v>
      </c>
      <c r="D33" s="9" t="str">
        <f t="shared" si="4"/>
        <v>N/A</v>
      </c>
      <c r="E33" s="8">
        <v>0.13512079630000001</v>
      </c>
      <c r="F33" s="9" t="str">
        <f t="shared" si="5"/>
        <v>N/A</v>
      </c>
      <c r="G33" s="8">
        <v>7.5703342199999996E-2</v>
      </c>
      <c r="H33" s="9" t="str">
        <f t="shared" si="6"/>
        <v>N/A</v>
      </c>
      <c r="I33" s="10">
        <v>-4.51</v>
      </c>
      <c r="J33" s="10">
        <v>-44</v>
      </c>
      <c r="K33" s="9" t="str">
        <f t="shared" si="7"/>
        <v>No</v>
      </c>
    </row>
    <row r="34" spans="1:11" x14ac:dyDescent="0.2">
      <c r="A34" s="88"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8" t="s">
        <v>397</v>
      </c>
      <c r="B35" s="5" t="s">
        <v>213</v>
      </c>
      <c r="C35" s="8">
        <v>5.7881707599999999E-2</v>
      </c>
      <c r="D35" s="9" t="str">
        <f t="shared" si="4"/>
        <v>N/A</v>
      </c>
      <c r="E35" s="8">
        <v>1.80713703E-2</v>
      </c>
      <c r="F35" s="9" t="str">
        <f t="shared" si="5"/>
        <v>N/A</v>
      </c>
      <c r="G35" s="8">
        <v>2.4087427099999999E-2</v>
      </c>
      <c r="H35" s="9" t="str">
        <f t="shared" si="6"/>
        <v>N/A</v>
      </c>
      <c r="I35" s="10">
        <v>-68.8</v>
      </c>
      <c r="J35" s="10">
        <v>33.29</v>
      </c>
      <c r="K35" s="9" t="str">
        <f t="shared" si="7"/>
        <v>No</v>
      </c>
    </row>
    <row r="36" spans="1:11" x14ac:dyDescent="0.2">
      <c r="A36" s="88" t="s">
        <v>398</v>
      </c>
      <c r="B36" s="5" t="s">
        <v>213</v>
      </c>
      <c r="C36" s="8">
        <v>0.7518388573</v>
      </c>
      <c r="D36" s="9" t="str">
        <f t="shared" si="4"/>
        <v>N/A</v>
      </c>
      <c r="E36" s="8">
        <v>1.0628950004</v>
      </c>
      <c r="F36" s="9" t="str">
        <f t="shared" si="5"/>
        <v>N/A</v>
      </c>
      <c r="G36" s="8">
        <v>0.81567335890000003</v>
      </c>
      <c r="H36" s="9" t="str">
        <f t="shared" si="6"/>
        <v>N/A</v>
      </c>
      <c r="I36" s="10">
        <v>41.37</v>
      </c>
      <c r="J36" s="10">
        <v>-23.3</v>
      </c>
      <c r="K36" s="9" t="str">
        <f t="shared" si="7"/>
        <v>Yes</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v>0.40063046540000002</v>
      </c>
      <c r="D39" s="9" t="str">
        <f t="shared" si="4"/>
        <v>N/A</v>
      </c>
      <c r="E39" s="8">
        <v>0.60215795370000003</v>
      </c>
      <c r="F39" s="9" t="str">
        <f t="shared" si="5"/>
        <v>N/A</v>
      </c>
      <c r="G39" s="8">
        <v>31.277967489000002</v>
      </c>
      <c r="H39" s="9" t="str">
        <f t="shared" si="6"/>
        <v>N/A</v>
      </c>
      <c r="I39" s="10">
        <v>50.3</v>
      </c>
      <c r="J39" s="10">
        <v>5094</v>
      </c>
      <c r="K39" s="9" t="str">
        <f t="shared" si="7"/>
        <v>No</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2.7401200378000001</v>
      </c>
      <c r="D41" s="9" t="str">
        <f t="shared" si="4"/>
        <v>N/A</v>
      </c>
      <c r="E41" s="8">
        <v>3.5991869540999999</v>
      </c>
      <c r="F41" s="9" t="str">
        <f t="shared" si="5"/>
        <v>N/A</v>
      </c>
      <c r="G41" s="8">
        <v>0.94185742090000002</v>
      </c>
      <c r="H41" s="9" t="str">
        <f t="shared" si="6"/>
        <v>N/A</v>
      </c>
      <c r="I41" s="10">
        <v>31.35</v>
      </c>
      <c r="J41" s="10">
        <v>-73.8</v>
      </c>
      <c r="K41" s="9" t="str">
        <f t="shared" si="7"/>
        <v>No</v>
      </c>
    </row>
    <row r="42" spans="1:11" x14ac:dyDescent="0.2">
      <c r="A42" s="88"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8"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8" t="s">
        <v>40</v>
      </c>
      <c r="B44" s="5" t="s">
        <v>213</v>
      </c>
      <c r="C44" s="8">
        <v>58.328020088999999</v>
      </c>
      <c r="D44" s="9" t="str">
        <f t="shared" si="8"/>
        <v>N/A</v>
      </c>
      <c r="E44" s="8">
        <v>62.203314521000003</v>
      </c>
      <c r="F44" s="9" t="str">
        <f t="shared" si="9"/>
        <v>N/A</v>
      </c>
      <c r="G44" s="8">
        <v>41.519239079000002</v>
      </c>
      <c r="H44" s="9" t="str">
        <f t="shared" si="10"/>
        <v>N/A</v>
      </c>
      <c r="I44" s="10">
        <v>6.6440000000000001</v>
      </c>
      <c r="J44" s="10">
        <v>-33.299999999999997</v>
      </c>
      <c r="K44" s="9" t="str">
        <f t="shared" si="11"/>
        <v>No</v>
      </c>
    </row>
    <row r="45" spans="1:11" x14ac:dyDescent="0.2">
      <c r="A45" s="88" t="s">
        <v>163</v>
      </c>
      <c r="B45" s="5" t="s">
        <v>213</v>
      </c>
      <c r="C45" s="8">
        <v>93.665514969</v>
      </c>
      <c r="D45" s="9" t="str">
        <f t="shared" si="8"/>
        <v>N/A</v>
      </c>
      <c r="E45" s="8">
        <v>94.948140140999996</v>
      </c>
      <c r="F45" s="9" t="str">
        <f t="shared" si="9"/>
        <v>N/A</v>
      </c>
      <c r="G45" s="8">
        <v>97.514383280000004</v>
      </c>
      <c r="H45" s="9" t="str">
        <f t="shared" si="10"/>
        <v>N/A</v>
      </c>
      <c r="I45" s="10">
        <v>1.369</v>
      </c>
      <c r="J45" s="10">
        <v>2.7029999999999998</v>
      </c>
      <c r="K45" s="9" t="str">
        <f t="shared" si="11"/>
        <v>Yes</v>
      </c>
    </row>
    <row r="46" spans="1:11" x14ac:dyDescent="0.2">
      <c r="A46" s="88" t="s">
        <v>41</v>
      </c>
      <c r="B46" s="5" t="s">
        <v>213</v>
      </c>
      <c r="C46" s="8">
        <v>84.496124030999994</v>
      </c>
      <c r="D46" s="9" t="str">
        <f t="shared" si="8"/>
        <v>N/A</v>
      </c>
      <c r="E46" s="8">
        <v>81.553398057999999</v>
      </c>
      <c r="F46" s="9" t="str">
        <f t="shared" si="9"/>
        <v>N/A</v>
      </c>
      <c r="G46" s="8">
        <v>86.819830713000002</v>
      </c>
      <c r="H46" s="9" t="str">
        <f t="shared" si="10"/>
        <v>N/A</v>
      </c>
      <c r="I46" s="10">
        <v>-3.48</v>
      </c>
      <c r="J46" s="10">
        <v>6.4580000000000002</v>
      </c>
      <c r="K46" s="9" t="str">
        <f t="shared" si="11"/>
        <v>Yes</v>
      </c>
    </row>
    <row r="47" spans="1:11" x14ac:dyDescent="0.2">
      <c r="A47" s="88" t="s">
        <v>42</v>
      </c>
      <c r="B47" s="5" t="s">
        <v>213</v>
      </c>
      <c r="C47" s="8">
        <v>97.589041096000003</v>
      </c>
      <c r="D47" s="9" t="str">
        <f t="shared" si="8"/>
        <v>N/A</v>
      </c>
      <c r="E47" s="8">
        <v>99.442993908000005</v>
      </c>
      <c r="F47" s="9" t="str">
        <f t="shared" si="9"/>
        <v>N/A</v>
      </c>
      <c r="G47" s="8">
        <v>98.825636943000006</v>
      </c>
      <c r="H47" s="9" t="str">
        <f t="shared" si="10"/>
        <v>N/A</v>
      </c>
      <c r="I47" s="10">
        <v>1.9</v>
      </c>
      <c r="J47" s="10">
        <v>-0.621</v>
      </c>
      <c r="K47" s="9" t="str">
        <f t="shared" si="11"/>
        <v>Yes</v>
      </c>
    </row>
    <row r="48" spans="1:11" x14ac:dyDescent="0.2">
      <c r="A48" s="88" t="s">
        <v>43</v>
      </c>
      <c r="B48" s="5" t="s">
        <v>213</v>
      </c>
      <c r="C48" s="8">
        <v>93.654831861000005</v>
      </c>
      <c r="D48" s="9" t="str">
        <f t="shared" si="8"/>
        <v>N/A</v>
      </c>
      <c r="E48" s="8">
        <v>94.909521393999995</v>
      </c>
      <c r="F48" s="9" t="str">
        <f t="shared" si="9"/>
        <v>N/A</v>
      </c>
      <c r="G48" s="8">
        <v>97.515185490999997</v>
      </c>
      <c r="H48" s="9" t="str">
        <f t="shared" si="10"/>
        <v>N/A</v>
      </c>
      <c r="I48" s="10">
        <v>1.34</v>
      </c>
      <c r="J48" s="10">
        <v>2.7450000000000001</v>
      </c>
      <c r="K48" s="9" t="str">
        <f t="shared" si="11"/>
        <v>Yes</v>
      </c>
    </row>
    <row r="49" spans="1:12" x14ac:dyDescent="0.2">
      <c r="A49" s="88" t="s">
        <v>44</v>
      </c>
      <c r="B49" s="5" t="s">
        <v>213</v>
      </c>
      <c r="C49" s="8">
        <v>81.764613608000005</v>
      </c>
      <c r="D49" s="9" t="str">
        <f t="shared" si="8"/>
        <v>N/A</v>
      </c>
      <c r="E49" s="8">
        <v>73.195237238999994</v>
      </c>
      <c r="F49" s="9" t="str">
        <f t="shared" si="9"/>
        <v>N/A</v>
      </c>
      <c r="G49" s="8">
        <v>65.093561589999993</v>
      </c>
      <c r="H49" s="9" t="str">
        <f t="shared" si="10"/>
        <v>N/A</v>
      </c>
      <c r="I49" s="10">
        <v>-10.5</v>
      </c>
      <c r="J49" s="10">
        <v>-11.1</v>
      </c>
      <c r="K49" s="9" t="str">
        <f t="shared" si="11"/>
        <v>Yes</v>
      </c>
    </row>
    <row r="50" spans="1:12" x14ac:dyDescent="0.2">
      <c r="A50" s="88" t="s">
        <v>45</v>
      </c>
      <c r="B50" s="5" t="s">
        <v>213</v>
      </c>
      <c r="C50" s="8">
        <v>18.235101179000001</v>
      </c>
      <c r="D50" s="9" t="str">
        <f t="shared" si="8"/>
        <v>N/A</v>
      </c>
      <c r="E50" s="8">
        <v>26.803365851999999</v>
      </c>
      <c r="F50" s="9" t="str">
        <f t="shared" si="9"/>
        <v>N/A</v>
      </c>
      <c r="G50" s="8">
        <v>34.905528932000003</v>
      </c>
      <c r="H50" s="9" t="str">
        <f t="shared" si="10"/>
        <v>N/A</v>
      </c>
      <c r="I50" s="10">
        <v>46.99</v>
      </c>
      <c r="J50" s="10">
        <v>30.23</v>
      </c>
      <c r="K50" s="9" t="str">
        <f t="shared" si="11"/>
        <v>No</v>
      </c>
    </row>
    <row r="51" spans="1:12" x14ac:dyDescent="0.2">
      <c r="A51" s="88" t="s">
        <v>50</v>
      </c>
      <c r="B51" s="5" t="s">
        <v>213</v>
      </c>
      <c r="C51" s="8">
        <v>2.8521310000000002E-4</v>
      </c>
      <c r="D51" s="9" t="str">
        <f t="shared" si="8"/>
        <v>N/A</v>
      </c>
      <c r="E51" s="8">
        <v>1.396909E-3</v>
      </c>
      <c r="F51" s="9" t="str">
        <f t="shared" si="9"/>
        <v>N/A</v>
      </c>
      <c r="G51" s="8">
        <v>9.0947749999999996E-4</v>
      </c>
      <c r="H51" s="9" t="str">
        <f t="shared" si="10"/>
        <v>N/A</v>
      </c>
      <c r="I51" s="10">
        <v>389.8</v>
      </c>
      <c r="J51" s="10">
        <v>-34.9</v>
      </c>
      <c r="K51" s="9" t="str">
        <f t="shared" si="11"/>
        <v>No</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3.6397201999999997E-2</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2305409</v>
      </c>
      <c r="D7" s="34" t="str">
        <f>IF($B7="N/A","N/A",IF(C7&gt;15,"No",IF(C7&lt;-15,"No","Yes")))</f>
        <v>N/A</v>
      </c>
      <c r="E7" s="33">
        <v>2418849</v>
      </c>
      <c r="F7" s="34" t="str">
        <f>IF($B7="N/A","N/A",IF(E7&gt;15,"No",IF(E7&lt;-15,"No","Yes")))</f>
        <v>N/A</v>
      </c>
      <c r="G7" s="33">
        <v>2596123</v>
      </c>
      <c r="H7" s="34" t="str">
        <f>IF($B7="N/A","N/A",IF(G7&gt;15,"No",IF(G7&lt;-15,"No","Yes")))</f>
        <v>N/A</v>
      </c>
      <c r="I7" s="35">
        <v>4.9210000000000003</v>
      </c>
      <c r="J7" s="35">
        <v>7.3289999999999997</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99.959573333999998</v>
      </c>
      <c r="D11" s="9" t="str">
        <f>IF(OR($B11="N/A",$C11="N/A"),"N/A",IF(C11&gt;100,"No",IF(C11&lt;95,"No","Yes")))</f>
        <v>Yes</v>
      </c>
      <c r="E11" s="9">
        <v>99.869607404000007</v>
      </c>
      <c r="F11" s="9" t="str">
        <f>IF(OR($B11="N/A",$E11="N/A"),"N/A",IF(E11&gt;100,"No",IF(E11&lt;95,"No","Yes")))</f>
        <v>Yes</v>
      </c>
      <c r="G11" s="9">
        <v>99.910867089000007</v>
      </c>
      <c r="H11" s="9" t="str">
        <f>IF($B11="N/A","N/A",IF(G11&gt;100,"No",IF(G11&lt;95,"No","Yes")))</f>
        <v>Yes</v>
      </c>
      <c r="I11" s="10">
        <v>-0.09</v>
      </c>
      <c r="J11" s="10">
        <v>4.1300000000000003E-2</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34.857415756000002</v>
      </c>
      <c r="D13" s="9" t="str">
        <f t="shared" si="1"/>
        <v>No</v>
      </c>
      <c r="E13" s="9">
        <v>34.245213323000002</v>
      </c>
      <c r="F13" s="9" t="str">
        <f t="shared" si="2"/>
        <v>No</v>
      </c>
      <c r="G13" s="9">
        <v>34.028626533000001</v>
      </c>
      <c r="H13" s="9" t="str">
        <f t="shared" si="3"/>
        <v>No</v>
      </c>
      <c r="I13" s="10">
        <v>-1.76</v>
      </c>
      <c r="J13" s="10">
        <v>-0.63200000000000001</v>
      </c>
      <c r="K13" s="9" t="str">
        <f t="shared" si="0"/>
        <v>Yes</v>
      </c>
    </row>
    <row r="14" spans="1:11" x14ac:dyDescent="0.2">
      <c r="A14" s="3" t="s">
        <v>13</v>
      </c>
      <c r="B14" s="37" t="s">
        <v>213</v>
      </c>
      <c r="C14" s="38">
        <v>2305409</v>
      </c>
      <c r="D14" s="9" t="str">
        <f>IF($B14="N/A","N/A",IF(C14&gt;15,"No",IF(C14&lt;-15,"No","Yes")))</f>
        <v>N/A</v>
      </c>
      <c r="E14" s="38">
        <v>2418849</v>
      </c>
      <c r="F14" s="9" t="str">
        <f>IF($B14="N/A","N/A",IF(E14&gt;15,"No",IF(E14&lt;-15,"No","Yes")))</f>
        <v>N/A</v>
      </c>
      <c r="G14" s="38">
        <v>2596123</v>
      </c>
      <c r="H14" s="9" t="str">
        <f>IF($B14="N/A","N/A",IF(G14&gt;15,"No",IF(G14&lt;-15,"No","Yes")))</f>
        <v>N/A</v>
      </c>
      <c r="I14" s="10">
        <v>4.9210000000000003</v>
      </c>
      <c r="J14" s="10">
        <v>7.3289999999999997</v>
      </c>
      <c r="K14" s="9" t="str">
        <f t="shared" si="0"/>
        <v>Yes</v>
      </c>
    </row>
    <row r="15" spans="1:11" ht="14.25" customHeight="1" x14ac:dyDescent="0.2">
      <c r="A15" s="3" t="s">
        <v>444</v>
      </c>
      <c r="B15" s="37" t="s">
        <v>213</v>
      </c>
      <c r="C15" s="9">
        <v>0.35000297130000002</v>
      </c>
      <c r="D15" s="9" t="str">
        <f>IF($B15="N/A","N/A",IF(C15&gt;15,"No",IF(C15&lt;-15,"No","Yes")))</f>
        <v>N/A</v>
      </c>
      <c r="E15" s="9">
        <v>0.62690974099999996</v>
      </c>
      <c r="F15" s="9" t="str">
        <f>IF($B15="N/A","N/A",IF(E15&gt;15,"No",IF(E15&lt;-15,"No","Yes")))</f>
        <v>N/A</v>
      </c>
      <c r="G15" s="9">
        <v>0.56992677160000005</v>
      </c>
      <c r="H15" s="9" t="str">
        <f>IF($B15="N/A","N/A",IF(G15&gt;15,"No",IF(G15&lt;-15,"No","Yes")))</f>
        <v>N/A</v>
      </c>
      <c r="I15" s="10">
        <v>79.12</v>
      </c>
      <c r="J15" s="10">
        <v>-9.09</v>
      </c>
      <c r="K15" s="9" t="str">
        <f t="shared" si="0"/>
        <v>Yes</v>
      </c>
    </row>
    <row r="16" spans="1:11" ht="12.75" customHeight="1" x14ac:dyDescent="0.2">
      <c r="A16" s="3" t="s">
        <v>862</v>
      </c>
      <c r="B16" s="37" t="s">
        <v>213</v>
      </c>
      <c r="C16" s="39">
        <v>154.44528442000001</v>
      </c>
      <c r="D16" s="9" t="str">
        <f>IF($B16="N/A","N/A",IF(C16&gt;15,"No",IF(C16&lt;-15,"No","Yes")))</f>
        <v>N/A</v>
      </c>
      <c r="E16" s="39">
        <v>184.58638882</v>
      </c>
      <c r="F16" s="9" t="str">
        <f>IF($B16="N/A","N/A",IF(E16&gt;15,"No",IF(E16&lt;-15,"No","Yes")))</f>
        <v>N/A</v>
      </c>
      <c r="G16" s="39">
        <v>182.14199783999999</v>
      </c>
      <c r="H16" s="9" t="str">
        <f>IF($B16="N/A","N/A",IF(G16&gt;15,"No",IF(G16&lt;-15,"No","Yes")))</f>
        <v>N/A</v>
      </c>
      <c r="I16" s="10">
        <v>19.52</v>
      </c>
      <c r="J16" s="10">
        <v>-1.32</v>
      </c>
      <c r="K16" s="9" t="str">
        <f t="shared" si="0"/>
        <v>Yes</v>
      </c>
    </row>
    <row r="17" spans="1:11" x14ac:dyDescent="0.2">
      <c r="A17" s="3" t="s">
        <v>131</v>
      </c>
      <c r="B17" s="37" t="s">
        <v>213</v>
      </c>
      <c r="C17" s="38">
        <v>5754</v>
      </c>
      <c r="D17" s="9" t="str">
        <f>IF($B17="N/A","N/A",IF(C17&gt;15,"No",IF(C17&lt;-15,"No","Yes")))</f>
        <v>N/A</v>
      </c>
      <c r="E17" s="38">
        <v>3814</v>
      </c>
      <c r="F17" s="9" t="str">
        <f>IF($B17="N/A","N/A",IF(E17&gt;15,"No",IF(E17&lt;-15,"No","Yes")))</f>
        <v>N/A</v>
      </c>
      <c r="G17" s="38">
        <v>4424</v>
      </c>
      <c r="H17" s="9" t="str">
        <f>IF($B17="N/A","N/A",IF(G17&gt;15,"No",IF(G17&lt;-15,"No","Yes")))</f>
        <v>N/A</v>
      </c>
      <c r="I17" s="10">
        <v>-33.700000000000003</v>
      </c>
      <c r="J17" s="10">
        <v>15.99</v>
      </c>
      <c r="K17" s="9" t="str">
        <f t="shared" si="0"/>
        <v>Yes</v>
      </c>
    </row>
    <row r="18" spans="1:11" x14ac:dyDescent="0.2">
      <c r="A18" s="3" t="s">
        <v>346</v>
      </c>
      <c r="B18" s="37" t="s">
        <v>213</v>
      </c>
      <c r="C18" s="8" t="s">
        <v>213</v>
      </c>
      <c r="D18" s="9" t="str">
        <f>IF($B18="N/A","N/A",IF(C18&gt;15,"No",IF(C18&lt;-15,"No","Yes")))</f>
        <v>N/A</v>
      </c>
      <c r="E18" s="8">
        <v>0.1576783007</v>
      </c>
      <c r="F18" s="9" t="str">
        <f>IF($B18="N/A","N/A",IF(E18&gt;15,"No",IF(E18&lt;-15,"No","Yes")))</f>
        <v>N/A</v>
      </c>
      <c r="G18" s="8">
        <v>0.1704079506</v>
      </c>
      <c r="H18" s="9" t="str">
        <f>IF($B18="N/A","N/A",IF(G18&gt;15,"No",IF(G18&lt;-15,"No","Yes")))</f>
        <v>N/A</v>
      </c>
      <c r="I18" s="10" t="s">
        <v>213</v>
      </c>
      <c r="J18" s="10">
        <v>8.0730000000000004</v>
      </c>
      <c r="K18" s="9" t="str">
        <f t="shared" si="0"/>
        <v>Yes</v>
      </c>
    </row>
    <row r="19" spans="1:11" ht="27.75" customHeight="1" x14ac:dyDescent="0.2">
      <c r="A19" s="3" t="s">
        <v>841</v>
      </c>
      <c r="B19" s="37" t="s">
        <v>213</v>
      </c>
      <c r="C19" s="39">
        <v>70.003823427</v>
      </c>
      <c r="D19" s="9" t="str">
        <f>IF($B19="N/A","N/A",IF(C19&gt;60,"No",IF(C19&lt;15,"No","Yes")))</f>
        <v>N/A</v>
      </c>
      <c r="E19" s="39">
        <v>73.315154692999997</v>
      </c>
      <c r="F19" s="9" t="str">
        <f>IF($B19="N/A","N/A",IF(E19&gt;60,"No",IF(E19&lt;15,"No","Yes")))</f>
        <v>N/A</v>
      </c>
      <c r="G19" s="39">
        <v>75.415687160999994</v>
      </c>
      <c r="H19" s="9" t="str">
        <f>IF($B19="N/A","N/A",IF(G19&gt;60,"No",IF(G19&lt;15,"No","Yes")))</f>
        <v>N/A</v>
      </c>
      <c r="I19" s="10">
        <v>4.7300000000000004</v>
      </c>
      <c r="J19" s="10">
        <v>2.8650000000000002</v>
      </c>
      <c r="K19" s="9" t="str">
        <f t="shared" si="0"/>
        <v>Yes</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2305409</v>
      </c>
      <c r="D6" s="9" t="str">
        <f>IF($B6="N/A","N/A",IF(C6&gt;15,"No",IF(C6&lt;-15,"No","Yes")))</f>
        <v>N/A</v>
      </c>
      <c r="E6" s="38">
        <v>2418849</v>
      </c>
      <c r="F6" s="9" t="str">
        <f>IF($B6="N/A","N/A",IF(E6&gt;15,"No",IF(E6&lt;-15,"No","Yes")))</f>
        <v>N/A</v>
      </c>
      <c r="G6" s="38">
        <v>2596123</v>
      </c>
      <c r="H6" s="9" t="str">
        <f>IF($B6="N/A","N/A",IF(G6&gt;15,"No",IF(G6&lt;-15,"No","Yes")))</f>
        <v>N/A</v>
      </c>
      <c r="I6" s="10">
        <v>4.9210000000000003</v>
      </c>
      <c r="J6" s="10">
        <v>7.3289999999999997</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65.901309918999999</v>
      </c>
      <c r="D9" s="9" t="str">
        <f>IF($B9="N/A","N/A",IF(C9&gt;60,"No",IF(C9&lt;15,"No","Yes")))</f>
        <v>No</v>
      </c>
      <c r="E9" s="39">
        <v>66.777843512000004</v>
      </c>
      <c r="F9" s="9" t="str">
        <f>IF($B9="N/A","N/A",IF(E9&gt;60,"No",IF(E9&lt;15,"No","Yes")))</f>
        <v>No</v>
      </c>
      <c r="G9" s="39">
        <v>68.450889267999997</v>
      </c>
      <c r="H9" s="9" t="str">
        <f>IF($B9="N/A","N/A",IF(G9&gt;60,"No",IF(G9&lt;15,"No","Yes")))</f>
        <v>No</v>
      </c>
      <c r="I9" s="10">
        <v>1.33</v>
      </c>
      <c r="J9" s="10">
        <v>2.5049999999999999</v>
      </c>
      <c r="K9" s="9" t="str">
        <f t="shared" si="0"/>
        <v>Yes</v>
      </c>
    </row>
    <row r="10" spans="1:11" x14ac:dyDescent="0.2">
      <c r="A10" s="3" t="s">
        <v>14</v>
      </c>
      <c r="B10" s="37" t="s">
        <v>272</v>
      </c>
      <c r="C10" s="9">
        <v>0.55283032210000005</v>
      </c>
      <c r="D10" s="9" t="str">
        <f>IF($B10="N/A","N/A",IF(C10&gt;15,"No",IF(C10&lt;=0,"No","Yes")))</f>
        <v>Yes</v>
      </c>
      <c r="E10" s="9">
        <v>0.56564093090000001</v>
      </c>
      <c r="F10" s="9" t="str">
        <f>IF($B10="N/A","N/A",IF(E10&gt;15,"No",IF(E10&lt;=0,"No","Yes")))</f>
        <v>Yes</v>
      </c>
      <c r="G10" s="9">
        <v>0.67446727289999997</v>
      </c>
      <c r="H10" s="9" t="str">
        <f>IF($B10="N/A","N/A",IF(G10&gt;15,"No",IF(G10&lt;=0,"No","Yes")))</f>
        <v>Yes</v>
      </c>
      <c r="I10" s="10">
        <v>2.3170000000000002</v>
      </c>
      <c r="J10" s="10">
        <v>19.239999999999998</v>
      </c>
      <c r="K10" s="9" t="str">
        <f t="shared" si="0"/>
        <v>Yes</v>
      </c>
    </row>
    <row r="11" spans="1:11" x14ac:dyDescent="0.2">
      <c r="A11" s="3" t="s">
        <v>877</v>
      </c>
      <c r="B11" s="37" t="s">
        <v>213</v>
      </c>
      <c r="C11" s="39">
        <v>104.22856022000001</v>
      </c>
      <c r="D11" s="9" t="str">
        <f>IF($B11="N/A","N/A",IF(C11&gt;15,"No",IF(C11&lt;-15,"No","Yes")))</f>
        <v>N/A</v>
      </c>
      <c r="E11" s="39">
        <v>85.468425668999998</v>
      </c>
      <c r="F11" s="9" t="str">
        <f>IF($B11="N/A","N/A",IF(E11&gt;15,"No",IF(E11&lt;-15,"No","Yes")))</f>
        <v>N/A</v>
      </c>
      <c r="G11" s="39">
        <v>89.143403769000003</v>
      </c>
      <c r="H11" s="9" t="str">
        <f>IF($B11="N/A","N/A",IF(G11&gt;15,"No",IF(G11&lt;-15,"No","Yes")))</f>
        <v>N/A</v>
      </c>
      <c r="I11" s="10">
        <v>-18</v>
      </c>
      <c r="J11" s="10">
        <v>4.3</v>
      </c>
      <c r="K11" s="9" t="str">
        <f t="shared" si="0"/>
        <v>Yes</v>
      </c>
    </row>
    <row r="12" spans="1:11" x14ac:dyDescent="0.2">
      <c r="A12" s="3" t="s">
        <v>939</v>
      </c>
      <c r="B12" s="37" t="s">
        <v>213</v>
      </c>
      <c r="C12" s="9">
        <v>1.5815848727999999</v>
      </c>
      <c r="D12" s="9" t="str">
        <f>IF($B12="N/A","N/A",IF(C12&gt;15,"No",IF(C12&lt;-15,"No","Yes")))</f>
        <v>N/A</v>
      </c>
      <c r="E12" s="9">
        <v>1.4572220092999999</v>
      </c>
      <c r="F12" s="9" t="str">
        <f>IF($B12="N/A","N/A",IF(E12&gt;15,"No",IF(E12&lt;-15,"No","Yes")))</f>
        <v>N/A</v>
      </c>
      <c r="G12" s="9">
        <v>1.366537718</v>
      </c>
      <c r="H12" s="9" t="str">
        <f>IF($B12="N/A","N/A",IF(G12&gt;15,"No",IF(G12&lt;-15,"No","Yes")))</f>
        <v>N/A</v>
      </c>
      <c r="I12" s="10">
        <v>-7.86</v>
      </c>
      <c r="J12" s="10">
        <v>-6.22</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99.999522861000003</v>
      </c>
      <c r="D15" s="9" t="str">
        <f>IF($B15="N/A","N/A",IF(C15&gt;15,"No",IF(C15&lt;-15,"No","Yes")))</f>
        <v>N/A</v>
      </c>
      <c r="E15" s="9">
        <v>99.999875974000005</v>
      </c>
      <c r="F15" s="9" t="str">
        <f>IF($B15="N/A","N/A",IF(E15&gt;15,"No",IF(E15&lt;-15,"No","Yes")))</f>
        <v>N/A</v>
      </c>
      <c r="G15" s="9">
        <v>99.878241516000003</v>
      </c>
      <c r="H15" s="9" t="str">
        <f>IF($B15="N/A","N/A",IF(G15&gt;15,"No",IF(G15&lt;-15,"No","Yes")))</f>
        <v>N/A</v>
      </c>
      <c r="I15" s="10">
        <v>4.0000000000000002E-4</v>
      </c>
      <c r="J15" s="10">
        <v>-0.122</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7" t="s">
        <v>275</v>
      </c>
      <c r="C17" s="9">
        <v>100</v>
      </c>
      <c r="D17" s="9" t="str">
        <f>IF($B17="N/A","N/A",IF(C17&gt;98,"Yes","No"))</f>
        <v>Yes</v>
      </c>
      <c r="E17" s="9">
        <v>100</v>
      </c>
      <c r="F17" s="9" t="str">
        <f>IF($B17="N/A","N/A",IF(E17&gt;98,"Yes","No"))</f>
        <v>Yes</v>
      </c>
      <c r="G17" s="9">
        <v>100</v>
      </c>
      <c r="H17" s="9" t="str">
        <f>IF($B17="N/A","N/A",IF(G17&gt;98,"Yes","No"))</f>
        <v>Yes</v>
      </c>
      <c r="I17" s="10">
        <v>0</v>
      </c>
      <c r="J17" s="10">
        <v>0</v>
      </c>
      <c r="K17" s="9" t="str">
        <f t="shared" si="0"/>
        <v>Yes</v>
      </c>
    </row>
    <row r="18" spans="1:11" x14ac:dyDescent="0.2">
      <c r="A18" s="3" t="s">
        <v>53</v>
      </c>
      <c r="B18" s="37" t="s">
        <v>275</v>
      </c>
      <c r="C18" s="9">
        <v>99.999739742000003</v>
      </c>
      <c r="D18" s="9" t="str">
        <f>IF($B18="N/A","N/A",IF(C18&gt;98,"Yes","No"))</f>
        <v>Yes</v>
      </c>
      <c r="E18" s="9">
        <v>99.999917315999994</v>
      </c>
      <c r="F18" s="9" t="str">
        <f>IF($B18="N/A","N/A",IF(E18&gt;98,"Yes","No"))</f>
        <v>Yes</v>
      </c>
      <c r="G18" s="9">
        <v>99.999884442999999</v>
      </c>
      <c r="H18" s="9" t="str">
        <f>IF($B18="N/A","N/A",IF(G18&gt;98,"Yes","No"))</f>
        <v>Yes</v>
      </c>
      <c r="I18" s="10">
        <v>2.0000000000000001E-4</v>
      </c>
      <c r="J18" s="10">
        <v>0</v>
      </c>
      <c r="K18" s="9" t="str">
        <f t="shared" si="0"/>
        <v>Yes</v>
      </c>
    </row>
    <row r="19" spans="1:11" ht="12.75" customHeight="1" x14ac:dyDescent="0.2">
      <c r="A19" s="3" t="s">
        <v>678</v>
      </c>
      <c r="B19" s="37" t="s">
        <v>223</v>
      </c>
      <c r="C19" s="9">
        <v>99.281125388000007</v>
      </c>
      <c r="D19" s="9" t="str">
        <f>IF($B19="N/A","N/A",IF(C19&gt;100,"No",IF(C19&lt;98,"No","Yes")))</f>
        <v>Yes</v>
      </c>
      <c r="E19" s="9">
        <v>99.331210835999997</v>
      </c>
      <c r="F19" s="9" t="str">
        <f>IF($B19="N/A","N/A",IF(E19&gt;100,"No",IF(E19&lt;98,"No","Yes")))</f>
        <v>Yes</v>
      </c>
      <c r="G19" s="9">
        <v>99.481881251000004</v>
      </c>
      <c r="H19" s="9" t="str">
        <f>IF($B19="N/A","N/A",IF(G19&gt;100,"No",IF(G19&lt;98,"No","Yes")))</f>
        <v>Yes</v>
      </c>
      <c r="I19" s="10">
        <v>5.04E-2</v>
      </c>
      <c r="J19" s="10">
        <v>0.1517</v>
      </c>
      <c r="K19" s="9" t="str">
        <f>IF(J19="Div by 0", "N/A", IF(J19="N/A","N/A", IF(J19&gt;30, "No", IF(J19&lt;-30, "No", "Yes"))))</f>
        <v>Yes</v>
      </c>
    </row>
    <row r="20" spans="1:11" x14ac:dyDescent="0.2">
      <c r="A20" s="3" t="s">
        <v>679</v>
      </c>
      <c r="B20" s="37" t="s">
        <v>223</v>
      </c>
      <c r="C20" s="9">
        <v>99.703566699000007</v>
      </c>
      <c r="D20" s="9" t="str">
        <f>IF($B20="N/A","N/A",IF(C20&gt;100,"No",IF(C20&lt;98,"No","Yes")))</f>
        <v>Yes</v>
      </c>
      <c r="E20" s="9">
        <v>99.745540130999998</v>
      </c>
      <c r="F20" s="9" t="str">
        <f>IF($B20="N/A","N/A",IF(E20&gt;100,"No",IF(E20&lt;98,"No","Yes")))</f>
        <v>Yes</v>
      </c>
      <c r="G20" s="9">
        <v>99.745736238000006</v>
      </c>
      <c r="H20" s="9" t="str">
        <f>IF($B20="N/A","N/A",IF(G20&gt;100,"No",IF(G20&lt;98,"No","Yes")))</f>
        <v>Yes</v>
      </c>
      <c r="I20" s="10">
        <v>4.2099999999999999E-2</v>
      </c>
      <c r="J20" s="10">
        <v>2.0000000000000001E-4</v>
      </c>
      <c r="K20" s="9" t="str">
        <f>IF(J20="Div by 0", "N/A", IF(J20="N/A","N/A", IF(J20&gt;30, "No", IF(J20&lt;-30, "No", "Yes"))))</f>
        <v>Yes</v>
      </c>
    </row>
    <row r="21" spans="1:11" x14ac:dyDescent="0.2">
      <c r="A21" s="3" t="s">
        <v>680</v>
      </c>
      <c r="B21" s="37" t="s">
        <v>223</v>
      </c>
      <c r="C21" s="9">
        <v>99.703566699000007</v>
      </c>
      <c r="D21" s="9" t="str">
        <f>IF($B21="N/A","N/A",IF(C21&gt;100,"No",IF(C21&lt;98,"No","Yes")))</f>
        <v>Yes</v>
      </c>
      <c r="E21" s="9">
        <v>99.745540130999998</v>
      </c>
      <c r="F21" s="9" t="str">
        <f>IF($B21="N/A","N/A",IF(E21&gt;100,"No",IF(E21&lt;98,"No","Yes")))</f>
        <v>Yes</v>
      </c>
      <c r="G21" s="9">
        <v>99.745736238000006</v>
      </c>
      <c r="H21" s="9" t="str">
        <f>IF($B21="N/A","N/A",IF(G21&gt;100,"No",IF(G21&lt;98,"No","Yes")))</f>
        <v>Yes</v>
      </c>
      <c r="I21" s="10">
        <v>4.2099999999999999E-2</v>
      </c>
      <c r="J21" s="10">
        <v>2.0000000000000001E-4</v>
      </c>
      <c r="K21" s="9" t="str">
        <f>IF(J21="Div by 0", "N/A", IF(J21="N/A","N/A", IF(J21&gt;30, "No", IF(J21&lt;-30, "No", "Yes"))))</f>
        <v>Yes</v>
      </c>
    </row>
    <row r="22" spans="1:11" ht="15" customHeight="1" x14ac:dyDescent="0.2">
      <c r="A22" s="3" t="s">
        <v>1714</v>
      </c>
      <c r="B22" s="37" t="s">
        <v>213</v>
      </c>
      <c r="C22" s="9">
        <v>65.240961581999997</v>
      </c>
      <c r="D22" s="9" t="str">
        <f>IF($B22="N/A","N/A",IF(C22&gt;15,"No",IF(C22&lt;-15,"No","Yes")))</f>
        <v>N/A</v>
      </c>
      <c r="E22" s="9">
        <v>66.102886124999998</v>
      </c>
      <c r="F22" s="9" t="str">
        <f>IF($B22="N/A","N/A",IF(E22&gt;15,"No",IF(E22&lt;-15,"No","Yes")))</f>
        <v>N/A</v>
      </c>
      <c r="G22" s="9">
        <v>64.256316053000006</v>
      </c>
      <c r="H22" s="9" t="str">
        <f>IF($B22="N/A","N/A",IF(G22&gt;15,"No",IF(G22&lt;-15,"No","Yes")))</f>
        <v>N/A</v>
      </c>
      <c r="I22" s="10">
        <v>1.321</v>
      </c>
      <c r="J22" s="10">
        <v>-2.79</v>
      </c>
      <c r="K22" s="9" t="str">
        <f t="shared" ref="K22:K31" si="1">IF(J22="Div by 0", "N/A", IF(J22="N/A","N/A", IF(J22&gt;30, "No", IF(J22&lt;-30, "No", "Yes"))))</f>
        <v>Yes</v>
      </c>
    </row>
    <row r="23" spans="1:11" x14ac:dyDescent="0.2">
      <c r="A23" s="3" t="s">
        <v>940</v>
      </c>
      <c r="B23" s="37" t="s">
        <v>213</v>
      </c>
      <c r="C23" s="9">
        <v>34.397150353999997</v>
      </c>
      <c r="D23" s="9" t="str">
        <f>IF($B23="N/A","N/A",IF(C23&gt;15,"No",IF(C23&lt;-15,"No","Yes")))</f>
        <v>N/A</v>
      </c>
      <c r="E23" s="9">
        <v>33.567163555999997</v>
      </c>
      <c r="F23" s="9" t="str">
        <f>IF($B23="N/A","N/A",IF(E23&gt;15,"No",IF(E23&lt;-15,"No","Yes")))</f>
        <v>N/A</v>
      </c>
      <c r="G23" s="9">
        <v>34.774662063000001</v>
      </c>
      <c r="H23" s="9" t="str">
        <f>IF($B23="N/A","N/A",IF(G23&gt;15,"No",IF(G23&lt;-15,"No","Yes")))</f>
        <v>N/A</v>
      </c>
      <c r="I23" s="10">
        <v>-2.41</v>
      </c>
      <c r="J23" s="10">
        <v>3.597</v>
      </c>
      <c r="K23" s="9" t="str">
        <f t="shared" si="1"/>
        <v>Yes</v>
      </c>
    </row>
    <row r="24" spans="1:11" ht="25.5" x14ac:dyDescent="0.2">
      <c r="A24" s="3" t="s">
        <v>941</v>
      </c>
      <c r="B24" s="37" t="s">
        <v>213</v>
      </c>
      <c r="C24" s="9">
        <v>1.2839370399999999E-2</v>
      </c>
      <c r="D24" s="9" t="str">
        <f>IF($B24="N/A","N/A",IF(C24&gt;15,"No",IF(C24&lt;-15,"No","Yes")))</f>
        <v>N/A</v>
      </c>
      <c r="E24" s="9">
        <v>1.1823805499999999E-2</v>
      </c>
      <c r="F24" s="9" t="str">
        <f>IF($B24="N/A","N/A",IF(E24&gt;15,"No",IF(E24&lt;-15,"No","Yes")))</f>
        <v>N/A</v>
      </c>
      <c r="G24" s="9">
        <v>9.0519594000000002E-3</v>
      </c>
      <c r="H24" s="9" t="str">
        <f>IF($B24="N/A","N/A",IF(G24&gt;15,"No",IF(G24&lt;-15,"No","Yes")))</f>
        <v>N/A</v>
      </c>
      <c r="I24" s="10">
        <v>-7.91</v>
      </c>
      <c r="J24" s="10">
        <v>-23.4</v>
      </c>
      <c r="K24" s="9" t="str">
        <f t="shared" si="1"/>
        <v>Yes</v>
      </c>
    </row>
    <row r="25" spans="1:11" x14ac:dyDescent="0.2">
      <c r="A25" s="3" t="s">
        <v>166</v>
      </c>
      <c r="B25" s="37" t="s">
        <v>213</v>
      </c>
      <c r="C25" s="9">
        <v>99.703566699000007</v>
      </c>
      <c r="D25" s="9" t="str">
        <f t="shared" ref="D25:D27" si="2">IF($B25="N/A","N/A",IF(C25&gt;15,"No",IF(C25&lt;-15,"No","Yes")))</f>
        <v>N/A</v>
      </c>
      <c r="E25" s="9">
        <v>99.745540130999998</v>
      </c>
      <c r="F25" s="9" t="str">
        <f t="shared" ref="F25:F27" si="3">IF($B25="N/A","N/A",IF(E25&gt;15,"No",IF(E25&lt;-15,"No","Yes")))</f>
        <v>N/A</v>
      </c>
      <c r="G25" s="9">
        <v>99.745736238000006</v>
      </c>
      <c r="H25" s="9" t="str">
        <f t="shared" ref="H25:H27" si="4">IF($B25="N/A","N/A",IF(G25&gt;15,"No",IF(G25&lt;-15,"No","Yes")))</f>
        <v>N/A</v>
      </c>
      <c r="I25" s="10">
        <v>4.2099999999999999E-2</v>
      </c>
      <c r="J25" s="10">
        <v>2.0000000000000001E-4</v>
      </c>
      <c r="K25" s="9" t="str">
        <f t="shared" si="1"/>
        <v>Yes</v>
      </c>
    </row>
    <row r="26" spans="1:11" x14ac:dyDescent="0.2">
      <c r="A26" s="3" t="s">
        <v>167</v>
      </c>
      <c r="B26" s="37" t="s">
        <v>213</v>
      </c>
      <c r="C26" s="9">
        <v>99.703566699000007</v>
      </c>
      <c r="D26" s="9" t="str">
        <f t="shared" si="2"/>
        <v>N/A</v>
      </c>
      <c r="E26" s="9">
        <v>99.745540130999998</v>
      </c>
      <c r="F26" s="9" t="str">
        <f t="shared" si="3"/>
        <v>N/A</v>
      </c>
      <c r="G26" s="9">
        <v>99.745736238000006</v>
      </c>
      <c r="H26" s="9" t="str">
        <f t="shared" si="4"/>
        <v>N/A</v>
      </c>
      <c r="I26" s="10">
        <v>4.2099999999999999E-2</v>
      </c>
      <c r="J26" s="10">
        <v>2.0000000000000001E-4</v>
      </c>
      <c r="K26" s="9" t="str">
        <f t="shared" si="1"/>
        <v>Yes</v>
      </c>
    </row>
    <row r="27" spans="1:11" x14ac:dyDescent="0.2">
      <c r="A27" s="3" t="s">
        <v>168</v>
      </c>
      <c r="B27" s="37" t="s">
        <v>213</v>
      </c>
      <c r="C27" s="9">
        <v>99.703566699000007</v>
      </c>
      <c r="D27" s="9" t="str">
        <f t="shared" si="2"/>
        <v>N/A</v>
      </c>
      <c r="E27" s="9">
        <v>99.745540130999998</v>
      </c>
      <c r="F27" s="9" t="str">
        <f t="shared" si="3"/>
        <v>N/A</v>
      </c>
      <c r="G27" s="9">
        <v>99.745736238000006</v>
      </c>
      <c r="H27" s="9" t="str">
        <f t="shared" si="4"/>
        <v>N/A</v>
      </c>
      <c r="I27" s="10">
        <v>4.2099999999999999E-2</v>
      </c>
      <c r="J27" s="10">
        <v>2.0000000000000001E-4</v>
      </c>
      <c r="K27" s="9" t="str">
        <f t="shared" si="1"/>
        <v>Yes</v>
      </c>
    </row>
    <row r="28" spans="1:11" x14ac:dyDescent="0.2">
      <c r="A28" s="3" t="s">
        <v>54</v>
      </c>
      <c r="B28" s="37" t="s">
        <v>213</v>
      </c>
      <c r="C28" s="9">
        <v>6.4718234378000004</v>
      </c>
      <c r="D28" s="9" t="str">
        <f>IF($B28="N/A","N/A",IF(C28&gt;15,"No",IF(C28&lt;-15,"No","Yes")))</f>
        <v>N/A</v>
      </c>
      <c r="E28" s="9">
        <v>6.8875733871999998</v>
      </c>
      <c r="F28" s="9" t="str">
        <f>IF($B28="N/A","N/A",IF(E28&gt;15,"No",IF(E28&lt;-15,"No","Yes")))</f>
        <v>N/A</v>
      </c>
      <c r="G28" s="9">
        <v>6.1186623284000001</v>
      </c>
      <c r="H28" s="9" t="str">
        <f>IF($B28="N/A","N/A",IF(G28&gt;15,"No",IF(G28&lt;-15,"No","Yes")))</f>
        <v>N/A</v>
      </c>
      <c r="I28" s="10">
        <v>6.4240000000000004</v>
      </c>
      <c r="J28" s="10">
        <v>-11.2</v>
      </c>
      <c r="K28" s="9" t="str">
        <f t="shared" si="1"/>
        <v>Yes</v>
      </c>
    </row>
    <row r="29" spans="1:11" x14ac:dyDescent="0.2">
      <c r="A29" s="3" t="s">
        <v>55</v>
      </c>
      <c r="B29" s="37" t="s">
        <v>213</v>
      </c>
      <c r="C29" s="9">
        <v>93.231743261000005</v>
      </c>
      <c r="D29" s="9" t="str">
        <f>IF($B29="N/A","N/A",IF(C29&gt;15,"No",IF(C29&lt;-15,"No","Yes")))</f>
        <v>N/A</v>
      </c>
      <c r="E29" s="9">
        <v>92.857966743999995</v>
      </c>
      <c r="F29" s="9" t="str">
        <f>IF($B29="N/A","N/A",IF(E29&gt;15,"No",IF(E29&lt;-15,"No","Yes")))</f>
        <v>N/A</v>
      </c>
      <c r="G29" s="9">
        <v>93.627073909999993</v>
      </c>
      <c r="H29" s="9" t="str">
        <f>IF($B29="N/A","N/A",IF(G29&gt;15,"No",IF(G29&lt;-15,"No","Yes")))</f>
        <v>N/A</v>
      </c>
      <c r="I29" s="10">
        <v>-0.40100000000000002</v>
      </c>
      <c r="J29" s="10">
        <v>0.82830000000000004</v>
      </c>
      <c r="K29" s="9" t="str">
        <f t="shared" si="1"/>
        <v>Yes</v>
      </c>
    </row>
    <row r="30" spans="1:11" x14ac:dyDescent="0.2">
      <c r="A30" s="3" t="s">
        <v>56</v>
      </c>
      <c r="B30" s="37" t="s">
        <v>213</v>
      </c>
      <c r="C30" s="9">
        <v>73.234814299999996</v>
      </c>
      <c r="D30" s="9" t="str">
        <f>IF($B30="N/A","N/A",IF(C30&gt;15,"No",IF(C30&lt;-15,"No","Yes")))</f>
        <v>N/A</v>
      </c>
      <c r="E30" s="9">
        <v>74.957800176999996</v>
      </c>
      <c r="F30" s="9" t="str">
        <f>IF($B30="N/A","N/A",IF(E30&gt;15,"No",IF(E30&lt;-15,"No","Yes")))</f>
        <v>N/A</v>
      </c>
      <c r="G30" s="9">
        <v>77.585114419000007</v>
      </c>
      <c r="H30" s="9" t="str">
        <f>IF($B30="N/A","N/A",IF(G30&gt;15,"No",IF(G30&lt;-15,"No","Yes")))</f>
        <v>N/A</v>
      </c>
      <c r="I30" s="10">
        <v>2.3530000000000002</v>
      </c>
      <c r="J30" s="10">
        <v>3.5049999999999999</v>
      </c>
      <c r="K30" s="9" t="str">
        <f t="shared" si="1"/>
        <v>Yes</v>
      </c>
    </row>
    <row r="31" spans="1:11" x14ac:dyDescent="0.2">
      <c r="A31" s="3" t="s">
        <v>57</v>
      </c>
      <c r="B31" s="37" t="s">
        <v>213</v>
      </c>
      <c r="C31" s="9">
        <v>22.479828958999999</v>
      </c>
      <c r="D31" s="9" t="str">
        <f>IF($B31="N/A","N/A",IF(C31&gt;15,"No",IF(C31&lt;-15,"No","Yes")))</f>
        <v>N/A</v>
      </c>
      <c r="E31" s="9">
        <v>20.512896835999999</v>
      </c>
      <c r="F31" s="9" t="str">
        <f>IF($B31="N/A","N/A",IF(E31&gt;15,"No",IF(E31&lt;-15,"No","Yes")))</f>
        <v>N/A</v>
      </c>
      <c r="G31" s="9">
        <v>16.673670700999999</v>
      </c>
      <c r="H31" s="9" t="str">
        <f>IF($B31="N/A","N/A",IF(G31&gt;15,"No",IF(G31&lt;-15,"No","Yes")))</f>
        <v>N/A</v>
      </c>
      <c r="I31" s="10">
        <v>-8.75</v>
      </c>
      <c r="J31" s="10">
        <v>-18.7</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4</v>
      </c>
      <c r="F6" s="46" t="s">
        <v>213</v>
      </c>
      <c r="G6" s="29">
        <v>7</v>
      </c>
      <c r="H6" s="46" t="s">
        <v>213</v>
      </c>
      <c r="I6" s="133" t="s">
        <v>213</v>
      </c>
      <c r="J6" s="133" t="s">
        <v>213</v>
      </c>
      <c r="K6" s="46" t="s">
        <v>213</v>
      </c>
      <c r="L6" s="46" t="s">
        <v>213</v>
      </c>
    </row>
    <row r="7" spans="1:12" x14ac:dyDescent="0.2">
      <c r="A7" s="3" t="s">
        <v>17</v>
      </c>
      <c r="B7" s="32" t="s">
        <v>213</v>
      </c>
      <c r="C7" s="33">
        <v>395114</v>
      </c>
      <c r="D7" s="84" t="str">
        <f>IF($B7="N/A","N/A",IF(C7&gt;10,"No",IF(C7&lt;-10,"No","Yes")))</f>
        <v>N/A</v>
      </c>
      <c r="E7" s="33">
        <v>419314</v>
      </c>
      <c r="F7" s="84" t="str">
        <f>IF($B7="N/A","N/A",IF(E7&gt;10,"No",IF(E7&lt;-10,"No","Yes")))</f>
        <v>N/A</v>
      </c>
      <c r="G7" s="33">
        <v>433102</v>
      </c>
      <c r="H7" s="84" t="str">
        <f>IF($B7="N/A","N/A",IF(G7&gt;10,"No",IF(G7&lt;-10,"No","Yes")))</f>
        <v>N/A</v>
      </c>
      <c r="I7" s="85">
        <v>6.125</v>
      </c>
      <c r="J7" s="85">
        <v>3.2879999999999998</v>
      </c>
      <c r="K7" s="86" t="s">
        <v>739</v>
      </c>
      <c r="L7" s="34" t="str">
        <f>IF(J7="Div by 0", "N/A", IF(K7="N/A","N/A", IF(J7&gt;VALUE(MID(K7,1,2)), "No", IF(J7&lt;-1*VALUE(MID(K7,1,2)), "No", "Yes"))))</f>
        <v>Yes</v>
      </c>
    </row>
    <row r="8" spans="1:12" x14ac:dyDescent="0.2">
      <c r="A8" s="3" t="s">
        <v>58</v>
      </c>
      <c r="B8" s="37" t="s">
        <v>213</v>
      </c>
      <c r="C8" s="49">
        <v>1534633980</v>
      </c>
      <c r="D8" s="46" t="str">
        <f>IF($B8="N/A","N/A",IF(C8&gt;10,"No",IF(C8&lt;-10,"No","Yes")))</f>
        <v>N/A</v>
      </c>
      <c r="E8" s="49">
        <v>1466847308</v>
      </c>
      <c r="F8" s="46" t="str">
        <f>IF($B8="N/A","N/A",IF(E8&gt;10,"No",IF(E8&lt;-10,"No","Yes")))</f>
        <v>N/A</v>
      </c>
      <c r="G8" s="49">
        <v>1528171979</v>
      </c>
      <c r="H8" s="46" t="str">
        <f>IF($B8="N/A","N/A",IF(G8&gt;10,"No",IF(G8&lt;-10,"No","Yes")))</f>
        <v>N/A</v>
      </c>
      <c r="I8" s="12">
        <v>-4.42</v>
      </c>
      <c r="J8" s="12">
        <v>4.181</v>
      </c>
      <c r="K8" s="47" t="s">
        <v>739</v>
      </c>
      <c r="L8" s="9" t="str">
        <f>IF(J8="Div by 0", "N/A", IF(K8="N/A","N/A", IF(J8&gt;VALUE(MID(K8,1,2)), "No", IF(J8&lt;-1*VALUE(MID(K8,1,2)), "No", "Yes"))))</f>
        <v>Yes</v>
      </c>
    </row>
    <row r="9" spans="1:12" x14ac:dyDescent="0.2">
      <c r="A9" s="61" t="s">
        <v>944</v>
      </c>
      <c r="B9" s="9" t="s">
        <v>213</v>
      </c>
      <c r="C9" s="8">
        <v>13.541661394</v>
      </c>
      <c r="D9" s="46" t="str">
        <f>IF($B9="N/A","N/A",IF(C9&gt;10,"No",IF(C9&lt;-10,"No","Yes")))</f>
        <v>N/A</v>
      </c>
      <c r="E9" s="8">
        <v>14.346766385</v>
      </c>
      <c r="F9" s="46" t="str">
        <f>IF($B9="N/A","N/A",IF(E9&gt;10,"No",IF(E9&lt;-10,"No","Yes")))</f>
        <v>N/A</v>
      </c>
      <c r="G9" s="8">
        <v>12.833697374</v>
      </c>
      <c r="H9" s="46" t="str">
        <f>IF($B9="N/A","N/A",IF(G9&gt;10,"No",IF(G9&lt;-10,"No","Yes")))</f>
        <v>N/A</v>
      </c>
      <c r="I9" s="12">
        <v>5.9450000000000003</v>
      </c>
      <c r="J9" s="12">
        <v>-10.5</v>
      </c>
      <c r="K9" s="9" t="s">
        <v>213</v>
      </c>
      <c r="L9" s="9" t="str">
        <f>IF(J9="Div by 0", "N/A", IF(K9="N/A","N/A", IF(J9&gt;VALUE(MID(K9,1,2)), "No", IF(J9&lt;-1*VALUE(MID(K9,1,2)), "No", "Yes"))))</f>
        <v>N/A</v>
      </c>
    </row>
    <row r="10" spans="1:12" x14ac:dyDescent="0.2">
      <c r="A10" s="61" t="s">
        <v>945</v>
      </c>
      <c r="B10" s="9" t="s">
        <v>213</v>
      </c>
      <c r="C10" s="8">
        <v>7.0253142130999997</v>
      </c>
      <c r="D10" s="46" t="str">
        <f t="shared" ref="D10:D19" si="0">IF($B10="N/A","N/A",IF(C10&gt;10,"No",IF(C10&lt;-10,"No","Yes")))</f>
        <v>N/A</v>
      </c>
      <c r="E10" s="8">
        <v>7.4583724845999999</v>
      </c>
      <c r="F10" s="46" t="str">
        <f t="shared" ref="F10:F19" si="1">IF($B10="N/A","N/A",IF(E10&gt;10,"No",IF(E10&lt;-10,"No","Yes")))</f>
        <v>N/A</v>
      </c>
      <c r="G10" s="8">
        <v>7.2825800851000002</v>
      </c>
      <c r="H10" s="46" t="str">
        <f t="shared" ref="H10:H19" si="2">IF($B10="N/A","N/A",IF(G10&gt;10,"No",IF(G10&lt;-10,"No","Yes")))</f>
        <v>N/A</v>
      </c>
      <c r="I10" s="12">
        <v>6.1639999999999997</v>
      </c>
      <c r="J10" s="12">
        <v>-2.36</v>
      </c>
      <c r="K10" s="9" t="s">
        <v>213</v>
      </c>
      <c r="L10" s="9" t="str">
        <f t="shared" ref="L10:L26" si="3">IF(J10="Div by 0", "N/A", IF(K10="N/A","N/A", IF(J10&gt;VALUE(MID(K10,1,2)), "No", IF(J10&lt;-1*VALUE(MID(K10,1,2)), "No", "Yes"))))</f>
        <v>N/A</v>
      </c>
    </row>
    <row r="11" spans="1:12" x14ac:dyDescent="0.2">
      <c r="A11" s="61" t="s">
        <v>946</v>
      </c>
      <c r="B11" s="9" t="s">
        <v>213</v>
      </c>
      <c r="C11" s="8">
        <v>13.514074419</v>
      </c>
      <c r="D11" s="46" t="str">
        <f t="shared" si="0"/>
        <v>N/A</v>
      </c>
      <c r="E11" s="8">
        <v>13.575268176</v>
      </c>
      <c r="F11" s="46" t="str">
        <f t="shared" si="1"/>
        <v>N/A</v>
      </c>
      <c r="G11" s="8">
        <v>10.986095654</v>
      </c>
      <c r="H11" s="46" t="str">
        <f t="shared" si="2"/>
        <v>N/A</v>
      </c>
      <c r="I11" s="12">
        <v>0.45279999999999998</v>
      </c>
      <c r="J11" s="12">
        <v>-19.100000000000001</v>
      </c>
      <c r="K11" s="9" t="s">
        <v>213</v>
      </c>
      <c r="L11" s="9" t="str">
        <f t="shared" si="3"/>
        <v>N/A</v>
      </c>
    </row>
    <row r="12" spans="1:12" x14ac:dyDescent="0.2">
      <c r="A12" s="61" t="s">
        <v>947</v>
      </c>
      <c r="B12" s="9" t="s">
        <v>213</v>
      </c>
      <c r="C12" s="8">
        <v>9.1112945000000004E-3</v>
      </c>
      <c r="D12" s="46" t="str">
        <f t="shared" si="0"/>
        <v>N/A</v>
      </c>
      <c r="E12" s="8">
        <v>3.5534229700000003E-2</v>
      </c>
      <c r="F12" s="46" t="str">
        <f t="shared" si="1"/>
        <v>N/A</v>
      </c>
      <c r="G12" s="8">
        <v>1.173626536</v>
      </c>
      <c r="H12" s="46" t="str">
        <f t="shared" si="2"/>
        <v>N/A</v>
      </c>
      <c r="I12" s="12">
        <v>290</v>
      </c>
      <c r="J12" s="12">
        <v>3203</v>
      </c>
      <c r="K12" s="9" t="s">
        <v>213</v>
      </c>
      <c r="L12" s="9" t="str">
        <f t="shared" si="3"/>
        <v>N/A</v>
      </c>
    </row>
    <row r="13" spans="1:12" x14ac:dyDescent="0.2">
      <c r="A13" s="61" t="s">
        <v>948</v>
      </c>
      <c r="B13" s="11" t="s">
        <v>213</v>
      </c>
      <c r="C13" s="8">
        <v>44.631929012999997</v>
      </c>
      <c r="D13" s="46" t="str">
        <f t="shared" si="0"/>
        <v>N/A</v>
      </c>
      <c r="E13" s="8">
        <v>50.854490906999999</v>
      </c>
      <c r="F13" s="46" t="str">
        <f t="shared" si="1"/>
        <v>N/A</v>
      </c>
      <c r="G13" s="8">
        <v>39.409192292</v>
      </c>
      <c r="H13" s="46" t="str">
        <f t="shared" si="2"/>
        <v>N/A</v>
      </c>
      <c r="I13" s="12">
        <v>13.94</v>
      </c>
      <c r="J13" s="12">
        <v>-22.5</v>
      </c>
      <c r="K13" s="9" t="s">
        <v>213</v>
      </c>
      <c r="L13" s="9" t="str">
        <f t="shared" si="3"/>
        <v>N/A</v>
      </c>
    </row>
    <row r="14" spans="1:12" ht="12.75" customHeight="1" x14ac:dyDescent="0.2">
      <c r="A14" s="61" t="s">
        <v>949</v>
      </c>
      <c r="B14" s="11" t="s">
        <v>213</v>
      </c>
      <c r="C14" s="8">
        <v>3.1606068122000002</v>
      </c>
      <c r="D14" s="46" t="str">
        <f t="shared" si="0"/>
        <v>N/A</v>
      </c>
      <c r="E14" s="8">
        <v>1.9469896068000001</v>
      </c>
      <c r="F14" s="46" t="str">
        <f t="shared" si="1"/>
        <v>N/A</v>
      </c>
      <c r="G14" s="8">
        <v>3.1001934878999999</v>
      </c>
      <c r="H14" s="46" t="str">
        <f t="shared" si="2"/>
        <v>N/A</v>
      </c>
      <c r="I14" s="12">
        <v>-38.4</v>
      </c>
      <c r="J14" s="12">
        <v>59.23</v>
      </c>
      <c r="K14" s="9" t="s">
        <v>213</v>
      </c>
      <c r="L14" s="9" t="str">
        <f t="shared" si="3"/>
        <v>N/A</v>
      </c>
    </row>
    <row r="15" spans="1:12" x14ac:dyDescent="0.2">
      <c r="A15" s="61" t="s">
        <v>950</v>
      </c>
      <c r="B15" s="11" t="s">
        <v>213</v>
      </c>
      <c r="C15" s="8">
        <v>2.530915E-4</v>
      </c>
      <c r="D15" s="46" t="str">
        <f t="shared" si="0"/>
        <v>N/A</v>
      </c>
      <c r="E15" s="8">
        <v>2.3848479999999999E-4</v>
      </c>
      <c r="F15" s="46" t="str">
        <f t="shared" si="1"/>
        <v>N/A</v>
      </c>
      <c r="G15" s="8">
        <v>1.6162474400000001E-2</v>
      </c>
      <c r="H15" s="46" t="str">
        <f t="shared" si="2"/>
        <v>N/A</v>
      </c>
      <c r="I15" s="12">
        <v>-5.77</v>
      </c>
      <c r="J15" s="12">
        <v>6677</v>
      </c>
      <c r="K15" s="9" t="s">
        <v>213</v>
      </c>
      <c r="L15" s="9" t="str">
        <f t="shared" si="3"/>
        <v>N/A</v>
      </c>
    </row>
    <row r="16" spans="1:12" ht="12.75" customHeight="1" x14ac:dyDescent="0.2">
      <c r="A16" s="61" t="s">
        <v>951</v>
      </c>
      <c r="B16" s="11" t="s">
        <v>213</v>
      </c>
      <c r="C16" s="8">
        <v>18.117049763000001</v>
      </c>
      <c r="D16" s="46" t="str">
        <f t="shared" si="0"/>
        <v>N/A</v>
      </c>
      <c r="E16" s="8">
        <v>11.782339726</v>
      </c>
      <c r="F16" s="46" t="str">
        <f t="shared" si="1"/>
        <v>N/A</v>
      </c>
      <c r="G16" s="8">
        <v>25.198452097000001</v>
      </c>
      <c r="H16" s="46" t="str">
        <f t="shared" si="2"/>
        <v>N/A</v>
      </c>
      <c r="I16" s="12">
        <v>-35</v>
      </c>
      <c r="J16" s="12">
        <v>113.9</v>
      </c>
      <c r="K16" s="9" t="s">
        <v>213</v>
      </c>
      <c r="L16" s="9" t="str">
        <f t="shared" si="3"/>
        <v>N/A</v>
      </c>
    </row>
    <row r="17" spans="1:12" ht="12.75" customHeight="1" x14ac:dyDescent="0.2">
      <c r="A17" s="4" t="s">
        <v>952</v>
      </c>
      <c r="B17" s="11" t="s">
        <v>213</v>
      </c>
      <c r="C17" s="8" t="s">
        <v>213</v>
      </c>
      <c r="D17" s="46" t="str">
        <f t="shared" si="0"/>
        <v>N/A</v>
      </c>
      <c r="E17" s="8">
        <v>70.095441601999994</v>
      </c>
      <c r="F17" s="46" t="str">
        <f t="shared" si="1"/>
        <v>N/A</v>
      </c>
      <c r="G17" s="8">
        <v>71.906386948000005</v>
      </c>
      <c r="H17" s="46" t="str">
        <f t="shared" si="2"/>
        <v>N/A</v>
      </c>
      <c r="I17" s="12" t="s">
        <v>213</v>
      </c>
      <c r="J17" s="12">
        <v>2.5840000000000001</v>
      </c>
      <c r="K17" s="9" t="s">
        <v>213</v>
      </c>
      <c r="L17" s="9" t="str">
        <f t="shared" si="3"/>
        <v>N/A</v>
      </c>
    </row>
    <row r="18" spans="1:12" ht="12.75" customHeight="1" x14ac:dyDescent="0.2">
      <c r="A18" s="4" t="s">
        <v>953</v>
      </c>
      <c r="B18" s="11" t="s">
        <v>213</v>
      </c>
      <c r="C18" s="8" t="s">
        <v>213</v>
      </c>
      <c r="D18" s="46" t="str">
        <f t="shared" si="0"/>
        <v>N/A</v>
      </c>
      <c r="E18" s="8">
        <v>15.557792013</v>
      </c>
      <c r="F18" s="46" t="str">
        <f t="shared" si="1"/>
        <v>N/A</v>
      </c>
      <c r="G18" s="8">
        <v>15.259915678</v>
      </c>
      <c r="H18" s="46" t="str">
        <f t="shared" si="2"/>
        <v>N/A</v>
      </c>
      <c r="I18" s="12" t="s">
        <v>213</v>
      </c>
      <c r="J18" s="12">
        <v>-1.91</v>
      </c>
      <c r="K18" s="9" t="s">
        <v>213</v>
      </c>
      <c r="L18" s="9" t="str">
        <f t="shared" si="3"/>
        <v>N/A</v>
      </c>
    </row>
    <row r="19" spans="1:12" ht="12.75" customHeight="1" x14ac:dyDescent="0.2">
      <c r="A19" s="18" t="s">
        <v>132</v>
      </c>
      <c r="B19" s="1" t="s">
        <v>213</v>
      </c>
      <c r="C19" s="38">
        <v>15448</v>
      </c>
      <c r="D19" s="46" t="str">
        <f t="shared" si="0"/>
        <v>N/A</v>
      </c>
      <c r="E19" s="38">
        <v>15154</v>
      </c>
      <c r="F19" s="46" t="str">
        <f t="shared" si="1"/>
        <v>N/A</v>
      </c>
      <c r="G19" s="38">
        <v>13738</v>
      </c>
      <c r="H19" s="46" t="str">
        <f t="shared" si="2"/>
        <v>N/A</v>
      </c>
      <c r="I19" s="12">
        <v>-1.9</v>
      </c>
      <c r="J19" s="12">
        <v>-9.34</v>
      </c>
      <c r="K19" s="38" t="s">
        <v>213</v>
      </c>
      <c r="L19" s="9" t="str">
        <f t="shared" si="3"/>
        <v>N/A</v>
      </c>
    </row>
    <row r="20" spans="1:12" ht="12.75" customHeight="1" x14ac:dyDescent="0.2">
      <c r="A20" s="18" t="s">
        <v>133</v>
      </c>
      <c r="B20" s="50" t="s">
        <v>276</v>
      </c>
      <c r="C20" s="8">
        <v>3.9097576902000002</v>
      </c>
      <c r="D20" s="46" t="str">
        <f>IF($B20="N/A","N/A",IF(C20&gt;=2,"No",IF(C20&lt;0,"No","Yes")))</f>
        <v>No</v>
      </c>
      <c r="E20" s="8">
        <v>3.6139981017</v>
      </c>
      <c r="F20" s="46" t="str">
        <f>IF($B20="N/A","N/A",IF(E20&gt;=2,"No",IF(E20&lt;0,"No","Yes")))</f>
        <v>No</v>
      </c>
      <c r="G20" s="8">
        <v>3.1720010528999998</v>
      </c>
      <c r="H20" s="46" t="str">
        <f>IF($B20="N/A","N/A",IF(G20&gt;=2,"No",IF(G20&lt;0,"No","Yes")))</f>
        <v>No</v>
      </c>
      <c r="I20" s="12">
        <v>-7.56</v>
      </c>
      <c r="J20" s="12">
        <v>-12.2</v>
      </c>
      <c r="K20" s="9" t="s">
        <v>213</v>
      </c>
      <c r="L20" s="9" t="str">
        <f t="shared" si="3"/>
        <v>N/A</v>
      </c>
    </row>
    <row r="21" spans="1:12" ht="25.5" x14ac:dyDescent="0.2">
      <c r="A21" s="2" t="s">
        <v>134</v>
      </c>
      <c r="B21" s="50" t="s">
        <v>213</v>
      </c>
      <c r="C21" s="49">
        <v>11652413</v>
      </c>
      <c r="D21" s="46" t="str">
        <f t="shared" ref="D21:D26" si="4">IF($B21="N/A","N/A",IF(C21&gt;10,"No",IF(C21&lt;-10,"No","Yes")))</f>
        <v>N/A</v>
      </c>
      <c r="E21" s="49">
        <v>10035741</v>
      </c>
      <c r="F21" s="46" t="str">
        <f t="shared" ref="F21:F26" si="5">IF($B21="N/A","N/A",IF(E21&gt;10,"No",IF(E21&lt;-10,"No","Yes")))</f>
        <v>N/A</v>
      </c>
      <c r="G21" s="49">
        <v>11131920</v>
      </c>
      <c r="H21" s="46" t="str">
        <f t="shared" ref="H21:H26" si="6">IF($B21="N/A","N/A",IF(G21&gt;10,"No",IF(G21&lt;-10,"No","Yes")))</f>
        <v>N/A</v>
      </c>
      <c r="I21" s="12">
        <v>-13.9</v>
      </c>
      <c r="J21" s="12">
        <v>10.92</v>
      </c>
      <c r="K21" s="9" t="s">
        <v>213</v>
      </c>
      <c r="L21" s="9" t="str">
        <f t="shared" si="3"/>
        <v>N/A</v>
      </c>
    </row>
    <row r="22" spans="1:12" ht="25.5" x14ac:dyDescent="0.2">
      <c r="A22" s="2" t="s">
        <v>1708</v>
      </c>
      <c r="B22" s="50" t="s">
        <v>213</v>
      </c>
      <c r="C22" s="49">
        <v>754.29913256999998</v>
      </c>
      <c r="D22" s="46" t="str">
        <f t="shared" si="4"/>
        <v>N/A</v>
      </c>
      <c r="E22" s="49">
        <v>662.25029695000001</v>
      </c>
      <c r="F22" s="46" t="str">
        <f t="shared" si="5"/>
        <v>N/A</v>
      </c>
      <c r="G22" s="49">
        <v>810.30135390999999</v>
      </c>
      <c r="H22" s="46" t="str">
        <f t="shared" si="6"/>
        <v>N/A</v>
      </c>
      <c r="I22" s="12">
        <v>-12.2</v>
      </c>
      <c r="J22" s="12">
        <v>22.36</v>
      </c>
      <c r="K22" s="9" t="s">
        <v>213</v>
      </c>
      <c r="L22" s="9" t="str">
        <f t="shared" si="3"/>
        <v>N/A</v>
      </c>
    </row>
    <row r="23" spans="1:12" ht="12.75" customHeight="1" x14ac:dyDescent="0.2">
      <c r="A23" s="18" t="s">
        <v>135</v>
      </c>
      <c r="B23" s="37" t="s">
        <v>213</v>
      </c>
      <c r="C23" s="1">
        <v>810</v>
      </c>
      <c r="D23" s="46" t="str">
        <f t="shared" si="4"/>
        <v>N/A</v>
      </c>
      <c r="E23" s="1">
        <v>5828</v>
      </c>
      <c r="F23" s="46" t="str">
        <f t="shared" si="5"/>
        <v>N/A</v>
      </c>
      <c r="G23" s="1">
        <v>8434</v>
      </c>
      <c r="H23" s="46" t="str">
        <f t="shared" si="6"/>
        <v>N/A</v>
      </c>
      <c r="I23" s="12">
        <v>619.5</v>
      </c>
      <c r="J23" s="12">
        <v>44.72</v>
      </c>
      <c r="K23" s="38" t="s">
        <v>213</v>
      </c>
      <c r="L23" s="9" t="str">
        <f t="shared" si="3"/>
        <v>N/A</v>
      </c>
    </row>
    <row r="24" spans="1:12" ht="12.75" customHeight="1" x14ac:dyDescent="0.2">
      <c r="A24" s="18" t="s">
        <v>136</v>
      </c>
      <c r="B24" s="37" t="s">
        <v>213</v>
      </c>
      <c r="C24" s="13">
        <v>0.20500412539999999</v>
      </c>
      <c r="D24" s="46" t="str">
        <f t="shared" si="4"/>
        <v>N/A</v>
      </c>
      <c r="E24" s="13">
        <v>1.3898892</v>
      </c>
      <c r="F24" s="46" t="str">
        <f t="shared" si="5"/>
        <v>N/A</v>
      </c>
      <c r="G24" s="13">
        <v>1.9473472761999999</v>
      </c>
      <c r="H24" s="46" t="str">
        <f t="shared" si="6"/>
        <v>N/A</v>
      </c>
      <c r="I24" s="12">
        <v>578</v>
      </c>
      <c r="J24" s="12">
        <v>40.11</v>
      </c>
      <c r="K24" s="9" t="s">
        <v>213</v>
      </c>
      <c r="L24" s="9" t="str">
        <f t="shared" si="3"/>
        <v>N/A</v>
      </c>
    </row>
    <row r="25" spans="1:12" ht="25.5" x14ac:dyDescent="0.2">
      <c r="A25" s="2" t="s">
        <v>137</v>
      </c>
      <c r="B25" s="37" t="s">
        <v>213</v>
      </c>
      <c r="C25" s="14">
        <v>2909075</v>
      </c>
      <c r="D25" s="46" t="str">
        <f t="shared" si="4"/>
        <v>N/A</v>
      </c>
      <c r="E25" s="14">
        <v>6970824</v>
      </c>
      <c r="F25" s="46" t="str">
        <f t="shared" si="5"/>
        <v>N/A</v>
      </c>
      <c r="G25" s="14">
        <v>11101018</v>
      </c>
      <c r="H25" s="46" t="str">
        <f t="shared" si="6"/>
        <v>N/A</v>
      </c>
      <c r="I25" s="12">
        <v>139.6</v>
      </c>
      <c r="J25" s="12">
        <v>59.25</v>
      </c>
      <c r="K25" s="9" t="s">
        <v>213</v>
      </c>
      <c r="L25" s="9" t="str">
        <f t="shared" si="3"/>
        <v>N/A</v>
      </c>
    </row>
    <row r="26" spans="1:12" ht="25.5" x14ac:dyDescent="0.2">
      <c r="A26" s="2" t="s">
        <v>954</v>
      </c>
      <c r="B26" s="37" t="s">
        <v>213</v>
      </c>
      <c r="C26" s="14">
        <v>3591.4506173</v>
      </c>
      <c r="D26" s="46" t="str">
        <f t="shared" si="4"/>
        <v>N/A</v>
      </c>
      <c r="E26" s="14">
        <v>1196.0919698</v>
      </c>
      <c r="F26" s="46" t="str">
        <f t="shared" si="5"/>
        <v>N/A</v>
      </c>
      <c r="G26" s="14">
        <v>1316.2221959000001</v>
      </c>
      <c r="H26" s="46" t="str">
        <f t="shared" si="6"/>
        <v>N/A</v>
      </c>
      <c r="I26" s="12">
        <v>-66.7</v>
      </c>
      <c r="J26" s="12">
        <v>10.039999999999999</v>
      </c>
      <c r="K26" s="9" t="s">
        <v>213</v>
      </c>
      <c r="L26" s="9" t="str">
        <f t="shared" si="3"/>
        <v>N/A</v>
      </c>
    </row>
    <row r="27" spans="1:12" x14ac:dyDescent="0.2">
      <c r="A27" s="18" t="s">
        <v>138</v>
      </c>
      <c r="B27" s="1" t="s">
        <v>213</v>
      </c>
      <c r="C27" s="38">
        <v>43521</v>
      </c>
      <c r="D27" s="46" t="str">
        <f>IF($B27="N/A","N/A",IF(C27&gt;10,"No",IF(C27&lt;-10,"No","Yes")))</f>
        <v>N/A</v>
      </c>
      <c r="E27" s="38">
        <v>42778</v>
      </c>
      <c r="F27" s="46" t="str">
        <f>IF($B27="N/A","N/A",IF(E27&gt;10,"No",IF(E27&lt;-10,"No","Yes")))</f>
        <v>N/A</v>
      </c>
      <c r="G27" s="38">
        <v>39820</v>
      </c>
      <c r="H27" s="46" t="str">
        <f>IF($B27="N/A","N/A",IF(G27&gt;10,"No",IF(G27&lt;-10,"No","Yes")))</f>
        <v>N/A</v>
      </c>
      <c r="I27" s="12">
        <v>-1.71</v>
      </c>
      <c r="J27" s="12">
        <v>-6.91</v>
      </c>
      <c r="K27" s="38" t="s">
        <v>213</v>
      </c>
      <c r="L27" s="9" t="str">
        <f>IF(J27="Div by 0", "N/A", IF(K27="N/A","N/A", IF(J27&gt;VALUE(MID(K27,1,2)), "No", IF(J27&lt;-1*VALUE(MID(K27,1,2)), "No", "Yes"))))</f>
        <v>N/A</v>
      </c>
    </row>
    <row r="28" spans="1:12" x14ac:dyDescent="0.2">
      <c r="A28" s="2" t="s">
        <v>139</v>
      </c>
      <c r="B28" s="50" t="s">
        <v>213</v>
      </c>
      <c r="C28" s="8">
        <v>11.014795729999999</v>
      </c>
      <c r="D28" s="46" t="str">
        <f>IF($B28="N/A","N/A",IF(C28&gt;10,"No",IF(C28&lt;-10,"No","Yes")))</f>
        <v>N/A</v>
      </c>
      <c r="E28" s="8">
        <v>10.201901201</v>
      </c>
      <c r="F28" s="46" t="str">
        <f>IF($B28="N/A","N/A",IF(E28&gt;10,"No",IF(E28&lt;-10,"No","Yes")))</f>
        <v>N/A</v>
      </c>
      <c r="G28" s="8">
        <v>9.1941390250000001</v>
      </c>
      <c r="H28" s="46" t="str">
        <f>IF($B28="N/A","N/A",IF(G28&gt;10,"No",IF(G28&lt;-10,"No","Yes")))</f>
        <v>N/A</v>
      </c>
      <c r="I28" s="12">
        <v>-7.38</v>
      </c>
      <c r="J28" s="12">
        <v>-9.8800000000000008</v>
      </c>
      <c r="K28" s="9" t="s">
        <v>213</v>
      </c>
      <c r="L28" s="9" t="str">
        <f>IF(J28="Div by 0", "N/A", IF(K28="N/A","N/A", IF(J28&gt;VALUE(MID(K28,1,2)), "No", IF(J28&lt;-1*VALUE(MID(K28,1,2)), "No", "Yes"))))</f>
        <v>N/A</v>
      </c>
    </row>
    <row r="29" spans="1:12" x14ac:dyDescent="0.2">
      <c r="A29" s="18" t="s">
        <v>140</v>
      </c>
      <c r="B29" s="38" t="s">
        <v>213</v>
      </c>
      <c r="C29" s="38">
        <v>62371</v>
      </c>
      <c r="D29" s="46" t="str">
        <f>IF($B29="N/A","N/A",IF(C29&gt;10,"No",IF(C29&lt;-10,"No","Yes")))</f>
        <v>N/A</v>
      </c>
      <c r="E29" s="38">
        <v>63547</v>
      </c>
      <c r="F29" s="46" t="str">
        <f>IF($B29="N/A","N/A",IF(E29&gt;10,"No",IF(E29&lt;-10,"No","Yes")))</f>
        <v>N/A</v>
      </c>
      <c r="G29" s="38">
        <v>59608</v>
      </c>
      <c r="H29" s="46" t="str">
        <f>IF($B29="N/A","N/A",IF(G29&gt;10,"No",IF(G29&lt;-10,"No","Yes")))</f>
        <v>N/A</v>
      </c>
      <c r="I29" s="12">
        <v>1.885</v>
      </c>
      <c r="J29" s="12">
        <v>-6.2</v>
      </c>
      <c r="K29" s="38" t="s">
        <v>213</v>
      </c>
      <c r="L29" s="9" t="str">
        <f>IF(J29="Div by 0", "N/A", IF(K29="N/A","N/A", IF(J29&gt;VALUE(MID(K29,1,2)), "No", IF(J29&lt;-1*VALUE(MID(K29,1,2)), "No", "Yes"))))</f>
        <v>N/A</v>
      </c>
    </row>
    <row r="30" spans="1:12" x14ac:dyDescent="0.2">
      <c r="A30" s="2" t="s">
        <v>141</v>
      </c>
      <c r="B30" s="37" t="s">
        <v>213</v>
      </c>
      <c r="C30" s="8">
        <v>15.785570747</v>
      </c>
      <c r="D30" s="46" t="str">
        <f>IF($B30="N/A","N/A",IF(C30&gt;10,"No",IF(C30&lt;-10,"No","Yes")))</f>
        <v>N/A</v>
      </c>
      <c r="E30" s="8">
        <v>15.154991248</v>
      </c>
      <c r="F30" s="46" t="str">
        <f>IF($B30="N/A","N/A",IF(E30&gt;10,"No",IF(E30&lt;-10,"No","Yes")))</f>
        <v>N/A</v>
      </c>
      <c r="G30" s="8">
        <v>13.763039653</v>
      </c>
      <c r="H30" s="46" t="str">
        <f>IF($B30="N/A","N/A",IF(G30&gt;10,"No",IF(G30&lt;-10,"No","Yes")))</f>
        <v>N/A</v>
      </c>
      <c r="I30" s="12">
        <v>-3.99</v>
      </c>
      <c r="J30" s="12">
        <v>-9.18</v>
      </c>
      <c r="K30" s="9" t="s">
        <v>213</v>
      </c>
      <c r="L30" s="9" t="str">
        <f>IF(J30="Div by 0", "N/A", IF(K30="N/A","N/A", IF(J30&gt;VALUE(MID(K30,1,2)), "No", IF(J30&lt;-1*VALUE(MID(K30,1,2)), "No", "Yes"))))</f>
        <v>N/A</v>
      </c>
    </row>
    <row r="31" spans="1:12" ht="12.75" customHeight="1" x14ac:dyDescent="0.2">
      <c r="A31" s="18" t="s">
        <v>142</v>
      </c>
      <c r="B31" s="1" t="s">
        <v>213</v>
      </c>
      <c r="C31" s="1">
        <v>40425.75</v>
      </c>
      <c r="D31" s="46" t="str">
        <f>IF($B31="N/A","N/A",IF(C31&gt;10,"No",IF(C31&lt;-10,"No","Yes")))</f>
        <v>N/A</v>
      </c>
      <c r="E31" s="1">
        <v>40558.833333000002</v>
      </c>
      <c r="F31" s="46" t="str">
        <f>IF($B31="N/A","N/A",IF(E31&gt;10,"No",IF(E31&lt;-10,"No","Yes")))</f>
        <v>N/A</v>
      </c>
      <c r="G31" s="1">
        <v>37679.916666999998</v>
      </c>
      <c r="H31" s="46" t="str">
        <f>IF($B31="N/A","N/A",IF(G31&gt;10,"No",IF(G31&lt;-10,"No","Yes")))</f>
        <v>N/A</v>
      </c>
      <c r="I31" s="12">
        <v>0.32919999999999999</v>
      </c>
      <c r="J31" s="12">
        <v>-7.1</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336145</v>
      </c>
      <c r="D6" s="46" t="str">
        <f>IF($B6="N/A","N/A",IF(C6&gt;10,"No",IF(C6&lt;-10,"No","Yes")))</f>
        <v>N/A</v>
      </c>
      <c r="E6" s="38">
        <v>361382</v>
      </c>
      <c r="F6" s="46" t="str">
        <f>IF($B6="N/A","N/A",IF(E6&gt;10,"No",IF(E6&lt;-10,"No","Yes")))</f>
        <v>N/A</v>
      </c>
      <c r="G6" s="38">
        <v>379544</v>
      </c>
      <c r="H6" s="46" t="str">
        <f>IF($B6="N/A","N/A",IF(G6&gt;10,"No",IF(G6&lt;-10,"No","Yes")))</f>
        <v>N/A</v>
      </c>
      <c r="I6" s="12">
        <v>7.508</v>
      </c>
      <c r="J6" s="12">
        <v>5.0259999999999998</v>
      </c>
      <c r="K6" s="52" t="s">
        <v>739</v>
      </c>
      <c r="L6" s="9" t="str">
        <f>IF(J6="Div by 0", "N/A", IF(K6="N/A","N/A", IF(J6&gt;VALUE(MID(K6,1,2)), "No", IF(J6&lt;-1*VALUE(MID(K6,1,2)), "No", "Yes"))))</f>
        <v>Yes</v>
      </c>
    </row>
    <row r="7" spans="1:14" x14ac:dyDescent="0.2">
      <c r="A7" s="18" t="s">
        <v>59</v>
      </c>
      <c r="B7" s="38" t="s">
        <v>213</v>
      </c>
      <c r="C7" s="38">
        <v>233054.23</v>
      </c>
      <c r="D7" s="46" t="str">
        <f>IF($B7="N/A","N/A",IF(C7&gt;10,"No",IF(C7&lt;-10,"No","Yes")))</f>
        <v>N/A</v>
      </c>
      <c r="E7" s="38">
        <v>252352.06</v>
      </c>
      <c r="F7" s="46" t="str">
        <f>IF($B7="N/A","N/A",IF(E7&gt;10,"No",IF(E7&lt;-10,"No","Yes")))</f>
        <v>N/A</v>
      </c>
      <c r="G7" s="38">
        <v>274047.18</v>
      </c>
      <c r="H7" s="46" t="str">
        <f>IF($B7="N/A","N/A",IF(G7&gt;10,"No",IF(G7&lt;-10,"No","Yes")))</f>
        <v>N/A</v>
      </c>
      <c r="I7" s="12">
        <v>8.2799999999999994</v>
      </c>
      <c r="J7" s="12">
        <v>8.5969999999999995</v>
      </c>
      <c r="K7" s="52" t="s">
        <v>740</v>
      </c>
      <c r="L7" s="9" t="str">
        <f>IF(J7="Div by 0", "N/A", IF(K7="N/A","N/A", IF(J7&gt;VALUE(MID(K7,1,2)), "No", IF(J7&lt;-1*VALUE(MID(K7,1,2)), "No", "Yes"))))</f>
        <v>Yes</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1747</v>
      </c>
      <c r="J8" s="12" t="s">
        <v>1747</v>
      </c>
      <c r="K8" s="38" t="s">
        <v>213</v>
      </c>
      <c r="L8" s="9" t="str">
        <f>IF(J8="Div by 0", "N/A", IF(K8="N/A","N/A", IF(J8&gt;VALUE(MID(K8,1,2)), "No", IF(J8&lt;-1*VALUE(MID(K8,1,2)), "No", "Yes"))))</f>
        <v>N/A</v>
      </c>
    </row>
    <row r="9" spans="1:14" x14ac:dyDescent="0.2">
      <c r="A9" s="18" t="s">
        <v>681</v>
      </c>
      <c r="B9" s="38" t="s">
        <v>213</v>
      </c>
      <c r="C9" s="38" t="s">
        <v>1747</v>
      </c>
      <c r="D9" s="46" t="str">
        <f t="shared" ref="D9:D11" si="0">IF($B9="N/A","N/A",IF(C9&gt;10,"No",IF(C9&lt;-10,"No","Yes")))</f>
        <v>N/A</v>
      </c>
      <c r="E9" s="38" t="s">
        <v>1747</v>
      </c>
      <c r="F9" s="46" t="str">
        <f t="shared" ref="F9:F11" si="1">IF($B9="N/A","N/A",IF(E9&gt;10,"No",IF(E9&lt;-10,"No","Yes")))</f>
        <v>N/A</v>
      </c>
      <c r="G9" s="38" t="s">
        <v>1747</v>
      </c>
      <c r="H9" s="46" t="str">
        <f t="shared" ref="H9:H11" si="2">IF($B9="N/A","N/A",IF(G9&gt;10,"No",IF(G9&lt;-10,"No","Yes")))</f>
        <v>N/A</v>
      </c>
      <c r="I9" s="12" t="s">
        <v>1747</v>
      </c>
      <c r="J9" s="12" t="s">
        <v>1747</v>
      </c>
      <c r="K9" s="38" t="s">
        <v>213</v>
      </c>
      <c r="L9" s="9" t="str">
        <f t="shared" ref="L9:L11" si="3">IF(J9="Div by 0", "N/A", IF(K9="N/A","N/A", IF(J9&gt;VALUE(MID(K9,1,2)), "No", IF(J9&lt;-1*VALUE(MID(K9,1,2)), "No", "Yes"))))</f>
        <v>N/A</v>
      </c>
    </row>
    <row r="10" spans="1:14" x14ac:dyDescent="0.2">
      <c r="A10" s="18" t="s">
        <v>425</v>
      </c>
      <c r="B10" s="38" t="s">
        <v>213</v>
      </c>
      <c r="C10" s="38" t="s">
        <v>1747</v>
      </c>
      <c r="D10" s="46" t="str">
        <f t="shared" si="0"/>
        <v>N/A</v>
      </c>
      <c r="E10" s="38" t="s">
        <v>1747</v>
      </c>
      <c r="F10" s="46" t="str">
        <f t="shared" si="1"/>
        <v>N/A</v>
      </c>
      <c r="G10" s="38" t="s">
        <v>1747</v>
      </c>
      <c r="H10" s="46" t="str">
        <f t="shared" si="2"/>
        <v>N/A</v>
      </c>
      <c r="I10" s="12" t="s">
        <v>1747</v>
      </c>
      <c r="J10" s="12" t="s">
        <v>1747</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1747</v>
      </c>
      <c r="J11" s="12" t="s">
        <v>1747</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1747</v>
      </c>
      <c r="J12" s="12" t="s">
        <v>1747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97.095988871000003</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2.8976877515999999</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6.3233775000000004E-3</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11022</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2.9040111291000001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70.649609870999996</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33.442206495999997</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33.287969515999997</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40</v>
      </c>
      <c r="D22" s="46" t="str">
        <f>IF($B22="N/A","N/A",IF(C22&gt;0,"No",IF(C22&lt;0,"No","Yes")))</f>
        <v>No</v>
      </c>
      <c r="E22" s="1">
        <v>301</v>
      </c>
      <c r="F22" s="46" t="str">
        <f>IF($B22="N/A","N/A",IF(E22&gt;0,"No",IF(E22&lt;0,"No","Yes")))</f>
        <v>No</v>
      </c>
      <c r="G22" s="1">
        <v>0</v>
      </c>
      <c r="H22" s="46" t="str">
        <f>IF($B22="N/A","N/A",IF(G22&gt;0,"No",IF(G22&lt;0,"No","Yes")))</f>
        <v>Yes</v>
      </c>
      <c r="I22" s="12">
        <v>652.5</v>
      </c>
      <c r="J22" s="12">
        <v>-100</v>
      </c>
      <c r="K22" s="47" t="s">
        <v>213</v>
      </c>
      <c r="L22" s="9" t="str">
        <f t="shared" si="4"/>
        <v>N/A</v>
      </c>
    </row>
    <row r="23" spans="1:14" x14ac:dyDescent="0.2">
      <c r="A23" s="6" t="s">
        <v>145</v>
      </c>
      <c r="B23" s="50" t="s">
        <v>279</v>
      </c>
      <c r="C23" s="8">
        <v>2.37992533E-2</v>
      </c>
      <c r="D23" s="46" t="str">
        <f>IF($B23="N/A","N/A",IF(C23&gt;=10,"No",IF(C23&lt;0,"No","Yes")))</f>
        <v>Yes</v>
      </c>
      <c r="E23" s="8">
        <v>0.16658272960000001</v>
      </c>
      <c r="F23" s="46" t="str">
        <f>IF($B23="N/A","N/A",IF(E23&gt;=10,"No",IF(E23&lt;0,"No","Yes")))</f>
        <v>Yes</v>
      </c>
      <c r="G23" s="8">
        <v>0</v>
      </c>
      <c r="H23" s="46" t="str">
        <f>IF($B23="N/A","N/A",IF(G23&gt;=10,"No",IF(G23&lt;0,"No","Yes")))</f>
        <v>Yes</v>
      </c>
      <c r="I23" s="12">
        <v>599.9</v>
      </c>
      <c r="J23" s="12">
        <v>-100</v>
      </c>
      <c r="K23" s="47" t="s">
        <v>213</v>
      </c>
      <c r="L23" s="9" t="str">
        <f t="shared" si="4"/>
        <v>N/A</v>
      </c>
    </row>
    <row r="24" spans="1:14" x14ac:dyDescent="0.2">
      <c r="A24" s="2" t="s">
        <v>426</v>
      </c>
      <c r="B24" s="37" t="s">
        <v>213</v>
      </c>
      <c r="C24" s="13">
        <v>8.75</v>
      </c>
      <c r="D24" s="78" t="str">
        <f t="shared" ref="D24:D27" si="8">IF($B24="N/A","N/A",IF(C24&gt;10,"No",IF(C24&lt;-10,"No","Yes")))</f>
        <v>N/A</v>
      </c>
      <c r="E24" s="13">
        <v>24.584717607999998</v>
      </c>
      <c r="F24" s="46" t="str">
        <f t="shared" ref="F24:F27" si="9">IF($B24="N/A","N/A",IF(E24&gt;10,"No",IF(E24&lt;-10,"No","Yes")))</f>
        <v>N/A</v>
      </c>
      <c r="G24" s="13" t="s">
        <v>1747</v>
      </c>
      <c r="H24" s="46" t="str">
        <f t="shared" ref="H24:H27" si="10">IF($B24="N/A","N/A",IF(G24&gt;10,"No",IF(G24&lt;-10,"No","Yes")))</f>
        <v>N/A</v>
      </c>
      <c r="I24" s="12">
        <v>181</v>
      </c>
      <c r="J24" s="12" t="s">
        <v>1747</v>
      </c>
      <c r="K24" s="47" t="s">
        <v>213</v>
      </c>
      <c r="L24" s="9" t="str">
        <f t="shared" si="4"/>
        <v>N/A</v>
      </c>
    </row>
    <row r="25" spans="1:14" x14ac:dyDescent="0.2">
      <c r="A25" s="2" t="s">
        <v>427</v>
      </c>
      <c r="B25" s="37" t="s">
        <v>213</v>
      </c>
      <c r="C25" s="13">
        <v>0</v>
      </c>
      <c r="D25" s="78" t="str">
        <f t="shared" si="8"/>
        <v>N/A</v>
      </c>
      <c r="E25" s="13">
        <v>0</v>
      </c>
      <c r="F25" s="46" t="str">
        <f t="shared" si="9"/>
        <v>N/A</v>
      </c>
      <c r="G25" s="13" t="s">
        <v>1747</v>
      </c>
      <c r="H25" s="46" t="str">
        <f t="shared" si="10"/>
        <v>N/A</v>
      </c>
      <c r="I25" s="12" t="s">
        <v>1747</v>
      </c>
      <c r="J25" s="12" t="s">
        <v>1747</v>
      </c>
      <c r="K25" s="47" t="s">
        <v>213</v>
      </c>
      <c r="L25" s="9" t="str">
        <f t="shared" si="4"/>
        <v>N/A</v>
      </c>
    </row>
    <row r="26" spans="1:14" x14ac:dyDescent="0.2">
      <c r="A26" s="2" t="s">
        <v>423</v>
      </c>
      <c r="B26" s="37" t="s">
        <v>213</v>
      </c>
      <c r="C26" s="13">
        <v>5</v>
      </c>
      <c r="D26" s="78" t="str">
        <f t="shared" si="8"/>
        <v>N/A</v>
      </c>
      <c r="E26" s="13">
        <v>3.3222591362</v>
      </c>
      <c r="F26" s="46" t="str">
        <f t="shared" si="9"/>
        <v>N/A</v>
      </c>
      <c r="G26" s="13" t="s">
        <v>1747</v>
      </c>
      <c r="H26" s="46" t="str">
        <f t="shared" si="10"/>
        <v>N/A</v>
      </c>
      <c r="I26" s="12">
        <v>-33.6</v>
      </c>
      <c r="J26" s="12" t="s">
        <v>1747</v>
      </c>
      <c r="K26" s="47" t="s">
        <v>213</v>
      </c>
      <c r="L26" s="9" t="str">
        <f t="shared" si="4"/>
        <v>N/A</v>
      </c>
    </row>
    <row r="27" spans="1:14" x14ac:dyDescent="0.2">
      <c r="A27" s="2" t="s">
        <v>424</v>
      </c>
      <c r="B27" s="37" t="s">
        <v>213</v>
      </c>
      <c r="C27" s="13">
        <v>0</v>
      </c>
      <c r="D27" s="78" t="str">
        <f t="shared" si="8"/>
        <v>N/A</v>
      </c>
      <c r="E27" s="13">
        <v>0</v>
      </c>
      <c r="F27" s="46" t="str">
        <f t="shared" si="9"/>
        <v>N/A</v>
      </c>
      <c r="G27" s="13" t="s">
        <v>1747</v>
      </c>
      <c r="H27" s="46" t="str">
        <f t="shared" si="10"/>
        <v>N/A</v>
      </c>
      <c r="I27" s="12" t="s">
        <v>1747</v>
      </c>
      <c r="J27" s="12" t="s">
        <v>1747</v>
      </c>
      <c r="K27" s="47" t="s">
        <v>213</v>
      </c>
      <c r="L27" s="9" t="str">
        <f t="shared" si="4"/>
        <v>N/A</v>
      </c>
    </row>
    <row r="28" spans="1:14" x14ac:dyDescent="0.2">
      <c r="A28" s="2" t="s">
        <v>955</v>
      </c>
      <c r="B28" s="37" t="s">
        <v>213</v>
      </c>
      <c r="C28" s="74">
        <v>11.179699236999999</v>
      </c>
      <c r="D28" s="78" t="str">
        <f>IF($B28="N/A","N/A",IF(C28&gt;10,"No",IF(C28&lt;-10,"No","Yes")))</f>
        <v>N/A</v>
      </c>
      <c r="E28" s="74">
        <v>11.172388221</v>
      </c>
      <c r="F28" s="78" t="str">
        <f>IF($B28="N/A","N/A",IF(E28&gt;10,"No",IF(E28&lt;-10,"No","Yes")))</f>
        <v>N/A</v>
      </c>
      <c r="G28" s="74">
        <v>11.393935881000001</v>
      </c>
      <c r="H28" s="78" t="str">
        <f>IF($B28="N/A","N/A",IF(G28&gt;10,"No",IF(G28&lt;-10,"No","Yes")))</f>
        <v>N/A</v>
      </c>
      <c r="I28" s="12">
        <v>-6.5000000000000002E-2</v>
      </c>
      <c r="J28" s="12">
        <v>1.9830000000000001</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99.950319058999995</v>
      </c>
      <c r="D30" s="46" t="str">
        <f>IF($B30="N/A","N/A",IF(C30&gt;=98,"Yes","No"))</f>
        <v>Yes</v>
      </c>
      <c r="E30" s="13">
        <v>99.740440863000003</v>
      </c>
      <c r="F30" s="46" t="str">
        <f>IF($B30="N/A","N/A",IF(E30&gt;=98,"Yes","No"))</f>
        <v>Yes</v>
      </c>
      <c r="G30" s="13">
        <v>98.282939526999996</v>
      </c>
      <c r="H30" s="46" t="str">
        <f>IF($B30="N/A","N/A",IF(G30&gt;=98,"Yes","No"))</f>
        <v>Yes</v>
      </c>
      <c r="I30" s="12">
        <v>-0.21</v>
      </c>
      <c r="J30" s="12">
        <v>-1.46</v>
      </c>
      <c r="K30" s="47" t="s">
        <v>740</v>
      </c>
      <c r="L30" s="9" t="str">
        <f t="shared" si="4"/>
        <v>Yes</v>
      </c>
    </row>
    <row r="31" spans="1:14" x14ac:dyDescent="0.2">
      <c r="A31" s="2" t="s">
        <v>18</v>
      </c>
      <c r="B31" s="50" t="s">
        <v>277</v>
      </c>
      <c r="C31" s="13">
        <v>99.590652843000001</v>
      </c>
      <c r="D31" s="46" t="str">
        <f>IF($B31="N/A","N/A",IF(C31&gt;=95,"Yes","No"))</f>
        <v>Yes</v>
      </c>
      <c r="E31" s="13">
        <v>99.708341864999994</v>
      </c>
      <c r="F31" s="46" t="str">
        <f>IF($B31="N/A","N/A",IF(E31&gt;=95,"Yes","No"))</f>
        <v>Yes</v>
      </c>
      <c r="G31" s="13">
        <v>99.837699977</v>
      </c>
      <c r="H31" s="46" t="str">
        <f>IF($B31="N/A","N/A",IF(G31&gt;=95,"Yes","No"))</f>
        <v>Yes</v>
      </c>
      <c r="I31" s="12">
        <v>0.1182</v>
      </c>
      <c r="J31" s="12">
        <v>0.12970000000000001</v>
      </c>
      <c r="K31" s="47" t="s">
        <v>740</v>
      </c>
      <c r="L31" s="9" t="str">
        <f t="shared" si="4"/>
        <v>Yes</v>
      </c>
    </row>
    <row r="32" spans="1:14" x14ac:dyDescent="0.2">
      <c r="A32" s="2" t="s">
        <v>23</v>
      </c>
      <c r="B32" s="37" t="s">
        <v>213</v>
      </c>
      <c r="C32" s="13">
        <v>89.573844621000006</v>
      </c>
      <c r="D32" s="46" t="str">
        <f t="shared" ref="D32:D37" si="11">IF($B32="N/A","N/A",IF(C32&gt;10,"No",IF(C32&lt;-10,"No","Yes")))</f>
        <v>N/A</v>
      </c>
      <c r="E32" s="13">
        <v>85.267113469999998</v>
      </c>
      <c r="F32" s="46" t="str">
        <f t="shared" ref="F32:F37" si="12">IF($B32="N/A","N/A",IF(E32&gt;10,"No",IF(E32&lt;-10,"No","Yes")))</f>
        <v>N/A</v>
      </c>
      <c r="G32" s="13">
        <v>68.281674851999995</v>
      </c>
      <c r="H32" s="46" t="str">
        <f t="shared" ref="H32:H37" si="13">IF($B32="N/A","N/A",IF(G32&gt;10,"No",IF(G32&lt;-10,"No","Yes")))</f>
        <v>N/A</v>
      </c>
      <c r="I32" s="12">
        <v>-4.8099999999999996</v>
      </c>
      <c r="J32" s="12">
        <v>-19.899999999999999</v>
      </c>
      <c r="K32" s="47" t="s">
        <v>740</v>
      </c>
      <c r="L32" s="9" t="str">
        <f t="shared" si="4"/>
        <v>No</v>
      </c>
    </row>
    <row r="33" spans="1:12" x14ac:dyDescent="0.2">
      <c r="A33" s="2" t="s">
        <v>24</v>
      </c>
      <c r="B33" s="37" t="s">
        <v>213</v>
      </c>
      <c r="C33" s="13">
        <v>2.9418851984000001</v>
      </c>
      <c r="D33" s="46" t="str">
        <f t="shared" si="11"/>
        <v>N/A</v>
      </c>
      <c r="E33" s="13">
        <v>2.8086623019000001</v>
      </c>
      <c r="F33" s="46" t="str">
        <f t="shared" si="12"/>
        <v>N/A</v>
      </c>
      <c r="G33" s="13">
        <v>2.3749552093999999</v>
      </c>
      <c r="H33" s="46" t="str">
        <f t="shared" si="13"/>
        <v>N/A</v>
      </c>
      <c r="I33" s="12">
        <v>-4.53</v>
      </c>
      <c r="J33" s="12">
        <v>-15.4</v>
      </c>
      <c r="K33" s="47" t="s">
        <v>740</v>
      </c>
      <c r="L33" s="9" t="str">
        <f t="shared" si="4"/>
        <v>No</v>
      </c>
    </row>
    <row r="34" spans="1:12" x14ac:dyDescent="0.2">
      <c r="A34" s="2" t="s">
        <v>25</v>
      </c>
      <c r="B34" s="37" t="s">
        <v>213</v>
      </c>
      <c r="C34" s="13">
        <v>3.2176590459000001</v>
      </c>
      <c r="D34" s="46" t="str">
        <f t="shared" si="11"/>
        <v>N/A</v>
      </c>
      <c r="E34" s="13">
        <v>3.0823339291999998</v>
      </c>
      <c r="F34" s="46" t="str">
        <f t="shared" si="12"/>
        <v>N/A</v>
      </c>
      <c r="G34" s="13">
        <v>2.8099508884</v>
      </c>
      <c r="H34" s="46" t="str">
        <f t="shared" si="13"/>
        <v>N/A</v>
      </c>
      <c r="I34" s="12">
        <v>-4.21</v>
      </c>
      <c r="J34" s="12">
        <v>-8.84</v>
      </c>
      <c r="K34" s="47" t="s">
        <v>740</v>
      </c>
      <c r="L34" s="9" t="str">
        <f t="shared" si="4"/>
        <v>Yes</v>
      </c>
    </row>
    <row r="35" spans="1:12" x14ac:dyDescent="0.2">
      <c r="A35" s="2" t="s">
        <v>26</v>
      </c>
      <c r="B35" s="50" t="s">
        <v>213</v>
      </c>
      <c r="C35" s="13">
        <v>2.5569322762</v>
      </c>
      <c r="D35" s="11" t="str">
        <f t="shared" si="11"/>
        <v>N/A</v>
      </c>
      <c r="E35" s="13">
        <v>2.2953550536999998</v>
      </c>
      <c r="F35" s="11" t="str">
        <f t="shared" si="12"/>
        <v>N/A</v>
      </c>
      <c r="G35" s="13">
        <v>1.7621145374</v>
      </c>
      <c r="H35" s="11" t="str">
        <f t="shared" si="13"/>
        <v>N/A</v>
      </c>
      <c r="I35" s="12">
        <v>-10.199999999999999</v>
      </c>
      <c r="J35" s="12">
        <v>-23.2</v>
      </c>
      <c r="K35" s="50" t="s">
        <v>213</v>
      </c>
      <c r="L35" s="9" t="str">
        <f t="shared" si="4"/>
        <v>N/A</v>
      </c>
    </row>
    <row r="36" spans="1:12" x14ac:dyDescent="0.2">
      <c r="A36" s="2" t="s">
        <v>60</v>
      </c>
      <c r="B36" s="50" t="s">
        <v>213</v>
      </c>
      <c r="C36" s="13">
        <v>1.3845215606000001</v>
      </c>
      <c r="D36" s="11" t="str">
        <f t="shared" si="11"/>
        <v>N/A</v>
      </c>
      <c r="E36" s="13">
        <v>1.4043311510000001</v>
      </c>
      <c r="F36" s="11" t="str">
        <f t="shared" si="12"/>
        <v>N/A</v>
      </c>
      <c r="G36" s="13">
        <v>1.2652024534999999</v>
      </c>
      <c r="H36" s="11" t="str">
        <f t="shared" si="13"/>
        <v>N/A</v>
      </c>
      <c r="I36" s="12">
        <v>1.431</v>
      </c>
      <c r="J36" s="12">
        <v>-9.91</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0.3251572982</v>
      </c>
      <c r="D38" s="11" t="str">
        <f>IF($B38="N/A","N/A",IF(C38&gt;=5,"No",IF(C38&lt;0,"No","Yes")))</f>
        <v>Yes</v>
      </c>
      <c r="E38" s="13">
        <v>5.1422040943000002</v>
      </c>
      <c r="F38" s="11" t="str">
        <f>IF($B38="N/A","N/A",IF(E38&gt;=5,"No",IF(E38&lt;0,"No","Yes")))</f>
        <v>No</v>
      </c>
      <c r="G38" s="13">
        <v>23.506102059</v>
      </c>
      <c r="H38" s="11" t="str">
        <f>IF($B38="N/A","N/A",IF(G38&gt;=5,"No",IF(G38&lt;0,"No","Yes")))</f>
        <v>No</v>
      </c>
      <c r="I38" s="12">
        <v>1481</v>
      </c>
      <c r="J38" s="12">
        <v>357.1</v>
      </c>
      <c r="K38" s="47" t="s">
        <v>740</v>
      </c>
      <c r="L38" s="9" t="str">
        <f t="shared" si="4"/>
        <v>No</v>
      </c>
    </row>
    <row r="39" spans="1:12" x14ac:dyDescent="0.2">
      <c r="A39" s="2" t="s">
        <v>63</v>
      </c>
      <c r="B39" s="50" t="s">
        <v>213</v>
      </c>
      <c r="C39" s="13">
        <v>21.734073092999999</v>
      </c>
      <c r="D39" s="11" t="str">
        <f>IF($B39="N/A","N/A",IF(C39&gt;10,"No",IF(C39&lt;-10,"No","Yes")))</f>
        <v>N/A</v>
      </c>
      <c r="E39" s="13">
        <v>20.854940202000002</v>
      </c>
      <c r="F39" s="11" t="str">
        <f>IF($B39="N/A","N/A",IF(E39&gt;10,"No",IF(E39&lt;-10,"No","Yes")))</f>
        <v>N/A</v>
      </c>
      <c r="G39" s="13">
        <v>19.092384546000002</v>
      </c>
      <c r="H39" s="11" t="str">
        <f>IF($B39="N/A","N/A",IF(G39&gt;10,"No",IF(G39&lt;-10,"No","Yes")))</f>
        <v>N/A</v>
      </c>
      <c r="I39" s="12">
        <v>-4.04</v>
      </c>
      <c r="J39" s="12">
        <v>-8.4499999999999993</v>
      </c>
      <c r="K39" s="50" t="s">
        <v>740</v>
      </c>
      <c r="L39" s="9" t="str">
        <f t="shared" si="4"/>
        <v>Yes</v>
      </c>
    </row>
    <row r="40" spans="1:12" x14ac:dyDescent="0.2">
      <c r="A40" s="2" t="s">
        <v>64</v>
      </c>
      <c r="B40" s="50" t="s">
        <v>213</v>
      </c>
      <c r="C40" s="13">
        <v>0.36956938319999999</v>
      </c>
      <c r="D40" s="11" t="str">
        <f>IF($B40="N/A","N/A",IF(C40&gt;10,"No",IF(C40&lt;-10,"No","Yes")))</f>
        <v>N/A</v>
      </c>
      <c r="E40" s="13">
        <v>2.4347849162999999</v>
      </c>
      <c r="F40" s="11" t="str">
        <f>IF($B40="N/A","N/A",IF(E40&gt;10,"No",IF(E40&lt;-10,"No","Yes")))</f>
        <v>N/A</v>
      </c>
      <c r="G40" s="13">
        <v>13.212077721</v>
      </c>
      <c r="H40" s="11" t="str">
        <f>IF($B40="N/A","N/A",IF(G40&gt;10,"No",IF(G40&lt;-10,"No","Yes")))</f>
        <v>N/A</v>
      </c>
      <c r="I40" s="12">
        <v>558.79999999999995</v>
      </c>
      <c r="J40" s="12">
        <v>442.6</v>
      </c>
      <c r="K40" s="47" t="s">
        <v>740</v>
      </c>
      <c r="L40" s="9" t="str">
        <f t="shared" si="4"/>
        <v>No</v>
      </c>
    </row>
    <row r="41" spans="1:12" x14ac:dyDescent="0.2">
      <c r="A41" s="3" t="s">
        <v>19</v>
      </c>
      <c r="B41" s="37" t="s">
        <v>281</v>
      </c>
      <c r="C41" s="8">
        <v>6.4692320278000004</v>
      </c>
      <c r="D41" s="46" t="str">
        <f>IF($B41="N/A","N/A",IF(C41&gt;8,"No",IF(C41&lt;2,"No","Yes")))</f>
        <v>Yes</v>
      </c>
      <c r="E41" s="8">
        <v>5.7595563697000003</v>
      </c>
      <c r="F41" s="46" t="str">
        <f>IF($B41="N/A","N/A",IF(E41&gt;8,"No",IF(E41&lt;2,"No","Yes")))</f>
        <v>Yes</v>
      </c>
      <c r="G41" s="8">
        <v>5.3190143962</v>
      </c>
      <c r="H41" s="46" t="str">
        <f>IF($B41="N/A","N/A",IF(G41&gt;8,"No",IF(G41&lt;2,"No","Yes")))</f>
        <v>Yes</v>
      </c>
      <c r="I41" s="12">
        <v>-11</v>
      </c>
      <c r="J41" s="12">
        <v>-7.65</v>
      </c>
      <c r="K41" s="47" t="s">
        <v>740</v>
      </c>
      <c r="L41" s="9" t="str">
        <f t="shared" si="4"/>
        <v>Yes</v>
      </c>
    </row>
    <row r="42" spans="1:12" x14ac:dyDescent="0.2">
      <c r="A42" s="3" t="s">
        <v>170</v>
      </c>
      <c r="B42" s="37" t="s">
        <v>213</v>
      </c>
      <c r="C42" s="8">
        <v>24.812506507999998</v>
      </c>
      <c r="D42" s="11" t="str">
        <f t="shared" ref="D42:D49" si="14">IF($B42="N/A","N/A",IF(C42&gt;10,"No",IF(C42&lt;-10,"No","Yes")))</f>
        <v>N/A</v>
      </c>
      <c r="E42" s="8">
        <v>24.704329490999999</v>
      </c>
      <c r="F42" s="11" t="str">
        <f t="shared" ref="F42:F49" si="15">IF($B42="N/A","N/A",IF(E42&gt;10,"No",IF(E42&lt;-10,"No","Yes")))</f>
        <v>N/A</v>
      </c>
      <c r="G42" s="8">
        <v>24.356596336999999</v>
      </c>
      <c r="H42" s="11" t="str">
        <f t="shared" ref="H42:H49" si="16">IF($B42="N/A","N/A",IF(G42&gt;10,"No",IF(G42&lt;-10,"No","Yes")))</f>
        <v>N/A</v>
      </c>
      <c r="I42" s="12">
        <v>-0.436</v>
      </c>
      <c r="J42" s="12">
        <v>-1.41</v>
      </c>
      <c r="K42" s="47" t="s">
        <v>740</v>
      </c>
      <c r="L42" s="9" t="str">
        <f>IF(J42="Div by 0", "N/A", IF(OR(J42="N/A",K42="N/A"),"N/A", IF(J42&gt;VALUE(MID(K42,1,2)), "No", IF(J42&lt;-1*VALUE(MID(K42,1,2)), "No", "Yes"))))</f>
        <v>Yes</v>
      </c>
    </row>
    <row r="43" spans="1:12" x14ac:dyDescent="0.2">
      <c r="A43" s="3" t="s">
        <v>171</v>
      </c>
      <c r="B43" s="37" t="s">
        <v>213</v>
      </c>
      <c r="C43" s="8">
        <v>26.875009296999998</v>
      </c>
      <c r="D43" s="11" t="str">
        <f t="shared" si="14"/>
        <v>N/A</v>
      </c>
      <c r="E43" s="8">
        <v>28.024638748000001</v>
      </c>
      <c r="F43" s="11" t="str">
        <f t="shared" si="15"/>
        <v>N/A</v>
      </c>
      <c r="G43" s="8">
        <v>29.747012204000001</v>
      </c>
      <c r="H43" s="11" t="str">
        <f t="shared" si="16"/>
        <v>N/A</v>
      </c>
      <c r="I43" s="12">
        <v>4.2779999999999996</v>
      </c>
      <c r="J43" s="12">
        <v>6.1459999999999999</v>
      </c>
      <c r="K43" s="47" t="s">
        <v>740</v>
      </c>
      <c r="L43" s="9" t="str">
        <f>IF(J43="Div by 0", "N/A", IF(OR(J43="N/A",K43="N/A"),"N/A", IF(J43&gt;VALUE(MID(K43,1,2)), "No", IF(J43&lt;-1*VALUE(MID(K43,1,2)), "No", "Yes"))))</f>
        <v>Yes</v>
      </c>
    </row>
    <row r="44" spans="1:12" x14ac:dyDescent="0.2">
      <c r="A44" s="3" t="s">
        <v>172</v>
      </c>
      <c r="B44" s="37" t="s">
        <v>213</v>
      </c>
      <c r="C44" s="8">
        <v>2.4670900950000001</v>
      </c>
      <c r="D44" s="11" t="str">
        <f t="shared" si="14"/>
        <v>N/A</v>
      </c>
      <c r="E44" s="8">
        <v>2.3614900576000002</v>
      </c>
      <c r="F44" s="11" t="str">
        <f t="shared" si="15"/>
        <v>N/A</v>
      </c>
      <c r="G44" s="8">
        <v>2.1612777437999999</v>
      </c>
      <c r="H44" s="11" t="str">
        <f t="shared" si="16"/>
        <v>N/A</v>
      </c>
      <c r="I44" s="12">
        <v>-4.28</v>
      </c>
      <c r="J44" s="12">
        <v>-8.48</v>
      </c>
      <c r="K44" s="47" t="s">
        <v>740</v>
      </c>
      <c r="L44" s="9" t="str">
        <f t="shared" ref="L44:L53" si="17">IF(J44="Div by 0", "N/A", IF(OR(J44="N/A",K44="N/A"),"N/A", IF(J44&gt;VALUE(MID(K44,1,2)), "No", IF(J44&lt;-1*VALUE(MID(K44,1,2)), "No", "Yes"))))</f>
        <v>Yes</v>
      </c>
    </row>
    <row r="45" spans="1:12" x14ac:dyDescent="0.2">
      <c r="A45" s="3" t="s">
        <v>173</v>
      </c>
      <c r="B45" s="37" t="s">
        <v>213</v>
      </c>
      <c r="C45" s="8">
        <v>25.781731098000002</v>
      </c>
      <c r="D45" s="11" t="str">
        <f t="shared" si="14"/>
        <v>N/A</v>
      </c>
      <c r="E45" s="8">
        <v>25.436518698</v>
      </c>
      <c r="F45" s="11" t="str">
        <f t="shared" si="15"/>
        <v>N/A</v>
      </c>
      <c r="G45" s="8">
        <v>24.804238771000001</v>
      </c>
      <c r="H45" s="11" t="str">
        <f t="shared" si="16"/>
        <v>N/A</v>
      </c>
      <c r="I45" s="12">
        <v>-1.34</v>
      </c>
      <c r="J45" s="12">
        <v>-2.4900000000000002</v>
      </c>
      <c r="K45" s="47" t="s">
        <v>740</v>
      </c>
      <c r="L45" s="9" t="str">
        <f t="shared" si="17"/>
        <v>Yes</v>
      </c>
    </row>
    <row r="46" spans="1:12" x14ac:dyDescent="0.2">
      <c r="A46" s="3" t="s">
        <v>174</v>
      </c>
      <c r="B46" s="37" t="s">
        <v>213</v>
      </c>
      <c r="C46" s="8">
        <v>8.9053830935999994</v>
      </c>
      <c r="D46" s="11" t="str">
        <f t="shared" si="14"/>
        <v>N/A</v>
      </c>
      <c r="E46" s="8">
        <v>9.0920411089000002</v>
      </c>
      <c r="F46" s="11" t="str">
        <f t="shared" si="15"/>
        <v>N/A</v>
      </c>
      <c r="G46" s="8">
        <v>8.8964652320000006</v>
      </c>
      <c r="H46" s="11" t="str">
        <f t="shared" si="16"/>
        <v>N/A</v>
      </c>
      <c r="I46" s="12">
        <v>2.0960000000000001</v>
      </c>
      <c r="J46" s="12">
        <v>-2.15</v>
      </c>
      <c r="K46" s="47" t="s">
        <v>740</v>
      </c>
      <c r="L46" s="9" t="str">
        <f t="shared" si="17"/>
        <v>Yes</v>
      </c>
    </row>
    <row r="47" spans="1:12" x14ac:dyDescent="0.2">
      <c r="A47" s="3" t="s">
        <v>175</v>
      </c>
      <c r="B47" s="37" t="s">
        <v>213</v>
      </c>
      <c r="C47" s="8">
        <v>2.3326243138999998</v>
      </c>
      <c r="D47" s="11" t="str">
        <f t="shared" si="14"/>
        <v>N/A</v>
      </c>
      <c r="E47" s="8">
        <v>2.3224731724000001</v>
      </c>
      <c r="F47" s="11" t="str">
        <f t="shared" si="15"/>
        <v>N/A</v>
      </c>
      <c r="G47" s="8">
        <v>2.4044643044999998</v>
      </c>
      <c r="H47" s="11" t="str">
        <f t="shared" si="16"/>
        <v>N/A</v>
      </c>
      <c r="I47" s="12">
        <v>-0.435</v>
      </c>
      <c r="J47" s="12">
        <v>3.53</v>
      </c>
      <c r="K47" s="47" t="s">
        <v>740</v>
      </c>
      <c r="L47" s="9" t="str">
        <f t="shared" si="17"/>
        <v>Yes</v>
      </c>
    </row>
    <row r="48" spans="1:12" x14ac:dyDescent="0.2">
      <c r="A48" s="3" t="s">
        <v>176</v>
      </c>
      <c r="B48" s="37" t="s">
        <v>213</v>
      </c>
      <c r="C48" s="8">
        <v>1.5088726590999999</v>
      </c>
      <c r="D48" s="11" t="str">
        <f t="shared" si="14"/>
        <v>N/A</v>
      </c>
      <c r="E48" s="8">
        <v>1.4809813437999999</v>
      </c>
      <c r="F48" s="11" t="str">
        <f t="shared" si="15"/>
        <v>N/A</v>
      </c>
      <c r="G48" s="8">
        <v>1.4978500516</v>
      </c>
      <c r="H48" s="11" t="str">
        <f t="shared" si="16"/>
        <v>N/A</v>
      </c>
      <c r="I48" s="12">
        <v>-1.85</v>
      </c>
      <c r="J48" s="12">
        <v>1.139</v>
      </c>
      <c r="K48" s="47" t="s">
        <v>740</v>
      </c>
      <c r="L48" s="9" t="str">
        <f t="shared" si="17"/>
        <v>Yes</v>
      </c>
    </row>
    <row r="49" spans="1:12" x14ac:dyDescent="0.2">
      <c r="A49" s="3" t="s">
        <v>957</v>
      </c>
      <c r="B49" s="37" t="s">
        <v>213</v>
      </c>
      <c r="C49" s="8">
        <v>0.84695592679999998</v>
      </c>
      <c r="D49" s="11" t="str">
        <f t="shared" si="14"/>
        <v>N/A</v>
      </c>
      <c r="E49" s="8">
        <v>0.81797101130000005</v>
      </c>
      <c r="F49" s="11" t="str">
        <f t="shared" si="15"/>
        <v>N/A</v>
      </c>
      <c r="G49" s="8">
        <v>0.81308096029999999</v>
      </c>
      <c r="H49" s="11" t="str">
        <f t="shared" si="16"/>
        <v>N/A</v>
      </c>
      <c r="I49" s="12">
        <v>-3.42</v>
      </c>
      <c r="J49" s="12">
        <v>-0.59799999999999998</v>
      </c>
      <c r="K49" s="47" t="s">
        <v>740</v>
      </c>
      <c r="L49" s="9" t="str">
        <f t="shared" si="17"/>
        <v>Yes</v>
      </c>
    </row>
    <row r="50" spans="1:12" x14ac:dyDescent="0.2">
      <c r="A50" s="2" t="s">
        <v>208</v>
      </c>
      <c r="B50" s="37" t="s">
        <v>213</v>
      </c>
      <c r="C50" s="38">
        <v>195321</v>
      </c>
      <c r="D50" s="9" t="str">
        <f t="shared" ref="D50:D53" si="18">IF($B50="N/A","N/A",IF(C50&lt;0,"No","Yes"))</f>
        <v>N/A</v>
      </c>
      <c r="E50" s="38">
        <v>211179</v>
      </c>
      <c r="F50" s="9" t="str">
        <f t="shared" ref="F50:F53" si="19">IF($B50="N/A","N/A",IF(E50&lt;0,"No","Yes"))</f>
        <v>N/A</v>
      </c>
      <c r="G50" s="38">
        <v>225345</v>
      </c>
      <c r="H50" s="9" t="str">
        <f t="shared" ref="H50:H53" si="20">IF($B50="N/A","N/A",IF(G50&lt;0,"No","Yes"))</f>
        <v>N/A</v>
      </c>
      <c r="I50" s="12">
        <v>8.1189999999999998</v>
      </c>
      <c r="J50" s="12">
        <v>6.7080000000000002</v>
      </c>
      <c r="K50" s="47" t="s">
        <v>740</v>
      </c>
      <c r="L50" s="9" t="str">
        <f t="shared" si="17"/>
        <v>Yes</v>
      </c>
    </row>
    <row r="51" spans="1:12" x14ac:dyDescent="0.2">
      <c r="A51" s="2" t="s">
        <v>209</v>
      </c>
      <c r="B51" s="37" t="s">
        <v>213</v>
      </c>
      <c r="C51" s="38">
        <v>8255</v>
      </c>
      <c r="D51" s="9" t="str">
        <f t="shared" si="18"/>
        <v>N/A</v>
      </c>
      <c r="E51" s="38">
        <v>8501</v>
      </c>
      <c r="F51" s="9" t="str">
        <f t="shared" si="19"/>
        <v>N/A</v>
      </c>
      <c r="G51" s="38">
        <v>8165</v>
      </c>
      <c r="H51" s="9" t="str">
        <f t="shared" si="20"/>
        <v>N/A</v>
      </c>
      <c r="I51" s="12">
        <v>2.98</v>
      </c>
      <c r="J51" s="12">
        <v>-3.95</v>
      </c>
      <c r="K51" s="47" t="s">
        <v>740</v>
      </c>
      <c r="L51" s="9" t="str">
        <f t="shared" si="17"/>
        <v>Yes</v>
      </c>
    </row>
    <row r="52" spans="1:12" x14ac:dyDescent="0.2">
      <c r="A52" s="2" t="s">
        <v>210</v>
      </c>
      <c r="B52" s="37" t="s">
        <v>213</v>
      </c>
      <c r="C52" s="38">
        <v>114344</v>
      </c>
      <c r="D52" s="9" t="str">
        <f t="shared" si="18"/>
        <v>N/A</v>
      </c>
      <c r="E52" s="38">
        <v>122456</v>
      </c>
      <c r="F52" s="9" t="str">
        <f t="shared" si="19"/>
        <v>N/A</v>
      </c>
      <c r="G52" s="38">
        <v>125468</v>
      </c>
      <c r="H52" s="9" t="str">
        <f t="shared" si="20"/>
        <v>N/A</v>
      </c>
      <c r="I52" s="12">
        <v>7.0940000000000003</v>
      </c>
      <c r="J52" s="12">
        <v>2.46</v>
      </c>
      <c r="K52" s="47" t="s">
        <v>740</v>
      </c>
      <c r="L52" s="9" t="str">
        <f t="shared" si="17"/>
        <v>Yes</v>
      </c>
    </row>
    <row r="53" spans="1:12" x14ac:dyDescent="0.2">
      <c r="A53" s="2" t="s">
        <v>958</v>
      </c>
      <c r="B53" s="37" t="s">
        <v>213</v>
      </c>
      <c r="C53" s="38">
        <v>12324</v>
      </c>
      <c r="D53" s="9" t="str">
        <f t="shared" si="18"/>
        <v>N/A</v>
      </c>
      <c r="E53" s="38">
        <v>13269</v>
      </c>
      <c r="F53" s="9" t="str">
        <f t="shared" si="19"/>
        <v>N/A</v>
      </c>
      <c r="G53" s="38">
        <v>14310</v>
      </c>
      <c r="H53" s="9" t="str">
        <f t="shared" si="20"/>
        <v>N/A</v>
      </c>
      <c r="I53" s="12">
        <v>7.6680000000000001</v>
      </c>
      <c r="J53" s="12">
        <v>7.8449999999999998</v>
      </c>
      <c r="K53" s="47" t="s">
        <v>740</v>
      </c>
      <c r="L53" s="9" t="str">
        <f t="shared" si="17"/>
        <v>Yes</v>
      </c>
    </row>
    <row r="54" spans="1:12" x14ac:dyDescent="0.2">
      <c r="A54" s="2" t="s">
        <v>959</v>
      </c>
      <c r="B54" s="37" t="s">
        <v>213</v>
      </c>
      <c r="C54" s="8">
        <v>99.999405018999994</v>
      </c>
      <c r="D54" s="46" t="str">
        <f>IF($B54="N/A","N/A",IF(C54&gt;10,"No",IF(C54&lt;-10,"No","Yes")))</f>
        <v>N/A</v>
      </c>
      <c r="E54" s="8">
        <v>100</v>
      </c>
      <c r="F54" s="46" t="str">
        <f>IF($B54="N/A","N/A",IF(E54&gt;10,"No",IF(E54&lt;-10,"No","Yes")))</f>
        <v>N/A</v>
      </c>
      <c r="G54" s="8">
        <v>100</v>
      </c>
      <c r="H54" s="46" t="str">
        <f>IF($B54="N/A","N/A",IF(G54&gt;10,"No",IF(G54&lt;-10,"No","Yes")))</f>
        <v>N/A</v>
      </c>
      <c r="I54" s="12">
        <v>5.9999999999999995E-4</v>
      </c>
      <c r="J54" s="12">
        <v>0</v>
      </c>
      <c r="K54" s="37" t="s">
        <v>213</v>
      </c>
      <c r="L54" s="9" t="str">
        <f t="shared" si="4"/>
        <v>N/A</v>
      </c>
    </row>
    <row r="55" spans="1:12" x14ac:dyDescent="0.2">
      <c r="A55" s="2" t="s">
        <v>960</v>
      </c>
      <c r="B55" s="37" t="s">
        <v>213</v>
      </c>
      <c r="C55" s="8">
        <v>99.817340731000002</v>
      </c>
      <c r="D55" s="46" t="str">
        <f>IF($B55="N/A","N/A",IF(C55&gt;10,"No",IF(C55&lt;-10,"No","Yes")))</f>
        <v>N/A</v>
      </c>
      <c r="E55" s="8">
        <v>99.951851503</v>
      </c>
      <c r="F55" s="46" t="str">
        <f>IF($B55="N/A","N/A",IF(E55&gt;10,"No",IF(E55&lt;-10,"No","Yes")))</f>
        <v>N/A</v>
      </c>
      <c r="G55" s="8">
        <v>100</v>
      </c>
      <c r="H55" s="46" t="str">
        <f>IF($B55="N/A","N/A",IF(G55&gt;10,"No",IF(G55&lt;-10,"No","Yes")))</f>
        <v>N/A</v>
      </c>
      <c r="I55" s="12">
        <v>0.1348</v>
      </c>
      <c r="J55" s="12">
        <v>4.82E-2</v>
      </c>
      <c r="K55" s="37" t="s">
        <v>213</v>
      </c>
      <c r="L55" s="9" t="str">
        <f t="shared" si="4"/>
        <v>N/A</v>
      </c>
    </row>
    <row r="56" spans="1:12" x14ac:dyDescent="0.2">
      <c r="A56" s="2" t="s">
        <v>177</v>
      </c>
      <c r="B56" s="37" t="s">
        <v>213</v>
      </c>
      <c r="C56" s="8">
        <v>57.048000119000001</v>
      </c>
      <c r="D56" s="46" t="str">
        <f t="shared" ref="D56:D57" si="21">IF($B56="N/A","N/A",IF(C56&gt;10,"No",IF(C56&lt;-10,"No","Yes")))</f>
        <v>N/A</v>
      </c>
      <c r="E56" s="8">
        <v>56.641725375999997</v>
      </c>
      <c r="F56" s="46" t="str">
        <f t="shared" ref="F56:F57" si="22">IF($B56="N/A","N/A",IF(E56&gt;10,"No",IF(E56&lt;-10,"No","Yes")))</f>
        <v>N/A</v>
      </c>
      <c r="G56" s="8">
        <v>56.308359504999999</v>
      </c>
      <c r="H56" s="46" t="str">
        <f t="shared" ref="H56:H57" si="23">IF($B56="N/A","N/A",IF(G56&gt;10,"No",IF(G56&lt;-10,"No","Yes")))</f>
        <v>N/A</v>
      </c>
      <c r="I56" s="12">
        <v>-0.71199999999999997</v>
      </c>
      <c r="J56" s="12">
        <v>-0.58899999999999997</v>
      </c>
      <c r="K56" s="47" t="s">
        <v>740</v>
      </c>
      <c r="L56" s="9" t="str">
        <f>IF(J56="Div by 0", "N/A", IF(OR(J56="N/A",K56="N/A"),"N/A", IF(J56&gt;VALUE(MID(K56,1,2)), "No", IF(J56&lt;-1*VALUE(MID(K56,1,2)), "No", "Yes"))))</f>
        <v>Yes</v>
      </c>
    </row>
    <row r="57" spans="1:12" x14ac:dyDescent="0.2">
      <c r="A57" s="6" t="s">
        <v>178</v>
      </c>
      <c r="B57" s="37" t="s">
        <v>213</v>
      </c>
      <c r="C57" s="8">
        <v>42.769340612000001</v>
      </c>
      <c r="D57" s="46" t="str">
        <f t="shared" si="21"/>
        <v>N/A</v>
      </c>
      <c r="E57" s="8">
        <v>43.310126126999997</v>
      </c>
      <c r="F57" s="46" t="str">
        <f t="shared" si="22"/>
        <v>N/A</v>
      </c>
      <c r="G57" s="8">
        <v>43.691640495000001</v>
      </c>
      <c r="H57" s="46" t="str">
        <f t="shared" si="23"/>
        <v>N/A</v>
      </c>
      <c r="I57" s="12">
        <v>1.264</v>
      </c>
      <c r="J57" s="12">
        <v>0.88090000000000002</v>
      </c>
      <c r="K57" s="47" t="s">
        <v>740</v>
      </c>
      <c r="L57" s="9" t="str">
        <f>IF(J57="Div by 0", "N/A", IF(OR(J57="N/A",K57="N/A"),"N/A", IF(J57&gt;VALUE(MID(K57,1,2)), "No", IF(J57&lt;-1*VALUE(MID(K57,1,2)), "No", "Yes"))))</f>
        <v>Yes</v>
      </c>
    </row>
    <row r="58" spans="1:12" x14ac:dyDescent="0.2">
      <c r="A58" s="7" t="s">
        <v>686</v>
      </c>
      <c r="B58" s="37" t="s">
        <v>282</v>
      </c>
      <c r="C58" s="8">
        <v>39.268172960999998</v>
      </c>
      <c r="D58" s="46" t="str">
        <f>IF($B58="N/A","N/A",IF(C58&gt;70,"No",IF(C58&lt;40,"No","Yes")))</f>
        <v>No</v>
      </c>
      <c r="E58" s="8">
        <v>43.109230676000003</v>
      </c>
      <c r="F58" s="46" t="str">
        <f>IF($B58="N/A","N/A",IF(E58&gt;70,"No",IF(E58&lt;40,"No","Yes")))</f>
        <v>Yes</v>
      </c>
      <c r="G58" s="8">
        <v>45.980439685999997</v>
      </c>
      <c r="H58" s="46" t="str">
        <f>IF($B58="N/A","N/A",IF(G58&gt;70,"No",IF(G58&lt;40,"No","Yes")))</f>
        <v>Yes</v>
      </c>
      <c r="I58" s="12">
        <v>9.782</v>
      </c>
      <c r="J58" s="12">
        <v>6.66</v>
      </c>
      <c r="K58" s="47" t="s">
        <v>740</v>
      </c>
      <c r="L58" s="9" t="str">
        <f t="shared" si="4"/>
        <v>Yes</v>
      </c>
    </row>
    <row r="59" spans="1:12" x14ac:dyDescent="0.2">
      <c r="A59" s="2" t="s">
        <v>687</v>
      </c>
      <c r="B59" s="37" t="s">
        <v>213</v>
      </c>
      <c r="C59" s="8">
        <v>66.630106936999994</v>
      </c>
      <c r="D59" s="46" t="str">
        <f>IF($B59="N/A","N/A",IF(C59&gt;10,"No",IF(C59&lt;-10,"No","Yes")))</f>
        <v>N/A</v>
      </c>
      <c r="E59" s="8">
        <v>68.064538089999999</v>
      </c>
      <c r="F59" s="46" t="str">
        <f>IF($B59="N/A","N/A",IF(E59&gt;10,"No",IF(E59&lt;-10,"No","Yes")))</f>
        <v>N/A</v>
      </c>
      <c r="G59" s="8">
        <v>67.234015427000003</v>
      </c>
      <c r="H59" s="46" t="str">
        <f>IF($B59="N/A","N/A",IF(G59&gt;10,"No",IF(G59&lt;-10,"No","Yes")))</f>
        <v>N/A</v>
      </c>
      <c r="I59" s="12">
        <v>2.153</v>
      </c>
      <c r="J59" s="12">
        <v>-1.22</v>
      </c>
      <c r="K59" s="37" t="s">
        <v>213</v>
      </c>
      <c r="L59" s="9" t="str">
        <f t="shared" si="4"/>
        <v>N/A</v>
      </c>
    </row>
    <row r="60" spans="1:12" x14ac:dyDescent="0.2">
      <c r="A60" s="2" t="s">
        <v>688</v>
      </c>
      <c r="B60" s="37" t="s">
        <v>213</v>
      </c>
      <c r="C60" s="8">
        <v>71.010076775000002</v>
      </c>
      <c r="D60" s="46" t="str">
        <f t="shared" ref="D60:D66" si="24">IF($B60="N/A","N/A",IF(C60&gt;10,"No",IF(C60&lt;-10,"No","Yes")))</f>
        <v>N/A</v>
      </c>
      <c r="E60" s="8">
        <v>71.729280309999993</v>
      </c>
      <c r="F60" s="46" t="str">
        <f t="shared" ref="F60:F66" si="25">IF($B60="N/A","N/A",IF(E60&gt;10,"No",IF(E60&lt;-10,"No","Yes")))</f>
        <v>N/A</v>
      </c>
      <c r="G60" s="8">
        <v>72.719204094999995</v>
      </c>
      <c r="H60" s="46" t="str">
        <f t="shared" ref="H60:H66" si="26">IF($B60="N/A","N/A",IF(G60&gt;10,"No",IF(G60&lt;-10,"No","Yes")))</f>
        <v>N/A</v>
      </c>
      <c r="I60" s="12">
        <v>1.0129999999999999</v>
      </c>
      <c r="J60" s="12">
        <v>1.38</v>
      </c>
      <c r="K60" s="37" t="s">
        <v>213</v>
      </c>
      <c r="L60" s="9" t="str">
        <f t="shared" si="4"/>
        <v>N/A</v>
      </c>
    </row>
    <row r="61" spans="1:12" x14ac:dyDescent="0.2">
      <c r="A61" s="2" t="s">
        <v>1748</v>
      </c>
      <c r="B61" s="37" t="s">
        <v>213</v>
      </c>
      <c r="C61" s="8">
        <v>37.644789668000001</v>
      </c>
      <c r="D61" s="46" t="str">
        <f t="shared" si="24"/>
        <v>N/A</v>
      </c>
      <c r="E61" s="8">
        <v>42.839910058999997</v>
      </c>
      <c r="F61" s="46" t="str">
        <f t="shared" si="25"/>
        <v>N/A</v>
      </c>
      <c r="G61" s="8">
        <v>44.947994391000002</v>
      </c>
      <c r="H61" s="46" t="str">
        <f t="shared" si="26"/>
        <v>N/A</v>
      </c>
      <c r="I61" s="12">
        <v>13.8</v>
      </c>
      <c r="J61" s="12">
        <v>4.9210000000000003</v>
      </c>
      <c r="K61" s="37" t="s">
        <v>213</v>
      </c>
      <c r="L61" s="9" t="str">
        <f t="shared" si="4"/>
        <v>N/A</v>
      </c>
    </row>
    <row r="62" spans="1:12" x14ac:dyDescent="0.2">
      <c r="A62" s="2" t="s">
        <v>689</v>
      </c>
      <c r="B62" s="37" t="s">
        <v>213</v>
      </c>
      <c r="C62" s="8">
        <v>23.412996868</v>
      </c>
      <c r="D62" s="46" t="str">
        <f t="shared" si="24"/>
        <v>N/A</v>
      </c>
      <c r="E62" s="8">
        <v>25.957886000999999</v>
      </c>
      <c r="F62" s="46" t="str">
        <f t="shared" si="25"/>
        <v>N/A</v>
      </c>
      <c r="G62" s="8">
        <v>31.025788944999999</v>
      </c>
      <c r="H62" s="46" t="str">
        <f t="shared" si="26"/>
        <v>N/A</v>
      </c>
      <c r="I62" s="12">
        <v>10.87</v>
      </c>
      <c r="J62" s="12">
        <v>19.52</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0.41737940470000001</v>
      </c>
      <c r="D64" s="46" t="str">
        <f t="shared" si="24"/>
        <v>N/A</v>
      </c>
      <c r="E64" s="8">
        <v>0</v>
      </c>
      <c r="F64" s="46" t="str">
        <f t="shared" si="25"/>
        <v>N/A</v>
      </c>
      <c r="G64" s="8">
        <v>0</v>
      </c>
      <c r="H64" s="46" t="str">
        <f t="shared" si="26"/>
        <v>N/A</v>
      </c>
      <c r="I64" s="12">
        <v>-100</v>
      </c>
      <c r="J64" s="12" t="s">
        <v>1747</v>
      </c>
      <c r="K64" s="37" t="s">
        <v>213</v>
      </c>
      <c r="L64" s="9" t="str">
        <f t="shared" si="4"/>
        <v>N/A</v>
      </c>
    </row>
    <row r="65" spans="1:12" x14ac:dyDescent="0.2">
      <c r="A65" s="3" t="s">
        <v>147</v>
      </c>
      <c r="B65" s="37" t="s">
        <v>213</v>
      </c>
      <c r="C65" s="8">
        <v>0.76157610549999999</v>
      </c>
      <c r="D65" s="46" t="str">
        <f t="shared" si="24"/>
        <v>N/A</v>
      </c>
      <c r="E65" s="8">
        <v>0.74906885239999998</v>
      </c>
      <c r="F65" s="46" t="str">
        <f t="shared" si="25"/>
        <v>N/A</v>
      </c>
      <c r="G65" s="8">
        <v>0.76275741419999998</v>
      </c>
      <c r="H65" s="46" t="str">
        <f t="shared" si="26"/>
        <v>N/A</v>
      </c>
      <c r="I65" s="12">
        <v>-1.64</v>
      </c>
      <c r="J65" s="12">
        <v>1.827</v>
      </c>
      <c r="K65" s="37" t="s">
        <v>213</v>
      </c>
      <c r="L65" s="9" t="str">
        <f t="shared" si="4"/>
        <v>N/A</v>
      </c>
    </row>
    <row r="66" spans="1:12" x14ac:dyDescent="0.2">
      <c r="A66" s="3" t="s">
        <v>148</v>
      </c>
      <c r="B66" s="37" t="s">
        <v>213</v>
      </c>
      <c r="C66" s="8">
        <v>0.79221764419999996</v>
      </c>
      <c r="D66" s="46" t="str">
        <f t="shared" si="24"/>
        <v>N/A</v>
      </c>
      <c r="E66" s="8">
        <v>0.77037594570000001</v>
      </c>
      <c r="F66" s="46" t="str">
        <f t="shared" si="25"/>
        <v>N/A</v>
      </c>
      <c r="G66" s="8">
        <v>0.78699702800000004</v>
      </c>
      <c r="H66" s="46" t="str">
        <f t="shared" si="26"/>
        <v>N/A</v>
      </c>
      <c r="I66" s="12">
        <v>-2.76</v>
      </c>
      <c r="J66" s="12">
        <v>2.1579999999999999</v>
      </c>
      <c r="K66" s="37" t="s">
        <v>213</v>
      </c>
      <c r="L66" s="9" t="str">
        <f t="shared" si="4"/>
        <v>N/A</v>
      </c>
    </row>
    <row r="67" spans="1:12" x14ac:dyDescent="0.2">
      <c r="A67" s="2" t="s">
        <v>961</v>
      </c>
      <c r="B67" s="50" t="s">
        <v>213</v>
      </c>
      <c r="C67" s="1">
        <v>1409</v>
      </c>
      <c r="D67" s="11" t="str">
        <f>IF($B67="N/A","N/A",IF(C67&gt;10,"No",IF(C67&lt;-10,"No","Yes")))</f>
        <v>N/A</v>
      </c>
      <c r="E67" s="1">
        <v>2727</v>
      </c>
      <c r="F67" s="11" t="str">
        <f>IF($B67="N/A","N/A",IF(E67&gt;10,"No",IF(E67&lt;-10,"No","Yes")))</f>
        <v>N/A</v>
      </c>
      <c r="G67" s="1">
        <v>2895</v>
      </c>
      <c r="H67" s="11" t="str">
        <f>IF($B67="N/A","N/A",IF(G67&gt;10,"No",IF(G67&lt;-10,"No","Yes")))</f>
        <v>N/A</v>
      </c>
      <c r="I67" s="12">
        <v>93.54</v>
      </c>
      <c r="J67" s="12">
        <v>6.1609999999999996</v>
      </c>
      <c r="K67" s="37" t="s">
        <v>213</v>
      </c>
      <c r="L67" s="9" t="str">
        <f t="shared" si="4"/>
        <v>N/A</v>
      </c>
    </row>
    <row r="68" spans="1:12" x14ac:dyDescent="0.2">
      <c r="A68" s="3" t="s">
        <v>201</v>
      </c>
      <c r="B68" s="50" t="s">
        <v>217</v>
      </c>
      <c r="C68" s="1">
        <v>11</v>
      </c>
      <c r="D68" s="46" t="str">
        <f t="shared" ref="D68:D69" si="27">IF($B68="N/A","N/A",IF(C68&gt;0,"No",IF(C68&lt;0,"No","Yes")))</f>
        <v>No</v>
      </c>
      <c r="E68" s="1">
        <v>0</v>
      </c>
      <c r="F68" s="46" t="str">
        <f t="shared" ref="F68:F69" si="28">IF($B68="N/A","N/A",IF(E68&gt;0,"No",IF(E68&lt;0,"No","Yes")))</f>
        <v>Yes</v>
      </c>
      <c r="G68" s="1">
        <v>0</v>
      </c>
      <c r="H68" s="46" t="str">
        <f t="shared" ref="H68:H69" si="29">IF($B68="N/A","N/A",IF(G68&gt;0,"No",IF(G68&lt;0,"No","Yes")))</f>
        <v>Yes</v>
      </c>
      <c r="I68" s="12">
        <v>-100</v>
      </c>
      <c r="J68" s="12" t="s">
        <v>1747</v>
      </c>
      <c r="K68" s="37" t="s">
        <v>213</v>
      </c>
      <c r="L68" s="9" t="str">
        <f t="shared" si="4"/>
        <v>N/A</v>
      </c>
    </row>
    <row r="69" spans="1:12" x14ac:dyDescent="0.2">
      <c r="A69" s="3" t="s">
        <v>202</v>
      </c>
      <c r="B69" s="50" t="s">
        <v>217</v>
      </c>
      <c r="C69" s="1">
        <v>19</v>
      </c>
      <c r="D69" s="46" t="str">
        <f t="shared" si="27"/>
        <v>No</v>
      </c>
      <c r="E69" s="1">
        <v>20</v>
      </c>
      <c r="F69" s="46" t="str">
        <f t="shared" si="28"/>
        <v>No</v>
      </c>
      <c r="G69" s="1">
        <v>0</v>
      </c>
      <c r="H69" s="46" t="str">
        <f t="shared" si="29"/>
        <v>Yes</v>
      </c>
      <c r="I69" s="12">
        <v>5.2629999999999999</v>
      </c>
      <c r="J69" s="12">
        <v>-100</v>
      </c>
      <c r="K69" s="37" t="s">
        <v>213</v>
      </c>
      <c r="L69" s="9" t="str">
        <f t="shared" si="4"/>
        <v>N/A</v>
      </c>
    </row>
    <row r="70" spans="1:12" x14ac:dyDescent="0.2">
      <c r="A70" s="3" t="s">
        <v>203</v>
      </c>
      <c r="B70" s="73" t="s">
        <v>213</v>
      </c>
      <c r="C70" s="13">
        <v>5.2631578947</v>
      </c>
      <c r="D70" s="11" t="str">
        <f>IF($B70="N/A","N/A",IF(C70&gt;10,"No",IF(C70&lt;-10,"No","Yes")))</f>
        <v>N/A</v>
      </c>
      <c r="E70" s="13">
        <v>90</v>
      </c>
      <c r="F70" s="11" t="str">
        <f>IF($B70="N/A","N/A",IF(E70&gt;10,"No",IF(E70&lt;-10,"No","Yes")))</f>
        <v>N/A</v>
      </c>
      <c r="G70" s="13" t="s">
        <v>1747</v>
      </c>
      <c r="H70" s="11" t="str">
        <f>IF($B70="N/A","N/A",IF(G70&gt;10,"No",IF(G70&lt;-10,"No","Yes")))</f>
        <v>N/A</v>
      </c>
      <c r="I70" s="12">
        <v>1610</v>
      </c>
      <c r="J70" s="12" t="s">
        <v>1747</v>
      </c>
      <c r="K70" s="73" t="s">
        <v>213</v>
      </c>
      <c r="L70" s="9" t="str">
        <f t="shared" si="4"/>
        <v>N/A</v>
      </c>
    </row>
    <row r="71" spans="1:12" x14ac:dyDescent="0.2">
      <c r="A71" s="2" t="s">
        <v>65</v>
      </c>
      <c r="B71" s="50" t="s">
        <v>213</v>
      </c>
      <c r="C71" s="1">
        <v>33073</v>
      </c>
      <c r="D71" s="11" t="str">
        <f>IF($B71="N/A","N/A",IF(C71&gt;10,"No",IF(C71&lt;-10,"No","Yes")))</f>
        <v>N/A</v>
      </c>
      <c r="E71" s="1">
        <v>35462</v>
      </c>
      <c r="F71" s="11" t="str">
        <f>IF($B71="N/A","N/A",IF(E71&gt;10,"No",IF(E71&lt;-10,"No","Yes")))</f>
        <v>N/A</v>
      </c>
      <c r="G71" s="1">
        <v>38508</v>
      </c>
      <c r="H71" s="11" t="str">
        <f>IF($B71="N/A","N/A",IF(G71&gt;10,"No",IF(G71&lt;-10,"No","Yes")))</f>
        <v>N/A</v>
      </c>
      <c r="I71" s="12">
        <v>7.2229999999999999</v>
      </c>
      <c r="J71" s="12">
        <v>8.5890000000000004</v>
      </c>
      <c r="K71" s="50" t="s">
        <v>740</v>
      </c>
      <c r="L71" s="9" t="str">
        <f t="shared" ref="L71:L103" si="30">IF(J71="Div by 0", "N/A", IF(K71="N/A","N/A", IF(J71&gt;VALUE(MID(K71,1,2)), "No", IF(J71&lt;-1*VALUE(MID(K71,1,2)), "No", "Yes"))))</f>
        <v>Yes</v>
      </c>
    </row>
    <row r="72" spans="1:12" x14ac:dyDescent="0.2">
      <c r="A72" s="4" t="s">
        <v>66</v>
      </c>
      <c r="B72" s="50" t="s">
        <v>213</v>
      </c>
      <c r="C72" s="1">
        <v>28405.96</v>
      </c>
      <c r="D72" s="11" t="str">
        <f>IF($B72="N/A","N/A",IF(C72&gt;10,"No",IF(C72&lt;-10,"No","Yes")))</f>
        <v>N/A</v>
      </c>
      <c r="E72" s="1">
        <v>30633.25</v>
      </c>
      <c r="F72" s="11" t="str">
        <f>IF($B72="N/A","N/A",IF(E72&gt;10,"No",IF(E72&lt;-10,"No","Yes")))</f>
        <v>N/A</v>
      </c>
      <c r="G72" s="1">
        <v>33306.230000000003</v>
      </c>
      <c r="H72" s="11" t="str">
        <f>IF($B72="N/A","N/A",IF(G72&gt;10,"No",IF(G72&lt;-10,"No","Yes")))</f>
        <v>N/A</v>
      </c>
      <c r="I72" s="12">
        <v>7.8410000000000002</v>
      </c>
      <c r="J72" s="12">
        <v>8.7260000000000009</v>
      </c>
      <c r="K72" s="50" t="s">
        <v>741</v>
      </c>
      <c r="L72" s="9" t="str">
        <f t="shared" si="30"/>
        <v>Yes</v>
      </c>
    </row>
    <row r="73" spans="1:12" x14ac:dyDescent="0.2">
      <c r="A73" s="3" t="s">
        <v>67</v>
      </c>
      <c r="B73" s="37" t="s">
        <v>283</v>
      </c>
      <c r="C73" s="8">
        <v>96.332487310000005</v>
      </c>
      <c r="D73" s="46" t="str">
        <f>IF($B73="N/A","N/A",IF(C73&gt;=90,"Yes","No"))</f>
        <v>Yes</v>
      </c>
      <c r="E73" s="8">
        <v>96.533141728000004</v>
      </c>
      <c r="F73" s="46" t="str">
        <f>IF($B73="N/A","N/A",IF(E73&gt;=90,"Yes","No"))</f>
        <v>Yes</v>
      </c>
      <c r="G73" s="8">
        <v>96.764820920000005</v>
      </c>
      <c r="H73" s="46" t="str">
        <f>IF($B73="N/A","N/A",IF(G73&gt;=90,"Yes","No"))</f>
        <v>Yes</v>
      </c>
      <c r="I73" s="12">
        <v>0.20830000000000001</v>
      </c>
      <c r="J73" s="12">
        <v>0.24</v>
      </c>
      <c r="K73" s="47" t="s">
        <v>740</v>
      </c>
      <c r="L73" s="9" t="str">
        <f t="shared" si="30"/>
        <v>Yes</v>
      </c>
    </row>
    <row r="74" spans="1:12" x14ac:dyDescent="0.2">
      <c r="A74" s="2" t="s">
        <v>962</v>
      </c>
      <c r="B74" s="37" t="s">
        <v>283</v>
      </c>
      <c r="C74" s="8">
        <v>96.579380313000001</v>
      </c>
      <c r="D74" s="46" t="str">
        <f>IF($B74="N/A","N/A",IF(C74&gt;=90,"Yes","No"))</f>
        <v>Yes</v>
      </c>
      <c r="E74" s="8">
        <v>96.596092314000003</v>
      </c>
      <c r="F74" s="46" t="str">
        <f>IF($B74="N/A","N/A",IF(E74&gt;=90,"Yes","No"))</f>
        <v>Yes</v>
      </c>
      <c r="G74" s="8">
        <v>96.768024479000005</v>
      </c>
      <c r="H74" s="46" t="str">
        <f>IF($B74="N/A","N/A",IF(G74&gt;=90,"Yes","No"))</f>
        <v>Yes</v>
      </c>
      <c r="I74" s="12">
        <v>1.7299999999999999E-2</v>
      </c>
      <c r="J74" s="12">
        <v>0.17799999999999999</v>
      </c>
      <c r="K74" s="47" t="s">
        <v>740</v>
      </c>
      <c r="L74" s="9" t="str">
        <f t="shared" si="30"/>
        <v>Yes</v>
      </c>
    </row>
    <row r="75" spans="1:12" x14ac:dyDescent="0.2">
      <c r="A75" s="6" t="s">
        <v>963</v>
      </c>
      <c r="B75" s="50" t="s">
        <v>284</v>
      </c>
      <c r="C75" s="13">
        <v>44.805662187999999</v>
      </c>
      <c r="D75" s="46" t="str">
        <f>IF($B75="N/A","N/A",IF(C75&gt;55,"No",IF(C75&lt;30,"No","Yes")))</f>
        <v>Yes</v>
      </c>
      <c r="E75" s="13">
        <v>45.948442724000003</v>
      </c>
      <c r="F75" s="46" t="str">
        <f>IF($B75="N/A","N/A",IF(E75&gt;55,"No",IF(E75&lt;30,"No","Yes")))</f>
        <v>Yes</v>
      </c>
      <c r="G75" s="13">
        <v>47.285749670000001</v>
      </c>
      <c r="H75" s="46" t="str">
        <f>IF($B75="N/A","N/A",IF(G75&gt;55,"No",IF(G75&lt;30,"No","Yes")))</f>
        <v>Yes</v>
      </c>
      <c r="I75" s="12">
        <v>2.5510000000000002</v>
      </c>
      <c r="J75" s="12">
        <v>2.91</v>
      </c>
      <c r="K75" s="50" t="s">
        <v>740</v>
      </c>
      <c r="L75" s="9" t="str">
        <f t="shared" si="30"/>
        <v>Yes</v>
      </c>
    </row>
    <row r="76" spans="1:12" ht="25.5" x14ac:dyDescent="0.2">
      <c r="A76" s="2" t="s">
        <v>964</v>
      </c>
      <c r="B76" s="50" t="s">
        <v>278</v>
      </c>
      <c r="C76" s="13">
        <v>12.80803072</v>
      </c>
      <c r="D76" s="46" t="str">
        <f>IF($B76="N/A","N/A",IF(C76&gt;=5,"No",IF(C76&lt;0,"No","Yes")))</f>
        <v>No</v>
      </c>
      <c r="E76" s="13">
        <v>5.8936326208000001</v>
      </c>
      <c r="F76" s="46" t="str">
        <f>IF($B76="N/A","N/A",IF(E76&gt;=5,"No",IF(E76&lt;0,"No","Yes")))</f>
        <v>No</v>
      </c>
      <c r="G76" s="13">
        <v>5.3910875662000004</v>
      </c>
      <c r="H76" s="46" t="str">
        <f>IF($B76="N/A","N/A",IF(G76&gt;=5,"No",IF(G76&lt;0,"No","Yes")))</f>
        <v>No</v>
      </c>
      <c r="I76" s="12">
        <v>-54</v>
      </c>
      <c r="J76" s="12">
        <v>-8.5299999999999994</v>
      </c>
      <c r="K76" s="50" t="s">
        <v>213</v>
      </c>
      <c r="L76" s="9" t="str">
        <f t="shared" si="30"/>
        <v>N/A</v>
      </c>
    </row>
    <row r="77" spans="1:12" ht="25.5" x14ac:dyDescent="0.2">
      <c r="A77" s="2" t="s">
        <v>965</v>
      </c>
      <c r="B77" s="50" t="s">
        <v>213</v>
      </c>
      <c r="C77" s="13">
        <v>1.1217609529999999</v>
      </c>
      <c r="D77" s="50" t="s">
        <v>213</v>
      </c>
      <c r="E77" s="13">
        <v>1.4973774744999999</v>
      </c>
      <c r="F77" s="50" t="s">
        <v>213</v>
      </c>
      <c r="G77" s="13">
        <v>1.7632699699000001</v>
      </c>
      <c r="H77" s="50" t="s">
        <v>213</v>
      </c>
      <c r="I77" s="12">
        <v>33.479999999999997</v>
      </c>
      <c r="J77" s="12">
        <v>17.760000000000002</v>
      </c>
      <c r="K77" s="50" t="s">
        <v>213</v>
      </c>
      <c r="L77" s="9" t="str">
        <f t="shared" si="30"/>
        <v>N/A</v>
      </c>
    </row>
    <row r="78" spans="1:12" ht="25.5" x14ac:dyDescent="0.2">
      <c r="A78" s="2" t="s">
        <v>966</v>
      </c>
      <c r="B78" s="50" t="s">
        <v>213</v>
      </c>
      <c r="C78" s="13">
        <v>48.698333988000002</v>
      </c>
      <c r="D78" s="50" t="s">
        <v>213</v>
      </c>
      <c r="E78" s="13">
        <v>43.015058371999999</v>
      </c>
      <c r="F78" s="50" t="s">
        <v>213</v>
      </c>
      <c r="G78" s="13">
        <v>45.434714864</v>
      </c>
      <c r="H78" s="50" t="s">
        <v>213</v>
      </c>
      <c r="I78" s="12">
        <v>-11.7</v>
      </c>
      <c r="J78" s="12">
        <v>5.625</v>
      </c>
      <c r="K78" s="50" t="s">
        <v>213</v>
      </c>
      <c r="L78" s="9" t="str">
        <f t="shared" si="30"/>
        <v>N/A</v>
      </c>
    </row>
    <row r="79" spans="1:12" ht="25.5" x14ac:dyDescent="0.2">
      <c r="A79" s="2" t="s">
        <v>967</v>
      </c>
      <c r="B79" s="50" t="s">
        <v>213</v>
      </c>
      <c r="C79" s="13">
        <v>4.3177214042000003</v>
      </c>
      <c r="D79" s="50" t="s">
        <v>213</v>
      </c>
      <c r="E79" s="13">
        <v>5.5439625514999999</v>
      </c>
      <c r="F79" s="50" t="s">
        <v>213</v>
      </c>
      <c r="G79" s="13">
        <v>5.7442609327999996</v>
      </c>
      <c r="H79" s="50" t="s">
        <v>213</v>
      </c>
      <c r="I79" s="12">
        <v>28.4</v>
      </c>
      <c r="J79" s="12">
        <v>3.613</v>
      </c>
      <c r="K79" s="50" t="s">
        <v>213</v>
      </c>
      <c r="L79" s="9" t="str">
        <f t="shared" si="30"/>
        <v>N/A</v>
      </c>
    </row>
    <row r="80" spans="1:12" ht="25.5" x14ac:dyDescent="0.2">
      <c r="A80" s="2" t="s">
        <v>968</v>
      </c>
      <c r="B80" s="50" t="s">
        <v>213</v>
      </c>
      <c r="C80" s="13">
        <v>6.6791642729999996</v>
      </c>
      <c r="D80" s="50" t="s">
        <v>213</v>
      </c>
      <c r="E80" s="13">
        <v>7.0413400259000003</v>
      </c>
      <c r="F80" s="50" t="s">
        <v>213</v>
      </c>
      <c r="G80" s="13">
        <v>6.9907551677999997</v>
      </c>
      <c r="H80" s="50" t="s">
        <v>213</v>
      </c>
      <c r="I80" s="12">
        <v>5.4219999999999997</v>
      </c>
      <c r="J80" s="12">
        <v>-0.71799999999999997</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3.3985426178</v>
      </c>
      <c r="D82" s="50" t="s">
        <v>213</v>
      </c>
      <c r="E82" s="13">
        <v>4.4582933845000001</v>
      </c>
      <c r="F82" s="50" t="s">
        <v>213</v>
      </c>
      <c r="G82" s="13">
        <v>4.5756725874999997</v>
      </c>
      <c r="H82" s="50" t="s">
        <v>213</v>
      </c>
      <c r="I82" s="12">
        <v>31.18</v>
      </c>
      <c r="J82" s="12">
        <v>2.633</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22.976446043999999</v>
      </c>
      <c r="D84" s="50" t="s">
        <v>213</v>
      </c>
      <c r="E84" s="13">
        <v>32.550335570000001</v>
      </c>
      <c r="F84" s="50" t="s">
        <v>213</v>
      </c>
      <c r="G84" s="13">
        <v>30.100238911000002</v>
      </c>
      <c r="H84" s="50" t="s">
        <v>213</v>
      </c>
      <c r="I84" s="12">
        <v>41.67</v>
      </c>
      <c r="J84" s="12">
        <v>-7.53</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91.161975025000004</v>
      </c>
      <c r="D87" s="50" t="s">
        <v>213</v>
      </c>
      <c r="E87" s="13">
        <v>88.500366589999999</v>
      </c>
      <c r="F87" s="50" t="s">
        <v>213</v>
      </c>
      <c r="G87" s="13">
        <v>87.916796509999998</v>
      </c>
      <c r="H87" s="50" t="s">
        <v>213</v>
      </c>
      <c r="I87" s="12">
        <v>-2.92</v>
      </c>
      <c r="J87" s="12">
        <v>-0.65900000000000003</v>
      </c>
      <c r="K87" s="50" t="s">
        <v>213</v>
      </c>
      <c r="L87" s="9" t="str">
        <f t="shared" si="30"/>
        <v>N/A</v>
      </c>
    </row>
    <row r="88" spans="1:12" x14ac:dyDescent="0.2">
      <c r="A88" s="2" t="s">
        <v>976</v>
      </c>
      <c r="B88" s="50" t="s">
        <v>213</v>
      </c>
      <c r="C88" s="13">
        <v>8.8380249750999997</v>
      </c>
      <c r="D88" s="50" t="s">
        <v>213</v>
      </c>
      <c r="E88" s="13">
        <v>11.49963341</v>
      </c>
      <c r="F88" s="50" t="s">
        <v>213</v>
      </c>
      <c r="G88" s="13">
        <v>12.083203490000001</v>
      </c>
      <c r="H88" s="50" t="s">
        <v>213</v>
      </c>
      <c r="I88" s="12">
        <v>30.12</v>
      </c>
      <c r="J88" s="12">
        <v>5.0750000000000002</v>
      </c>
      <c r="K88" s="50" t="s">
        <v>213</v>
      </c>
      <c r="L88" s="9" t="str">
        <f t="shared" si="30"/>
        <v>N/A</v>
      </c>
    </row>
    <row r="89" spans="1:12" x14ac:dyDescent="0.2">
      <c r="A89" s="6" t="s">
        <v>68</v>
      </c>
      <c r="B89" s="50" t="s">
        <v>213</v>
      </c>
      <c r="C89" s="1">
        <v>99</v>
      </c>
      <c r="D89" s="11" t="str">
        <f>IF($B89="N/A","N/A",IF(C89&gt;10,"No",IF(C89&lt;-10,"No","Yes")))</f>
        <v>N/A</v>
      </c>
      <c r="E89" s="1">
        <v>114</v>
      </c>
      <c r="F89" s="11" t="str">
        <f>IF($B89="N/A","N/A",IF(E89&gt;10,"No",IF(E89&lt;-10,"No","Yes")))</f>
        <v>N/A</v>
      </c>
      <c r="G89" s="1">
        <v>104</v>
      </c>
      <c r="H89" s="11" t="str">
        <f>IF($B89="N/A","N/A",IF(G89&gt;10,"No",IF(G89&lt;-10,"No","Yes")))</f>
        <v>N/A</v>
      </c>
      <c r="I89" s="12">
        <v>15.15</v>
      </c>
      <c r="J89" s="12">
        <v>-8.77</v>
      </c>
      <c r="K89" s="50" t="s">
        <v>740</v>
      </c>
      <c r="L89" s="9" t="str">
        <f t="shared" si="30"/>
        <v>Yes</v>
      </c>
    </row>
    <row r="90" spans="1:12" x14ac:dyDescent="0.2">
      <c r="A90" s="2" t="s">
        <v>109</v>
      </c>
      <c r="B90" s="50" t="s">
        <v>213</v>
      </c>
      <c r="C90" s="13">
        <v>3.0303030302999998</v>
      </c>
      <c r="D90" s="46" t="str">
        <f>IF($B90="N/A","N/A",IF(C90&gt;10,"No",IF(C90&lt;-10,"No","Yes")))</f>
        <v>N/A</v>
      </c>
      <c r="E90" s="13">
        <v>0.8771929825</v>
      </c>
      <c r="F90" s="46" t="str">
        <f>IF($B90="N/A","N/A",IF(E90&gt;10,"No",IF(E90&lt;-10,"No","Yes")))</f>
        <v>N/A</v>
      </c>
      <c r="G90" s="13">
        <v>0</v>
      </c>
      <c r="H90" s="46" t="str">
        <f>IF($B90="N/A","N/A",IF(G90&gt;10,"No",IF(G90&lt;-10,"No","Yes")))</f>
        <v>N/A</v>
      </c>
      <c r="I90" s="12">
        <v>-71.099999999999994</v>
      </c>
      <c r="J90" s="12">
        <v>-100</v>
      </c>
      <c r="K90" s="50" t="s">
        <v>740</v>
      </c>
      <c r="L90" s="9" t="str">
        <f t="shared" si="30"/>
        <v>No</v>
      </c>
    </row>
    <row r="91" spans="1:12" x14ac:dyDescent="0.2">
      <c r="A91" s="2" t="s">
        <v>110</v>
      </c>
      <c r="B91" s="50" t="s">
        <v>213</v>
      </c>
      <c r="C91" s="13">
        <v>4.0404040404000003</v>
      </c>
      <c r="D91" s="46" t="str">
        <f>IF($B91="N/A","N/A",IF(C91&gt;10,"No",IF(C91&lt;-10,"No","Yes")))</f>
        <v>N/A</v>
      </c>
      <c r="E91" s="13">
        <v>7.8947368421000004</v>
      </c>
      <c r="F91" s="46" t="str">
        <f>IF($B91="N/A","N/A",IF(E91&gt;10,"No",IF(E91&lt;-10,"No","Yes")))</f>
        <v>N/A</v>
      </c>
      <c r="G91" s="13">
        <v>1.9230769231</v>
      </c>
      <c r="H91" s="46" t="str">
        <f>IF($B91="N/A","N/A",IF(G91&gt;10,"No",IF(G91&lt;-10,"No","Yes")))</f>
        <v>N/A</v>
      </c>
      <c r="I91" s="12">
        <v>95.39</v>
      </c>
      <c r="J91" s="12">
        <v>-75.599999999999994</v>
      </c>
      <c r="K91" s="50" t="s">
        <v>740</v>
      </c>
      <c r="L91" s="9" t="str">
        <f t="shared" si="30"/>
        <v>No</v>
      </c>
    </row>
    <row r="92" spans="1:12" x14ac:dyDescent="0.2">
      <c r="A92" s="4" t="s">
        <v>7</v>
      </c>
      <c r="B92" s="50" t="s">
        <v>213</v>
      </c>
      <c r="C92" s="13">
        <v>3.2080549087999999</v>
      </c>
      <c r="D92" s="11" t="str">
        <f>IF($B92="N/A","N/A",IF(C92&gt;10,"No",IF(C92&lt;-10,"No","Yes")))</f>
        <v>N/A</v>
      </c>
      <c r="E92" s="13">
        <v>3.2203485421</v>
      </c>
      <c r="F92" s="11" t="str">
        <f>IF($B92="N/A","N/A",IF(E92&gt;10,"No",IF(E92&lt;-10,"No","Yes")))</f>
        <v>N/A</v>
      </c>
      <c r="G92" s="13">
        <v>3.3629375713999998</v>
      </c>
      <c r="H92" s="11" t="str">
        <f>IF($B92="N/A","N/A",IF(G92&gt;10,"No",IF(G92&lt;-10,"No","Yes")))</f>
        <v>N/A</v>
      </c>
      <c r="I92" s="12">
        <v>0.38319999999999999</v>
      </c>
      <c r="J92" s="12">
        <v>4.4279999999999999</v>
      </c>
      <c r="K92" s="50" t="s">
        <v>741</v>
      </c>
      <c r="L92" s="9" t="str">
        <f t="shared" si="30"/>
        <v>Yes</v>
      </c>
    </row>
    <row r="93" spans="1:12" x14ac:dyDescent="0.2">
      <c r="A93" s="4" t="s">
        <v>180</v>
      </c>
      <c r="B93" s="50" t="s">
        <v>213</v>
      </c>
      <c r="C93" s="13">
        <v>59.946179663000002</v>
      </c>
      <c r="D93" s="11" t="str">
        <f t="shared" ref="D93:D94" si="31">IF($B93="N/A","N/A",IF(C93&gt;10,"No",IF(C93&lt;-10,"No","Yes")))</f>
        <v>N/A</v>
      </c>
      <c r="E93" s="13">
        <v>59.666685465999997</v>
      </c>
      <c r="F93" s="11" t="str">
        <f t="shared" ref="F93:F94" si="32">IF($B93="N/A","N/A",IF(E93&gt;10,"No",IF(E93&lt;-10,"No","Yes")))</f>
        <v>N/A</v>
      </c>
      <c r="G93" s="13">
        <v>59.335722447000002</v>
      </c>
      <c r="H93" s="11" t="str">
        <f t="shared" ref="H93:H94" si="33">IF($B93="N/A","N/A",IF(G93&gt;10,"No",IF(G93&lt;-10,"No","Yes")))</f>
        <v>N/A</v>
      </c>
      <c r="I93" s="12">
        <v>-0.46600000000000003</v>
      </c>
      <c r="J93" s="12">
        <v>-0.55500000000000005</v>
      </c>
      <c r="K93" s="50" t="s">
        <v>740</v>
      </c>
      <c r="L93" s="9" t="str">
        <f>IF(J93="Div by 0", "N/A", IF(OR(J93="N/A",K93="N/A"),"N/A", IF(J93&gt;VALUE(MID(K93,1,2)), "No", IF(J93&lt;-1*VALUE(MID(K93,1,2)), "No", "Yes"))))</f>
        <v>Yes</v>
      </c>
    </row>
    <row r="94" spans="1:12" x14ac:dyDescent="0.2">
      <c r="A94" s="4" t="s">
        <v>181</v>
      </c>
      <c r="B94" s="50" t="s">
        <v>213</v>
      </c>
      <c r="C94" s="13">
        <v>40.053820336999998</v>
      </c>
      <c r="D94" s="11" t="str">
        <f t="shared" si="31"/>
        <v>N/A</v>
      </c>
      <c r="E94" s="13">
        <v>40.333314534000003</v>
      </c>
      <c r="F94" s="11" t="str">
        <f t="shared" si="32"/>
        <v>N/A</v>
      </c>
      <c r="G94" s="13">
        <v>40.664277552999998</v>
      </c>
      <c r="H94" s="11" t="str">
        <f t="shared" si="33"/>
        <v>N/A</v>
      </c>
      <c r="I94" s="12">
        <v>0.69779999999999998</v>
      </c>
      <c r="J94" s="12">
        <v>0.8206</v>
      </c>
      <c r="K94" s="50" t="s">
        <v>740</v>
      </c>
      <c r="L94" s="9" t="str">
        <f>IF(J94="Div by 0", "N/A", IF(OR(J94="N/A",K94="N/A"),"N/A", IF(J94&gt;VALUE(MID(K94,1,2)), "No", IF(J94&lt;-1*VALUE(MID(K94,1,2)), "No", "Yes"))))</f>
        <v>Yes</v>
      </c>
    </row>
    <row r="95" spans="1:12" x14ac:dyDescent="0.2">
      <c r="A95" s="2" t="s">
        <v>8</v>
      </c>
      <c r="B95" s="50" t="s">
        <v>285</v>
      </c>
      <c r="C95" s="13">
        <v>5.6329936806000003</v>
      </c>
      <c r="D95" s="46" t="str">
        <f>IF($B95="N/A","N/A",IF(C95&gt;10,"No",IF(C95&lt;5,"No","Yes")))</f>
        <v>Yes</v>
      </c>
      <c r="E95" s="13">
        <v>5.5270430319999999</v>
      </c>
      <c r="F95" s="46" t="str">
        <f>IF($B95="N/A","N/A",IF(E95&gt;10,"No",IF(E95&lt;5,"No","Yes")))</f>
        <v>Yes</v>
      </c>
      <c r="G95" s="13">
        <v>5.5001558118</v>
      </c>
      <c r="H95" s="46" t="str">
        <f t="shared" ref="H95:H98" si="34">IF($B95="N/A","N/A",IF(G95&gt;10,"No",IF(G95&lt;5,"No","Yes")))</f>
        <v>Yes</v>
      </c>
      <c r="I95" s="12">
        <v>-1.88</v>
      </c>
      <c r="J95" s="12">
        <v>-0.48599999999999999</v>
      </c>
      <c r="K95" s="50" t="s">
        <v>741</v>
      </c>
      <c r="L95" s="9" t="str">
        <f t="shared" si="30"/>
        <v>Yes</v>
      </c>
    </row>
    <row r="96" spans="1:12" x14ac:dyDescent="0.2">
      <c r="A96" s="2" t="s">
        <v>149</v>
      </c>
      <c r="B96" s="50" t="s">
        <v>285</v>
      </c>
      <c r="C96" s="13">
        <v>3.4590149064000002</v>
      </c>
      <c r="D96" s="46" t="str">
        <f>IF($B96="N/A","N/A",IF(C96&gt;10,"No",IF(C96&lt;5,"No","Yes")))</f>
        <v>No</v>
      </c>
      <c r="E96" s="13">
        <v>0</v>
      </c>
      <c r="F96" s="46" t="str">
        <f t="shared" ref="F96:F98" si="35">IF($B96="N/A","N/A",IF(E96&gt;10,"No",IF(E96&lt;5,"No","Yes")))</f>
        <v>No</v>
      </c>
      <c r="G96" s="13">
        <v>0</v>
      </c>
      <c r="H96" s="46" t="str">
        <f t="shared" si="34"/>
        <v>No</v>
      </c>
      <c r="I96" s="12">
        <v>-100</v>
      </c>
      <c r="J96" s="12" t="s">
        <v>1747</v>
      </c>
      <c r="K96" s="50" t="s">
        <v>741</v>
      </c>
      <c r="L96" s="9" t="str">
        <f t="shared" si="30"/>
        <v>N/A</v>
      </c>
    </row>
    <row r="97" spans="1:12" x14ac:dyDescent="0.2">
      <c r="A97" s="2" t="s">
        <v>150</v>
      </c>
      <c r="B97" s="50" t="s">
        <v>285</v>
      </c>
      <c r="C97" s="13">
        <v>5.3790100686000004</v>
      </c>
      <c r="D97" s="46" t="str">
        <f>IF($B97="N/A","N/A",IF(C97&gt;10,"No",IF(C97&lt;5,"No","Yes")))</f>
        <v>Yes</v>
      </c>
      <c r="E97" s="13">
        <v>5.3183689582999998</v>
      </c>
      <c r="F97" s="46" t="str">
        <f t="shared" si="35"/>
        <v>Yes</v>
      </c>
      <c r="G97" s="13">
        <v>5.2716318687000001</v>
      </c>
      <c r="H97" s="46" t="str">
        <f t="shared" si="34"/>
        <v>Yes</v>
      </c>
      <c r="I97" s="12">
        <v>-1.1299999999999999</v>
      </c>
      <c r="J97" s="12">
        <v>-0.879</v>
      </c>
      <c r="K97" s="50" t="s">
        <v>741</v>
      </c>
      <c r="L97" s="9" t="str">
        <f t="shared" si="30"/>
        <v>Yes</v>
      </c>
    </row>
    <row r="98" spans="1:12" x14ac:dyDescent="0.2">
      <c r="A98" s="2" t="s">
        <v>151</v>
      </c>
      <c r="B98" s="50" t="s">
        <v>285</v>
      </c>
      <c r="C98" s="13">
        <v>5.6450881384000002</v>
      </c>
      <c r="D98" s="46" t="str">
        <f>IF($B98="N/A","N/A",IF(C98&gt;10,"No",IF(C98&lt;5,"No","Yes")))</f>
        <v>Yes</v>
      </c>
      <c r="E98" s="13">
        <v>5.5270430319999999</v>
      </c>
      <c r="F98" s="46" t="str">
        <f t="shared" si="35"/>
        <v>Yes</v>
      </c>
      <c r="G98" s="13">
        <v>5.5027526748</v>
      </c>
      <c r="H98" s="46" t="str">
        <f t="shared" si="34"/>
        <v>Yes</v>
      </c>
      <c r="I98" s="12">
        <v>-2.09</v>
      </c>
      <c r="J98" s="12">
        <v>-0.439</v>
      </c>
      <c r="K98" s="50" t="s">
        <v>741</v>
      </c>
      <c r="L98" s="9" t="str">
        <f t="shared" si="30"/>
        <v>Yes</v>
      </c>
    </row>
    <row r="99" spans="1:12" x14ac:dyDescent="0.2">
      <c r="A99" s="2" t="s">
        <v>977</v>
      </c>
      <c r="B99" s="50" t="s">
        <v>213</v>
      </c>
      <c r="C99" s="1">
        <v>815</v>
      </c>
      <c r="D99" s="11" t="str">
        <f t="shared" ref="D99:D110" si="36">IF($B99="N/A","N/A",IF(C99&gt;10,"No",IF(C99&lt;-10,"No","Yes")))</f>
        <v>N/A</v>
      </c>
      <c r="E99" s="1">
        <v>1960</v>
      </c>
      <c r="F99" s="11" t="str">
        <f t="shared" ref="F99:F110" si="37">IF($B99="N/A","N/A",IF(E99&gt;10,"No",IF(E99&lt;-10,"No","Yes")))</f>
        <v>N/A</v>
      </c>
      <c r="G99" s="1">
        <v>2118</v>
      </c>
      <c r="H99" s="11" t="str">
        <f t="shared" ref="H99:H110" si="38">IF($B99="N/A","N/A",IF(G99&gt;10,"No",IF(G99&lt;-10,"No","Yes")))</f>
        <v>N/A</v>
      </c>
      <c r="I99" s="12">
        <v>140.5</v>
      </c>
      <c r="J99" s="12">
        <v>8.0609999999999999</v>
      </c>
      <c r="K99" s="47" t="s">
        <v>740</v>
      </c>
      <c r="L99" s="9" t="str">
        <f t="shared" si="30"/>
        <v>Yes</v>
      </c>
    </row>
    <row r="100" spans="1:12" x14ac:dyDescent="0.2">
      <c r="A100" s="2" t="s">
        <v>978</v>
      </c>
      <c r="B100" s="50" t="s">
        <v>213</v>
      </c>
      <c r="C100" s="1">
        <v>125</v>
      </c>
      <c r="D100" s="11" t="str">
        <f t="shared" si="36"/>
        <v>N/A</v>
      </c>
      <c r="E100" s="1">
        <v>108</v>
      </c>
      <c r="F100" s="11" t="str">
        <f t="shared" si="37"/>
        <v>N/A</v>
      </c>
      <c r="G100" s="1">
        <v>122</v>
      </c>
      <c r="H100" s="11" t="str">
        <f t="shared" si="38"/>
        <v>N/A</v>
      </c>
      <c r="I100" s="12">
        <v>-13.6</v>
      </c>
      <c r="J100" s="12">
        <v>12.96</v>
      </c>
      <c r="K100" s="47" t="s">
        <v>740</v>
      </c>
      <c r="L100" s="9" t="str">
        <f t="shared" si="30"/>
        <v>No</v>
      </c>
    </row>
    <row r="101" spans="1:12" x14ac:dyDescent="0.2">
      <c r="A101" s="2" t="s">
        <v>1</v>
      </c>
      <c r="B101" s="50" t="s">
        <v>213</v>
      </c>
      <c r="C101" s="13">
        <v>91.479454540000006</v>
      </c>
      <c r="D101" s="11" t="str">
        <f t="shared" si="36"/>
        <v>N/A</v>
      </c>
      <c r="E101" s="13">
        <v>97.563589194000002</v>
      </c>
      <c r="F101" s="11" t="str">
        <f t="shared" si="37"/>
        <v>N/A</v>
      </c>
      <c r="G101" s="13">
        <v>99.150825802</v>
      </c>
      <c r="H101" s="11" t="str">
        <f t="shared" si="38"/>
        <v>N/A</v>
      </c>
      <c r="I101" s="12">
        <v>6.6509999999999998</v>
      </c>
      <c r="J101" s="12">
        <v>1.627</v>
      </c>
      <c r="K101" s="50" t="s">
        <v>741</v>
      </c>
      <c r="L101" s="9" t="str">
        <f t="shared" si="30"/>
        <v>Yes</v>
      </c>
    </row>
    <row r="102" spans="1:12" x14ac:dyDescent="0.2">
      <c r="A102" s="2" t="s">
        <v>69</v>
      </c>
      <c r="B102" s="50" t="s">
        <v>213</v>
      </c>
      <c r="C102" s="13">
        <v>98.373822508999993</v>
      </c>
      <c r="D102" s="11" t="str">
        <f t="shared" si="36"/>
        <v>N/A</v>
      </c>
      <c r="E102" s="13">
        <v>97.595236718999999</v>
      </c>
      <c r="F102" s="11" t="str">
        <f t="shared" si="37"/>
        <v>N/A</v>
      </c>
      <c r="G102" s="13">
        <v>97.160891543000005</v>
      </c>
      <c r="H102" s="11" t="str">
        <f t="shared" si="38"/>
        <v>N/A</v>
      </c>
      <c r="I102" s="12">
        <v>-0.79100000000000004</v>
      </c>
      <c r="J102" s="12">
        <v>-0.44500000000000001</v>
      </c>
      <c r="K102" s="50" t="s">
        <v>741</v>
      </c>
      <c r="L102" s="9" t="str">
        <f t="shared" si="30"/>
        <v>Yes</v>
      </c>
    </row>
    <row r="103" spans="1:12" x14ac:dyDescent="0.2">
      <c r="A103" s="4" t="s">
        <v>70</v>
      </c>
      <c r="B103" s="50" t="s">
        <v>213</v>
      </c>
      <c r="C103" s="1">
        <v>31211</v>
      </c>
      <c r="D103" s="11" t="str">
        <f t="shared" si="36"/>
        <v>N/A</v>
      </c>
      <c r="E103" s="1">
        <v>33364</v>
      </c>
      <c r="F103" s="11" t="str">
        <f t="shared" si="37"/>
        <v>N/A</v>
      </c>
      <c r="G103" s="1">
        <v>36112</v>
      </c>
      <c r="H103" s="11" t="str">
        <f t="shared" si="38"/>
        <v>N/A</v>
      </c>
      <c r="I103" s="12">
        <v>6.8979999999999997</v>
      </c>
      <c r="J103" s="12">
        <v>8.2360000000000007</v>
      </c>
      <c r="K103" s="50" t="s">
        <v>740</v>
      </c>
      <c r="L103" s="9" t="str">
        <f t="shared" si="30"/>
        <v>Yes</v>
      </c>
    </row>
    <row r="104" spans="1:12" x14ac:dyDescent="0.2">
      <c r="A104" s="2" t="s">
        <v>692</v>
      </c>
      <c r="B104" s="50" t="s">
        <v>213</v>
      </c>
      <c r="C104" s="13">
        <v>1.6019992950999999</v>
      </c>
      <c r="D104" s="11" t="str">
        <f t="shared" si="36"/>
        <v>N/A</v>
      </c>
      <c r="E104" s="13">
        <v>1.546577149</v>
      </c>
      <c r="F104" s="11" t="str">
        <f t="shared" si="37"/>
        <v>N/A</v>
      </c>
      <c r="G104" s="13">
        <v>1.5922684979999999</v>
      </c>
      <c r="H104" s="11" t="str">
        <f t="shared" si="38"/>
        <v>N/A</v>
      </c>
      <c r="I104" s="12">
        <v>-3.46</v>
      </c>
      <c r="J104" s="12">
        <v>2.9540000000000002</v>
      </c>
      <c r="K104" s="50" t="s">
        <v>741</v>
      </c>
      <c r="L104" s="9" t="str">
        <f t="shared" ref="L104:L110" si="39">IF(J104="Div by 0", "N/A", IF(K104="N/A","N/A", IF(J104&gt;VALUE(MID(K104,1,2)), "No", IF(J104&lt;-1*VALUE(MID(K104,1,2)), "No", "Yes"))))</f>
        <v>Yes</v>
      </c>
    </row>
    <row r="105" spans="1:12" x14ac:dyDescent="0.2">
      <c r="A105" s="2" t="s">
        <v>691</v>
      </c>
      <c r="B105" s="50" t="s">
        <v>213</v>
      </c>
      <c r="C105" s="13">
        <v>6.9046169620000004</v>
      </c>
      <c r="D105" s="11" t="str">
        <f t="shared" si="36"/>
        <v>N/A</v>
      </c>
      <c r="E105" s="13">
        <v>6.5040163050000004</v>
      </c>
      <c r="F105" s="11" t="str">
        <f t="shared" si="37"/>
        <v>N/A</v>
      </c>
      <c r="G105" s="13">
        <v>6.0063136906999999</v>
      </c>
      <c r="H105" s="11" t="str">
        <f t="shared" si="38"/>
        <v>N/A</v>
      </c>
      <c r="I105" s="12">
        <v>-5.8</v>
      </c>
      <c r="J105" s="12">
        <v>-7.65</v>
      </c>
      <c r="K105" s="50" t="s">
        <v>741</v>
      </c>
      <c r="L105" s="9" t="str">
        <f t="shared" si="39"/>
        <v>Yes</v>
      </c>
    </row>
    <row r="106" spans="1:12" x14ac:dyDescent="0.2">
      <c r="A106" s="2" t="s">
        <v>690</v>
      </c>
      <c r="B106" s="50" t="s">
        <v>213</v>
      </c>
      <c r="C106" s="13">
        <v>91.493383742999995</v>
      </c>
      <c r="D106" s="11" t="str">
        <f t="shared" si="36"/>
        <v>N/A</v>
      </c>
      <c r="E106" s="13">
        <v>91.949406546000006</v>
      </c>
      <c r="F106" s="11" t="str">
        <f t="shared" si="37"/>
        <v>N/A</v>
      </c>
      <c r="G106" s="13">
        <v>92.401417811000002</v>
      </c>
      <c r="H106" s="11" t="str">
        <f t="shared" si="38"/>
        <v>N/A</v>
      </c>
      <c r="I106" s="12">
        <v>0.49840000000000001</v>
      </c>
      <c r="J106" s="12">
        <v>0.49159999999999998</v>
      </c>
      <c r="K106" s="50" t="s">
        <v>741</v>
      </c>
      <c r="L106" s="9" t="str">
        <f t="shared" si="39"/>
        <v>Yes</v>
      </c>
    </row>
    <row r="107" spans="1:12" ht="25.5" x14ac:dyDescent="0.2">
      <c r="A107" s="4" t="s">
        <v>979</v>
      </c>
      <c r="B107" s="50" t="s">
        <v>213</v>
      </c>
      <c r="C107" s="13">
        <v>36.528285912999998</v>
      </c>
      <c r="D107" s="11" t="str">
        <f t="shared" si="36"/>
        <v>N/A</v>
      </c>
      <c r="E107" s="13">
        <v>35.86092155</v>
      </c>
      <c r="F107" s="11" t="str">
        <f t="shared" si="37"/>
        <v>N/A</v>
      </c>
      <c r="G107" s="13">
        <v>35.234237041999997</v>
      </c>
      <c r="H107" s="11" t="str">
        <f t="shared" si="38"/>
        <v>N/A</v>
      </c>
      <c r="I107" s="12">
        <v>-1.83</v>
      </c>
      <c r="J107" s="12">
        <v>-1.75</v>
      </c>
      <c r="K107" s="50" t="s">
        <v>741</v>
      </c>
      <c r="L107" s="9" t="str">
        <f t="shared" si="39"/>
        <v>Yes</v>
      </c>
    </row>
    <row r="108" spans="1:12" ht="25.5" x14ac:dyDescent="0.2">
      <c r="A108" s="4" t="s">
        <v>980</v>
      </c>
      <c r="B108" s="50" t="s">
        <v>213</v>
      </c>
      <c r="C108" s="13">
        <v>61.730112175999999</v>
      </c>
      <c r="D108" s="11" t="str">
        <f t="shared" si="36"/>
        <v>N/A</v>
      </c>
      <c r="E108" s="13">
        <v>62.497885060000002</v>
      </c>
      <c r="F108" s="11" t="str">
        <f t="shared" si="37"/>
        <v>N/A</v>
      </c>
      <c r="G108" s="13">
        <v>63.171289082999998</v>
      </c>
      <c r="H108" s="11" t="str">
        <f t="shared" si="38"/>
        <v>N/A</v>
      </c>
      <c r="I108" s="12">
        <v>1.244</v>
      </c>
      <c r="J108" s="12">
        <v>1.077</v>
      </c>
      <c r="K108" s="50" t="s">
        <v>741</v>
      </c>
      <c r="L108" s="9" t="str">
        <f t="shared" si="39"/>
        <v>Yes</v>
      </c>
    </row>
    <row r="109" spans="1:12" ht="25.5" x14ac:dyDescent="0.2">
      <c r="A109" s="4" t="s">
        <v>981</v>
      </c>
      <c r="B109" s="50" t="s">
        <v>213</v>
      </c>
      <c r="C109" s="13">
        <v>0.74683276389999997</v>
      </c>
      <c r="D109" s="11" t="str">
        <f t="shared" si="36"/>
        <v>N/A</v>
      </c>
      <c r="E109" s="13">
        <v>0.70216005869999998</v>
      </c>
      <c r="F109" s="11" t="str">
        <f t="shared" si="37"/>
        <v>N/A</v>
      </c>
      <c r="G109" s="13">
        <v>0.71933104810000004</v>
      </c>
      <c r="H109" s="11" t="str">
        <f t="shared" si="38"/>
        <v>N/A</v>
      </c>
      <c r="I109" s="12">
        <v>-5.98</v>
      </c>
      <c r="J109" s="12">
        <v>2.4449999999999998</v>
      </c>
      <c r="K109" s="50" t="s">
        <v>741</v>
      </c>
      <c r="L109" s="9" t="str">
        <f t="shared" si="39"/>
        <v>Yes</v>
      </c>
    </row>
    <row r="110" spans="1:12" ht="25.5" x14ac:dyDescent="0.2">
      <c r="A110" s="4" t="s">
        <v>982</v>
      </c>
      <c r="B110" s="50" t="s">
        <v>213</v>
      </c>
      <c r="C110" s="13">
        <v>0.99476914699999996</v>
      </c>
      <c r="D110" s="11" t="str">
        <f t="shared" si="36"/>
        <v>N/A</v>
      </c>
      <c r="E110" s="13">
        <v>0.93903333150000001</v>
      </c>
      <c r="F110" s="11" t="str">
        <f t="shared" si="37"/>
        <v>N/A</v>
      </c>
      <c r="G110" s="13">
        <v>0.87514282750000005</v>
      </c>
      <c r="H110" s="11" t="str">
        <f t="shared" si="38"/>
        <v>N/A</v>
      </c>
      <c r="I110" s="12">
        <v>-5.6</v>
      </c>
      <c r="J110" s="12">
        <v>-6.8</v>
      </c>
      <c r="K110" s="50" t="s">
        <v>741</v>
      </c>
      <c r="L110" s="9" t="str">
        <f t="shared" si="39"/>
        <v>Yes</v>
      </c>
    </row>
    <row r="111" spans="1:12" x14ac:dyDescent="0.2">
      <c r="A111" s="2" t="s">
        <v>983</v>
      </c>
      <c r="B111" s="50" t="s">
        <v>286</v>
      </c>
      <c r="C111" s="13">
        <v>100</v>
      </c>
      <c r="D111" s="46" t="str">
        <f>IF($B111="N/A","N/A",IF(C111&gt;=99,"Yes","No"))</f>
        <v>Yes</v>
      </c>
      <c r="E111" s="13">
        <v>100</v>
      </c>
      <c r="F111" s="46" t="str">
        <f>IF($B111="N/A","N/A",IF(E111&gt;=99,"Yes","No"))</f>
        <v>Yes</v>
      </c>
      <c r="G111" s="13">
        <v>99.993625295000001</v>
      </c>
      <c r="H111" s="46" t="str">
        <f>IF($B111="N/A","N/A",IF(G111&gt;=99,"Yes","No"))</f>
        <v>Yes</v>
      </c>
      <c r="I111" s="12">
        <v>0</v>
      </c>
      <c r="J111" s="12">
        <v>-6.0000000000000001E-3</v>
      </c>
      <c r="K111" s="50" t="s">
        <v>740</v>
      </c>
      <c r="L111" s="9" t="str">
        <f t="shared" ref="L111:L145" si="40">IF(J111="Div by 0", "N/A", IF(K111="N/A","N/A", IF(J111&gt;VALUE(MID(K111,1,2)), "No", IF(J111&lt;-1*VALUE(MID(K111,1,2)), "No", "Yes"))))</f>
        <v>Yes</v>
      </c>
    </row>
    <row r="112" spans="1:12" x14ac:dyDescent="0.2">
      <c r="A112" s="2" t="s">
        <v>984</v>
      </c>
      <c r="B112" s="50" t="s">
        <v>213</v>
      </c>
      <c r="C112" s="13">
        <v>2.6583493281999999</v>
      </c>
      <c r="D112" s="46" t="str">
        <f>IF($B112="N/A","N/A",IF(C112&gt;10,"No",IF(C112&lt;-10,"No","Yes")))</f>
        <v>N/A</v>
      </c>
      <c r="E112" s="13">
        <v>4.2495161007000002</v>
      </c>
      <c r="F112" s="46" t="str">
        <f>IF($B112="N/A","N/A",IF(E112&gt;10,"No",IF(E112&lt;-10,"No","Yes")))</f>
        <v>N/A</v>
      </c>
      <c r="G112" s="13">
        <v>4.4129788639000003</v>
      </c>
      <c r="H112" s="46" t="str">
        <f>IF($B112="N/A","N/A",IF(G112&gt;10,"No",IF(G112&lt;-10,"No","Yes")))</f>
        <v>N/A</v>
      </c>
      <c r="I112" s="12">
        <v>59.86</v>
      </c>
      <c r="J112" s="12">
        <v>3.847</v>
      </c>
      <c r="K112" s="50" t="s">
        <v>740</v>
      </c>
      <c r="L112" s="9" t="str">
        <f t="shared" si="40"/>
        <v>Yes</v>
      </c>
    </row>
    <row r="113" spans="1:12" x14ac:dyDescent="0.2">
      <c r="A113" s="3" t="s">
        <v>985</v>
      </c>
      <c r="B113" s="50" t="s">
        <v>280</v>
      </c>
      <c r="C113" s="8">
        <v>99.982703858999997</v>
      </c>
      <c r="D113" s="46" t="str">
        <f>IF($B113="N/A","N/A",IF(C113&gt;=98,"Yes","No"))</f>
        <v>Yes</v>
      </c>
      <c r="E113" s="8">
        <v>99.978769192000001</v>
      </c>
      <c r="F113" s="46" t="str">
        <f>IF($B113="N/A","N/A",IF(E113&gt;=98,"Yes","No"))</f>
        <v>Yes</v>
      </c>
      <c r="G113" s="8">
        <v>99.972948967999997</v>
      </c>
      <c r="H113" s="46" t="str">
        <f>IF($B113="N/A","N/A",IF(G113&gt;=98,"Yes","No"))</f>
        <v>Yes</v>
      </c>
      <c r="I113" s="12">
        <v>-4.0000000000000001E-3</v>
      </c>
      <c r="J113" s="12">
        <v>-6.0000000000000001E-3</v>
      </c>
      <c r="K113" s="47" t="s">
        <v>740</v>
      </c>
      <c r="L113" s="9" t="str">
        <f t="shared" si="40"/>
        <v>Yes</v>
      </c>
    </row>
    <row r="114" spans="1:12" x14ac:dyDescent="0.2">
      <c r="A114" s="3" t="s">
        <v>986</v>
      </c>
      <c r="B114" s="50" t="s">
        <v>287</v>
      </c>
      <c r="C114" s="8">
        <v>92.482291794999995</v>
      </c>
      <c r="D114" s="46" t="str">
        <f>IF($B114="N/A","N/A",IF(C114&gt;=80,"Yes","No"))</f>
        <v>Yes</v>
      </c>
      <c r="E114" s="8">
        <v>93.87548812</v>
      </c>
      <c r="F114" s="46" t="str">
        <f>IF($B114="N/A","N/A",IF(E114&gt;=80,"Yes","No"))</f>
        <v>Yes</v>
      </c>
      <c r="G114" s="8">
        <v>94.909514346999998</v>
      </c>
      <c r="H114" s="46" t="str">
        <f>IF($B114="N/A","N/A",IF(G114&gt;=80,"Yes","No"))</f>
        <v>Yes</v>
      </c>
      <c r="I114" s="12">
        <v>1.506</v>
      </c>
      <c r="J114" s="12">
        <v>1.101</v>
      </c>
      <c r="K114" s="47" t="s">
        <v>740</v>
      </c>
      <c r="L114" s="9" t="str">
        <f t="shared" si="40"/>
        <v>Yes</v>
      </c>
    </row>
    <row r="115" spans="1:12" ht="25.5" x14ac:dyDescent="0.2">
      <c r="A115" s="2" t="s">
        <v>987</v>
      </c>
      <c r="B115" s="50" t="s">
        <v>288</v>
      </c>
      <c r="C115" s="13">
        <v>99.108580403999994</v>
      </c>
      <c r="D115" s="46" t="str">
        <f>IF($B115="N/A","N/A",IF(C115&gt;=100,"Yes","No"))</f>
        <v>No</v>
      </c>
      <c r="E115" s="13">
        <v>98.722210679</v>
      </c>
      <c r="F115" s="46" t="str">
        <f t="shared" ref="F115:F116" si="41">IF($B115="N/A","N/A",IF(E115&gt;=100,"Yes","No"))</f>
        <v>No</v>
      </c>
      <c r="G115" s="13">
        <v>98.153954865000003</v>
      </c>
      <c r="H115" s="46" t="str">
        <f t="shared" ref="H115:H116" si="42">IF($B115="N/A","N/A",IF(G115&gt;=100,"Yes","No"))</f>
        <v>No</v>
      </c>
      <c r="I115" s="12">
        <v>-0.39</v>
      </c>
      <c r="J115" s="12">
        <v>-0.57599999999999996</v>
      </c>
      <c r="K115" s="47" t="s">
        <v>739</v>
      </c>
      <c r="L115" s="9" t="str">
        <f t="shared" si="40"/>
        <v>Yes</v>
      </c>
    </row>
    <row r="116" spans="1:12" ht="25.5" x14ac:dyDescent="0.2">
      <c r="A116" s="3" t="s">
        <v>988</v>
      </c>
      <c r="B116" s="50" t="s">
        <v>288</v>
      </c>
      <c r="C116" s="13">
        <v>99.481193255999997</v>
      </c>
      <c r="D116" s="46" t="str">
        <f>IF($B116="N/A","N/A",IF(C116&gt;=100,"Yes","No"))</f>
        <v>No</v>
      </c>
      <c r="E116" s="13">
        <v>98.697088710000003</v>
      </c>
      <c r="F116" s="46" t="str">
        <f t="shared" si="41"/>
        <v>No</v>
      </c>
      <c r="G116" s="13">
        <v>98.841040121999995</v>
      </c>
      <c r="H116" s="46" t="str">
        <f t="shared" si="42"/>
        <v>No</v>
      </c>
      <c r="I116" s="12">
        <v>-0.78800000000000003</v>
      </c>
      <c r="J116" s="12">
        <v>0.1459</v>
      </c>
      <c r="K116" s="47" t="s">
        <v>739</v>
      </c>
      <c r="L116" s="9" t="str">
        <f t="shared" si="40"/>
        <v>Yes</v>
      </c>
    </row>
    <row r="117" spans="1:12" ht="25.5" x14ac:dyDescent="0.2">
      <c r="A117" s="2" t="s">
        <v>989</v>
      </c>
      <c r="B117" s="50" t="s">
        <v>213</v>
      </c>
      <c r="C117" s="13">
        <v>90.319579142999999</v>
      </c>
      <c r="D117" s="38" t="s">
        <v>742</v>
      </c>
      <c r="E117" s="13">
        <v>92.300968045000005</v>
      </c>
      <c r="F117" s="38" t="s">
        <v>742</v>
      </c>
      <c r="G117" s="13">
        <v>89.253443637000004</v>
      </c>
      <c r="H117" s="46" t="str">
        <f>IF($B117="N/A","N/A",IF(G117&lt;100,"No",IF(G117=100,"No","Yes")))</f>
        <v>N/A</v>
      </c>
      <c r="I117" s="12">
        <v>2.194</v>
      </c>
      <c r="J117" s="12">
        <v>-3.3</v>
      </c>
      <c r="K117" s="47" t="s">
        <v>739</v>
      </c>
      <c r="L117" s="9" t="str">
        <f t="shared" si="40"/>
        <v>Yes</v>
      </c>
    </row>
    <row r="118" spans="1:12" ht="25.5" x14ac:dyDescent="0.2">
      <c r="A118" s="2" t="s">
        <v>990</v>
      </c>
      <c r="B118" s="37" t="s">
        <v>213</v>
      </c>
      <c r="C118" s="13">
        <v>100</v>
      </c>
      <c r="D118" s="46" t="str">
        <f>IF($B118="N/A","N/A",IF(C118&gt;10,"No",IF(C118&lt;-10,"No","Yes")))</f>
        <v>N/A</v>
      </c>
      <c r="E118" s="13">
        <v>100</v>
      </c>
      <c r="F118" s="46" t="str">
        <f>IF($B118="N/A","N/A",IF(E118&gt;10,"No",IF(E118&lt;-10,"No","Yes")))</f>
        <v>N/A</v>
      </c>
      <c r="G118" s="13">
        <v>100</v>
      </c>
      <c r="H118" s="46" t="str">
        <f>IF($B118="N/A","N/A",IF(G118&gt;10,"No",IF(G118&lt;-10,"No","Yes")))</f>
        <v>N/A</v>
      </c>
      <c r="I118" s="12">
        <v>0</v>
      </c>
      <c r="J118" s="12">
        <v>0</v>
      </c>
      <c r="K118" s="47" t="s">
        <v>739</v>
      </c>
      <c r="L118" s="9" t="str">
        <f>IF(J118="Div by 0", "N/A", IF(OR(J118="N/A",K118="N/A"),"N/A", IF(J118&gt;VALUE(MID(K118,1,2)), "No", IF(J118&lt;-1*VALUE(MID(K118,1,2)), "No", "Yes"))))</f>
        <v>Yes</v>
      </c>
    </row>
    <row r="119" spans="1:12" x14ac:dyDescent="0.2">
      <c r="A119" s="7" t="s">
        <v>100</v>
      </c>
      <c r="B119" s="37" t="s">
        <v>213</v>
      </c>
      <c r="C119" s="38">
        <v>14588</v>
      </c>
      <c r="D119" s="46" t="str">
        <f t="shared" ref="D119:D145" si="43">IF($B119="N/A","N/A",IF(C119&gt;10,"No",IF(C119&lt;-10,"No","Yes")))</f>
        <v>N/A</v>
      </c>
      <c r="E119" s="38">
        <v>14689</v>
      </c>
      <c r="F119" s="46" t="str">
        <f t="shared" ref="F119:F145" si="44">IF($B119="N/A","N/A",IF(E119&gt;10,"No",IF(E119&lt;-10,"No","Yes")))</f>
        <v>N/A</v>
      </c>
      <c r="G119" s="38">
        <v>15687</v>
      </c>
      <c r="H119" s="46" t="str">
        <f t="shared" ref="H119:H145" si="45">IF($B119="N/A","N/A",IF(G119&gt;10,"No",IF(G119&lt;-10,"No","Yes")))</f>
        <v>N/A</v>
      </c>
      <c r="I119" s="12">
        <v>0.69230000000000003</v>
      </c>
      <c r="J119" s="12">
        <v>6.7939999999999996</v>
      </c>
      <c r="K119" s="47" t="s">
        <v>740</v>
      </c>
      <c r="L119" s="9" t="str">
        <f t="shared" si="40"/>
        <v>Yes</v>
      </c>
    </row>
    <row r="120" spans="1:12" x14ac:dyDescent="0.2">
      <c r="A120" s="2" t="s">
        <v>991</v>
      </c>
      <c r="B120" s="37" t="s">
        <v>213</v>
      </c>
      <c r="C120" s="38">
        <v>3834</v>
      </c>
      <c r="D120" s="46" t="str">
        <f t="shared" si="43"/>
        <v>N/A</v>
      </c>
      <c r="E120" s="38">
        <v>4291</v>
      </c>
      <c r="F120" s="46" t="str">
        <f t="shared" si="44"/>
        <v>N/A</v>
      </c>
      <c r="G120" s="38">
        <v>4500</v>
      </c>
      <c r="H120" s="46" t="str">
        <f t="shared" si="45"/>
        <v>N/A</v>
      </c>
      <c r="I120" s="12">
        <v>11.92</v>
      </c>
      <c r="J120" s="12">
        <v>4.8710000000000004</v>
      </c>
      <c r="K120" s="47" t="s">
        <v>740</v>
      </c>
      <c r="L120" s="9" t="str">
        <f t="shared" si="40"/>
        <v>Yes</v>
      </c>
    </row>
    <row r="121" spans="1:12" x14ac:dyDescent="0.2">
      <c r="A121" s="2" t="s">
        <v>992</v>
      </c>
      <c r="B121" s="37" t="s">
        <v>213</v>
      </c>
      <c r="C121" s="38">
        <v>3132</v>
      </c>
      <c r="D121" s="46" t="str">
        <f t="shared" si="43"/>
        <v>N/A</v>
      </c>
      <c r="E121" s="38">
        <v>3488</v>
      </c>
      <c r="F121" s="46" t="str">
        <f t="shared" si="44"/>
        <v>N/A</v>
      </c>
      <c r="G121" s="38">
        <v>3816</v>
      </c>
      <c r="H121" s="46" t="str">
        <f t="shared" si="45"/>
        <v>N/A</v>
      </c>
      <c r="I121" s="12">
        <v>11.37</v>
      </c>
      <c r="J121" s="12">
        <v>9.4039999999999999</v>
      </c>
      <c r="K121" s="47" t="s">
        <v>740</v>
      </c>
      <c r="L121" s="9" t="str">
        <f t="shared" si="40"/>
        <v>Yes</v>
      </c>
    </row>
    <row r="122" spans="1:12" x14ac:dyDescent="0.2">
      <c r="A122" s="2" t="s">
        <v>993</v>
      </c>
      <c r="B122" s="37" t="s">
        <v>213</v>
      </c>
      <c r="C122" s="38">
        <v>3644</v>
      </c>
      <c r="D122" s="46" t="str">
        <f t="shared" si="43"/>
        <v>N/A</v>
      </c>
      <c r="E122" s="38">
        <v>2855</v>
      </c>
      <c r="F122" s="46" t="str">
        <f t="shared" si="44"/>
        <v>N/A</v>
      </c>
      <c r="G122" s="38">
        <v>3111</v>
      </c>
      <c r="H122" s="46" t="str">
        <f t="shared" si="45"/>
        <v>N/A</v>
      </c>
      <c r="I122" s="12">
        <v>-21.7</v>
      </c>
      <c r="J122" s="12">
        <v>8.9670000000000005</v>
      </c>
      <c r="K122" s="47" t="s">
        <v>740</v>
      </c>
      <c r="L122" s="9" t="str">
        <f t="shared" si="40"/>
        <v>Yes</v>
      </c>
    </row>
    <row r="123" spans="1:12" x14ac:dyDescent="0.2">
      <c r="A123" s="2" t="s">
        <v>994</v>
      </c>
      <c r="B123" s="37" t="s">
        <v>213</v>
      </c>
      <c r="C123" s="38">
        <v>3978</v>
      </c>
      <c r="D123" s="46" t="str">
        <f t="shared" si="43"/>
        <v>N/A</v>
      </c>
      <c r="E123" s="38">
        <v>4055</v>
      </c>
      <c r="F123" s="46" t="str">
        <f t="shared" si="44"/>
        <v>N/A</v>
      </c>
      <c r="G123" s="38">
        <v>4260</v>
      </c>
      <c r="H123" s="46" t="str">
        <f t="shared" si="45"/>
        <v>N/A</v>
      </c>
      <c r="I123" s="12">
        <v>1.9359999999999999</v>
      </c>
      <c r="J123" s="12">
        <v>5.0549999999999997</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41680</v>
      </c>
      <c r="D125" s="46" t="str">
        <f t="shared" si="43"/>
        <v>N/A</v>
      </c>
      <c r="E125" s="38">
        <v>45464</v>
      </c>
      <c r="F125" s="46" t="str">
        <f t="shared" si="44"/>
        <v>N/A</v>
      </c>
      <c r="G125" s="38">
        <v>48448</v>
      </c>
      <c r="H125" s="46" t="str">
        <f t="shared" si="45"/>
        <v>N/A</v>
      </c>
      <c r="I125" s="12">
        <v>9.0790000000000006</v>
      </c>
      <c r="J125" s="12">
        <v>6.5629999999999997</v>
      </c>
      <c r="K125" s="47" t="s">
        <v>740</v>
      </c>
      <c r="L125" s="9" t="str">
        <f t="shared" si="40"/>
        <v>Yes</v>
      </c>
    </row>
    <row r="126" spans="1:12" x14ac:dyDescent="0.2">
      <c r="A126" s="2" t="s">
        <v>996</v>
      </c>
      <c r="B126" s="37" t="s">
        <v>213</v>
      </c>
      <c r="C126" s="38">
        <v>18923</v>
      </c>
      <c r="D126" s="46" t="str">
        <f t="shared" si="43"/>
        <v>N/A</v>
      </c>
      <c r="E126" s="38">
        <v>20585</v>
      </c>
      <c r="F126" s="46" t="str">
        <f t="shared" si="44"/>
        <v>N/A</v>
      </c>
      <c r="G126" s="38">
        <v>21768</v>
      </c>
      <c r="H126" s="46" t="str">
        <f t="shared" si="45"/>
        <v>N/A</v>
      </c>
      <c r="I126" s="12">
        <v>8.7829999999999995</v>
      </c>
      <c r="J126" s="12">
        <v>5.7469999999999999</v>
      </c>
      <c r="K126" s="47" t="s">
        <v>740</v>
      </c>
      <c r="L126" s="9" t="str">
        <f t="shared" si="40"/>
        <v>Yes</v>
      </c>
    </row>
    <row r="127" spans="1:12" x14ac:dyDescent="0.2">
      <c r="A127" s="2" t="s">
        <v>997</v>
      </c>
      <c r="B127" s="37" t="s">
        <v>213</v>
      </c>
      <c r="C127" s="38">
        <v>8101</v>
      </c>
      <c r="D127" s="46" t="str">
        <f t="shared" si="43"/>
        <v>N/A</v>
      </c>
      <c r="E127" s="38">
        <v>8408</v>
      </c>
      <c r="F127" s="46" t="str">
        <f t="shared" si="44"/>
        <v>N/A</v>
      </c>
      <c r="G127" s="38">
        <v>8922</v>
      </c>
      <c r="H127" s="46" t="str">
        <f t="shared" si="45"/>
        <v>N/A</v>
      </c>
      <c r="I127" s="12">
        <v>3.79</v>
      </c>
      <c r="J127" s="12">
        <v>6.1130000000000004</v>
      </c>
      <c r="K127" s="47" t="s">
        <v>740</v>
      </c>
      <c r="L127" s="9" t="str">
        <f t="shared" si="40"/>
        <v>Yes</v>
      </c>
    </row>
    <row r="128" spans="1:12" x14ac:dyDescent="0.2">
      <c r="A128" s="2" t="s">
        <v>998</v>
      </c>
      <c r="B128" s="37" t="s">
        <v>213</v>
      </c>
      <c r="C128" s="38">
        <v>7974</v>
      </c>
      <c r="D128" s="46" t="str">
        <f t="shared" si="43"/>
        <v>N/A</v>
      </c>
      <c r="E128" s="38">
        <v>9741</v>
      </c>
      <c r="F128" s="46" t="str">
        <f t="shared" si="44"/>
        <v>N/A</v>
      </c>
      <c r="G128" s="38">
        <v>10743</v>
      </c>
      <c r="H128" s="46" t="str">
        <f t="shared" si="45"/>
        <v>N/A</v>
      </c>
      <c r="I128" s="12">
        <v>22.16</v>
      </c>
      <c r="J128" s="12">
        <v>10.29</v>
      </c>
      <c r="K128" s="47" t="s">
        <v>740</v>
      </c>
      <c r="L128" s="9" t="str">
        <f t="shared" si="40"/>
        <v>No</v>
      </c>
    </row>
    <row r="129" spans="1:12" x14ac:dyDescent="0.2">
      <c r="A129" s="2" t="s">
        <v>999</v>
      </c>
      <c r="B129" s="37" t="s">
        <v>213</v>
      </c>
      <c r="C129" s="38">
        <v>6682</v>
      </c>
      <c r="D129" s="46" t="str">
        <f t="shared" si="43"/>
        <v>N/A</v>
      </c>
      <c r="E129" s="38">
        <v>6730</v>
      </c>
      <c r="F129" s="46" t="str">
        <f t="shared" si="44"/>
        <v>N/A</v>
      </c>
      <c r="G129" s="38">
        <v>7015</v>
      </c>
      <c r="H129" s="46" t="str">
        <f t="shared" si="45"/>
        <v>N/A</v>
      </c>
      <c r="I129" s="12">
        <v>0.71830000000000005</v>
      </c>
      <c r="J129" s="12">
        <v>4.2350000000000003</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190794</v>
      </c>
      <c r="D131" s="46" t="str">
        <f t="shared" si="43"/>
        <v>N/A</v>
      </c>
      <c r="E131" s="38">
        <v>207246</v>
      </c>
      <c r="F131" s="46" t="str">
        <f t="shared" si="44"/>
        <v>N/A</v>
      </c>
      <c r="G131" s="38">
        <v>221803</v>
      </c>
      <c r="H131" s="46" t="str">
        <f t="shared" si="45"/>
        <v>N/A</v>
      </c>
      <c r="I131" s="12">
        <v>8.6229999999999993</v>
      </c>
      <c r="J131" s="12">
        <v>7.024</v>
      </c>
      <c r="K131" s="47" t="s">
        <v>740</v>
      </c>
      <c r="L131" s="9" t="str">
        <f t="shared" si="40"/>
        <v>Yes</v>
      </c>
    </row>
    <row r="132" spans="1:12" x14ac:dyDescent="0.2">
      <c r="A132" s="2" t="s">
        <v>1001</v>
      </c>
      <c r="B132" s="37" t="s">
        <v>213</v>
      </c>
      <c r="C132" s="38">
        <v>62553</v>
      </c>
      <c r="D132" s="46" t="str">
        <f t="shared" si="43"/>
        <v>N/A</v>
      </c>
      <c r="E132" s="38">
        <v>73380</v>
      </c>
      <c r="F132" s="46" t="str">
        <f t="shared" si="44"/>
        <v>N/A</v>
      </c>
      <c r="G132" s="38">
        <v>83815</v>
      </c>
      <c r="H132" s="46" t="str">
        <f t="shared" si="45"/>
        <v>N/A</v>
      </c>
      <c r="I132" s="12">
        <v>17.309999999999999</v>
      </c>
      <c r="J132" s="12">
        <v>14.22</v>
      </c>
      <c r="K132" s="47" t="s">
        <v>740</v>
      </c>
      <c r="L132" s="9" t="str">
        <f t="shared" si="40"/>
        <v>No</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1052</v>
      </c>
      <c r="D134" s="46" t="str">
        <f t="shared" si="43"/>
        <v>N/A</v>
      </c>
      <c r="E134" s="38">
        <v>1568</v>
      </c>
      <c r="F134" s="46" t="str">
        <f t="shared" si="44"/>
        <v>N/A</v>
      </c>
      <c r="G134" s="38">
        <v>2936</v>
      </c>
      <c r="H134" s="46" t="str">
        <f t="shared" si="45"/>
        <v>N/A</v>
      </c>
      <c r="I134" s="12">
        <v>49.05</v>
      </c>
      <c r="J134" s="12">
        <v>87.24</v>
      </c>
      <c r="K134" s="47" t="s">
        <v>740</v>
      </c>
      <c r="L134" s="9" t="str">
        <f t="shared" si="40"/>
        <v>No</v>
      </c>
    </row>
    <row r="135" spans="1:12" x14ac:dyDescent="0.2">
      <c r="A135" s="2" t="s">
        <v>1004</v>
      </c>
      <c r="B135" s="37" t="s">
        <v>213</v>
      </c>
      <c r="C135" s="38">
        <v>90573</v>
      </c>
      <c r="D135" s="46" t="str">
        <f t="shared" si="43"/>
        <v>N/A</v>
      </c>
      <c r="E135" s="38">
        <v>97695</v>
      </c>
      <c r="F135" s="46" t="str">
        <f t="shared" si="44"/>
        <v>N/A</v>
      </c>
      <c r="G135" s="38">
        <v>99834</v>
      </c>
      <c r="H135" s="46" t="str">
        <f t="shared" si="45"/>
        <v>N/A</v>
      </c>
      <c r="I135" s="12">
        <v>7.8630000000000004</v>
      </c>
      <c r="J135" s="12">
        <v>2.1890000000000001</v>
      </c>
      <c r="K135" s="47" t="s">
        <v>740</v>
      </c>
      <c r="L135" s="9" t="str">
        <f t="shared" si="40"/>
        <v>Yes</v>
      </c>
    </row>
    <row r="136" spans="1:12" x14ac:dyDescent="0.2">
      <c r="A136" s="2" t="s">
        <v>1005</v>
      </c>
      <c r="B136" s="37" t="s">
        <v>213</v>
      </c>
      <c r="C136" s="38">
        <v>27326</v>
      </c>
      <c r="D136" s="46" t="str">
        <f t="shared" si="43"/>
        <v>N/A</v>
      </c>
      <c r="E136" s="38">
        <v>25005</v>
      </c>
      <c r="F136" s="46" t="str">
        <f t="shared" si="44"/>
        <v>N/A</v>
      </c>
      <c r="G136" s="38">
        <v>25639</v>
      </c>
      <c r="H136" s="46" t="str">
        <f t="shared" si="45"/>
        <v>N/A</v>
      </c>
      <c r="I136" s="12">
        <v>-8.49</v>
      </c>
      <c r="J136" s="12">
        <v>2.5350000000000001</v>
      </c>
      <c r="K136" s="47" t="s">
        <v>740</v>
      </c>
      <c r="L136" s="9" t="str">
        <f t="shared" si="40"/>
        <v>Yes</v>
      </c>
    </row>
    <row r="137" spans="1:12" x14ac:dyDescent="0.2">
      <c r="A137" s="2" t="s">
        <v>1006</v>
      </c>
      <c r="B137" s="37" t="s">
        <v>213</v>
      </c>
      <c r="C137" s="38">
        <v>9290</v>
      </c>
      <c r="D137" s="46" t="str">
        <f t="shared" si="43"/>
        <v>N/A</v>
      </c>
      <c r="E137" s="38">
        <v>9598</v>
      </c>
      <c r="F137" s="46" t="str">
        <f t="shared" si="44"/>
        <v>N/A</v>
      </c>
      <c r="G137" s="38">
        <v>9579</v>
      </c>
      <c r="H137" s="46" t="str">
        <f t="shared" si="45"/>
        <v>N/A</v>
      </c>
      <c r="I137" s="12">
        <v>3.3149999999999999</v>
      </c>
      <c r="J137" s="12">
        <v>-0.19800000000000001</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89083</v>
      </c>
      <c r="D139" s="46" t="str">
        <f t="shared" si="43"/>
        <v>N/A</v>
      </c>
      <c r="E139" s="38">
        <v>93983</v>
      </c>
      <c r="F139" s="46" t="str">
        <f t="shared" si="44"/>
        <v>N/A</v>
      </c>
      <c r="G139" s="38">
        <v>93606</v>
      </c>
      <c r="H139" s="46" t="str">
        <f t="shared" si="45"/>
        <v>N/A</v>
      </c>
      <c r="I139" s="12">
        <v>5.5</v>
      </c>
      <c r="J139" s="12">
        <v>-0.40100000000000002</v>
      </c>
      <c r="K139" s="47" t="s">
        <v>740</v>
      </c>
      <c r="L139" s="9" t="str">
        <f t="shared" si="40"/>
        <v>Yes</v>
      </c>
    </row>
    <row r="140" spans="1:12" x14ac:dyDescent="0.2">
      <c r="A140" s="2" t="s">
        <v>1008</v>
      </c>
      <c r="B140" s="37" t="s">
        <v>213</v>
      </c>
      <c r="C140" s="38">
        <v>29074</v>
      </c>
      <c r="D140" s="46" t="str">
        <f t="shared" si="43"/>
        <v>N/A</v>
      </c>
      <c r="E140" s="38">
        <v>32575</v>
      </c>
      <c r="F140" s="46" t="str">
        <f t="shared" si="44"/>
        <v>N/A</v>
      </c>
      <c r="G140" s="38">
        <v>37046</v>
      </c>
      <c r="H140" s="46" t="str">
        <f t="shared" si="45"/>
        <v>N/A</v>
      </c>
      <c r="I140" s="12">
        <v>12.04</v>
      </c>
      <c r="J140" s="12">
        <v>13.73</v>
      </c>
      <c r="K140" s="47" t="s">
        <v>740</v>
      </c>
      <c r="L140" s="9" t="str">
        <f t="shared" si="40"/>
        <v>No</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1434</v>
      </c>
      <c r="D142" s="46" t="str">
        <f t="shared" si="43"/>
        <v>N/A</v>
      </c>
      <c r="E142" s="38">
        <v>1638</v>
      </c>
      <c r="F142" s="46" t="str">
        <f t="shared" si="44"/>
        <v>N/A</v>
      </c>
      <c r="G142" s="38">
        <v>3963</v>
      </c>
      <c r="H142" s="46" t="str">
        <f t="shared" si="45"/>
        <v>N/A</v>
      </c>
      <c r="I142" s="12">
        <v>14.23</v>
      </c>
      <c r="J142" s="12">
        <v>141.9</v>
      </c>
      <c r="K142" s="47" t="s">
        <v>740</v>
      </c>
      <c r="L142" s="9" t="str">
        <f t="shared" si="40"/>
        <v>No</v>
      </c>
    </row>
    <row r="143" spans="1:12" x14ac:dyDescent="0.2">
      <c r="A143" s="2" t="s">
        <v>1011</v>
      </c>
      <c r="B143" s="37" t="s">
        <v>213</v>
      </c>
      <c r="C143" s="38">
        <v>22009</v>
      </c>
      <c r="D143" s="46" t="str">
        <f t="shared" si="43"/>
        <v>N/A</v>
      </c>
      <c r="E143" s="38">
        <v>21187</v>
      </c>
      <c r="F143" s="46" t="str">
        <f t="shared" si="44"/>
        <v>N/A</v>
      </c>
      <c r="G143" s="38">
        <v>19239</v>
      </c>
      <c r="H143" s="46" t="str">
        <f t="shared" si="45"/>
        <v>N/A</v>
      </c>
      <c r="I143" s="12">
        <v>-3.73</v>
      </c>
      <c r="J143" s="12">
        <v>-9.19</v>
      </c>
      <c r="K143" s="47" t="s">
        <v>740</v>
      </c>
      <c r="L143" s="9" t="str">
        <f t="shared" si="40"/>
        <v>Yes</v>
      </c>
    </row>
    <row r="144" spans="1:12" x14ac:dyDescent="0.2">
      <c r="A144" s="2" t="s">
        <v>1012</v>
      </c>
      <c r="B144" s="37" t="s">
        <v>213</v>
      </c>
      <c r="C144" s="38">
        <v>11101</v>
      </c>
      <c r="D144" s="46" t="str">
        <f t="shared" si="43"/>
        <v>N/A</v>
      </c>
      <c r="E144" s="38">
        <v>9705</v>
      </c>
      <c r="F144" s="46" t="str">
        <f t="shared" si="44"/>
        <v>N/A</v>
      </c>
      <c r="G144" s="38">
        <v>10715</v>
      </c>
      <c r="H144" s="46" t="str">
        <f t="shared" si="45"/>
        <v>N/A</v>
      </c>
      <c r="I144" s="12">
        <v>-12.6</v>
      </c>
      <c r="J144" s="12">
        <v>10.41</v>
      </c>
      <c r="K144" s="47" t="s">
        <v>740</v>
      </c>
      <c r="L144" s="9" t="str">
        <f t="shared" si="40"/>
        <v>No</v>
      </c>
    </row>
    <row r="145" spans="1:12" x14ac:dyDescent="0.2">
      <c r="A145" s="2" t="s">
        <v>1013</v>
      </c>
      <c r="B145" s="37" t="s">
        <v>213</v>
      </c>
      <c r="C145" s="38">
        <v>25465</v>
      </c>
      <c r="D145" s="46" t="str">
        <f t="shared" si="43"/>
        <v>N/A</v>
      </c>
      <c r="E145" s="38">
        <v>28878</v>
      </c>
      <c r="F145" s="46" t="str">
        <f t="shared" si="44"/>
        <v>N/A</v>
      </c>
      <c r="G145" s="38">
        <v>22643</v>
      </c>
      <c r="H145" s="46" t="str">
        <f t="shared" si="45"/>
        <v>N/A</v>
      </c>
      <c r="I145" s="12">
        <v>13.4</v>
      </c>
      <c r="J145" s="12">
        <v>-21.6</v>
      </c>
      <c r="K145" s="47" t="s">
        <v>740</v>
      </c>
      <c r="L145" s="9" t="str">
        <f t="shared" si="40"/>
        <v>No</v>
      </c>
    </row>
    <row r="146" spans="1:12" ht="25.5" x14ac:dyDescent="0.2">
      <c r="A146" s="18" t="s">
        <v>1014</v>
      </c>
      <c r="B146" s="1" t="s">
        <v>213</v>
      </c>
      <c r="C146" s="1">
        <v>5829</v>
      </c>
      <c r="D146" s="11" t="str">
        <f t="shared" ref="D146:D151" si="46">IF($B146="N/A","N/A",IF(C146&gt;10,"No",IF(C146&lt;-10,"No","Yes")))</f>
        <v>N/A</v>
      </c>
      <c r="E146" s="1">
        <v>5917</v>
      </c>
      <c r="F146" s="11" t="str">
        <f t="shared" ref="F146:F151" si="47">IF($B146="N/A","N/A",IF(E146&gt;10,"No",IF(E146&lt;-10,"No","Yes")))</f>
        <v>N/A</v>
      </c>
      <c r="G146" s="1">
        <v>6189</v>
      </c>
      <c r="H146" s="11" t="str">
        <f t="shared" ref="H146:H151" si="48">IF($B146="N/A","N/A",IF(G146&gt;10,"No",IF(G146&lt;-10,"No","Yes")))</f>
        <v>N/A</v>
      </c>
      <c r="I146" s="59">
        <v>1.51</v>
      </c>
      <c r="J146" s="59">
        <v>4.5970000000000004</v>
      </c>
      <c r="K146" s="47" t="s">
        <v>739</v>
      </c>
      <c r="L146" s="9" t="str">
        <f t="shared" ref="L146:L151" si="49">IF(J146="Div by 0", "N/A", IF(K146="N/A","N/A", IF(J146&gt;VALUE(MID(K146,1,2)), "No", IF(J146&lt;-1*VALUE(MID(K146,1,2)), "No", "Yes"))))</f>
        <v>Yes</v>
      </c>
    </row>
    <row r="147" spans="1:12" x14ac:dyDescent="0.2">
      <c r="A147" s="6" t="s">
        <v>326</v>
      </c>
      <c r="B147" s="50" t="s">
        <v>213</v>
      </c>
      <c r="C147" s="13">
        <v>1.7340730934999999</v>
      </c>
      <c r="D147" s="11" t="str">
        <f t="shared" si="46"/>
        <v>N/A</v>
      </c>
      <c r="E147" s="13">
        <v>1.6373256001000001</v>
      </c>
      <c r="F147" s="11" t="str">
        <f t="shared" si="47"/>
        <v>N/A</v>
      </c>
      <c r="G147" s="13">
        <v>1.6306409797000001</v>
      </c>
      <c r="H147" s="11" t="str">
        <f t="shared" si="48"/>
        <v>N/A</v>
      </c>
      <c r="I147" s="59">
        <v>-5.58</v>
      </c>
      <c r="J147" s="59">
        <v>-0.40799999999999997</v>
      </c>
      <c r="K147" s="47" t="s">
        <v>739</v>
      </c>
      <c r="L147" s="9" t="str">
        <f t="shared" si="49"/>
        <v>Yes</v>
      </c>
    </row>
    <row r="148" spans="1:12" x14ac:dyDescent="0.2">
      <c r="A148" s="2" t="s">
        <v>327</v>
      </c>
      <c r="B148" s="50" t="s">
        <v>213</v>
      </c>
      <c r="C148" s="13">
        <v>22.813271182000001</v>
      </c>
      <c r="D148" s="11" t="str">
        <f t="shared" si="46"/>
        <v>N/A</v>
      </c>
      <c r="E148" s="13">
        <v>23.030839404000002</v>
      </c>
      <c r="F148" s="11" t="str">
        <f t="shared" si="47"/>
        <v>N/A</v>
      </c>
      <c r="G148" s="13">
        <v>22.560081596</v>
      </c>
      <c r="H148" s="11" t="str">
        <f t="shared" si="48"/>
        <v>N/A</v>
      </c>
      <c r="I148" s="59">
        <v>0.95369999999999999</v>
      </c>
      <c r="J148" s="59">
        <v>-2.04</v>
      </c>
      <c r="K148" s="47" t="s">
        <v>739</v>
      </c>
      <c r="L148" s="9" t="str">
        <f t="shared" si="49"/>
        <v>Yes</v>
      </c>
    </row>
    <row r="149" spans="1:12" x14ac:dyDescent="0.2">
      <c r="A149" s="2" t="s">
        <v>328</v>
      </c>
      <c r="B149" s="50" t="s">
        <v>213</v>
      </c>
      <c r="C149" s="13">
        <v>5.8373320537</v>
      </c>
      <c r="D149" s="11" t="str">
        <f t="shared" si="46"/>
        <v>N/A</v>
      </c>
      <c r="E149" s="13">
        <v>5.2569065634000003</v>
      </c>
      <c r="F149" s="11" t="str">
        <f t="shared" si="47"/>
        <v>N/A</v>
      </c>
      <c r="G149" s="13">
        <v>5.2200297225999996</v>
      </c>
      <c r="H149" s="11" t="str">
        <f t="shared" si="48"/>
        <v>N/A</v>
      </c>
      <c r="I149" s="59">
        <v>-9.94</v>
      </c>
      <c r="J149" s="59">
        <v>-0.70099999999999996</v>
      </c>
      <c r="K149" s="47" t="s">
        <v>739</v>
      </c>
      <c r="L149" s="9" t="str">
        <f t="shared" si="49"/>
        <v>Yes</v>
      </c>
    </row>
    <row r="150" spans="1:12" x14ac:dyDescent="0.2">
      <c r="A150" s="2" t="s">
        <v>329</v>
      </c>
      <c r="B150" s="50" t="s">
        <v>213</v>
      </c>
      <c r="C150" s="13">
        <v>3.5116408299999999E-2</v>
      </c>
      <c r="D150" s="11" t="str">
        <f t="shared" si="46"/>
        <v>N/A</v>
      </c>
      <c r="E150" s="13">
        <v>6.8035088699999996E-2</v>
      </c>
      <c r="F150" s="11" t="str">
        <f t="shared" si="47"/>
        <v>N/A</v>
      </c>
      <c r="G150" s="13">
        <v>5.3651213000000003E-2</v>
      </c>
      <c r="H150" s="11" t="str">
        <f t="shared" si="48"/>
        <v>N/A</v>
      </c>
      <c r="I150" s="59">
        <v>93.74</v>
      </c>
      <c r="J150" s="59">
        <v>-21.1</v>
      </c>
      <c r="K150" s="47" t="s">
        <v>739</v>
      </c>
      <c r="L150" s="9" t="str">
        <f t="shared" si="49"/>
        <v>Yes</v>
      </c>
    </row>
    <row r="151" spans="1:12" x14ac:dyDescent="0.2">
      <c r="A151" s="2" t="s">
        <v>330</v>
      </c>
      <c r="B151" s="50" t="s">
        <v>213</v>
      </c>
      <c r="C151" s="13">
        <v>1.1225485999999999E-3</v>
      </c>
      <c r="D151" s="11" t="str">
        <f t="shared" si="46"/>
        <v>N/A</v>
      </c>
      <c r="E151" s="13">
        <v>3.1920667000000002E-3</v>
      </c>
      <c r="F151" s="11" t="str">
        <f t="shared" si="47"/>
        <v>N/A</v>
      </c>
      <c r="G151" s="13">
        <v>2.1366152000000002E-3</v>
      </c>
      <c r="H151" s="11" t="str">
        <f t="shared" si="48"/>
        <v>N/A</v>
      </c>
      <c r="I151" s="59">
        <v>184.4</v>
      </c>
      <c r="J151" s="59">
        <v>-33.1</v>
      </c>
      <c r="K151" s="47" t="s">
        <v>739</v>
      </c>
      <c r="L151" s="9" t="str">
        <f t="shared" si="49"/>
        <v>No</v>
      </c>
    </row>
    <row r="152" spans="1:12" x14ac:dyDescent="0.2">
      <c r="A152" s="18" t="s">
        <v>1015</v>
      </c>
      <c r="B152" s="37" t="s">
        <v>213</v>
      </c>
      <c r="C152" s="38">
        <v>6678</v>
      </c>
      <c r="D152" s="46" t="str">
        <f t="shared" ref="D152:D158" si="50">IF($B152="N/A","N/A",IF(C152&gt;10,"No",IF(C152&lt;-10,"No","Yes")))</f>
        <v>N/A</v>
      </c>
      <c r="E152" s="38">
        <v>6806</v>
      </c>
      <c r="F152" s="46" t="str">
        <f t="shared" ref="F152:F158" si="51">IF($B152="N/A","N/A",IF(E152&gt;10,"No",IF(E152&lt;-10,"No","Yes")))</f>
        <v>N/A</v>
      </c>
      <c r="G152" s="38">
        <v>7198</v>
      </c>
      <c r="H152" s="46" t="str">
        <f t="shared" ref="H152:H158" si="52">IF($B152="N/A","N/A",IF(G152&gt;10,"No",IF(G152&lt;-10,"No","Yes")))</f>
        <v>N/A</v>
      </c>
      <c r="I152" s="12">
        <v>1.917</v>
      </c>
      <c r="J152" s="12">
        <v>5.76</v>
      </c>
      <c r="K152" s="47" t="s">
        <v>739</v>
      </c>
      <c r="L152" s="9" t="str">
        <f t="shared" ref="L152:L159" si="53">IF(J152="Div by 0", "N/A", IF(K152="N/A","N/A", IF(J152&gt;VALUE(MID(K152,1,2)), "No", IF(J152&lt;-1*VALUE(MID(K152,1,2)), "No", "Yes"))))</f>
        <v>Yes</v>
      </c>
    </row>
    <row r="153" spans="1:12" x14ac:dyDescent="0.2">
      <c r="A153" s="6" t="s">
        <v>1016</v>
      </c>
      <c r="B153" s="37" t="s">
        <v>213</v>
      </c>
      <c r="C153" s="8">
        <v>1.9866426691000001</v>
      </c>
      <c r="D153" s="46" t="str">
        <f t="shared" si="50"/>
        <v>N/A</v>
      </c>
      <c r="E153" s="8">
        <v>1.8833256775</v>
      </c>
      <c r="F153" s="46" t="str">
        <f t="shared" si="51"/>
        <v>N/A</v>
      </c>
      <c r="G153" s="8">
        <v>1.8964863099</v>
      </c>
      <c r="H153" s="46" t="str">
        <f t="shared" si="52"/>
        <v>N/A</v>
      </c>
      <c r="I153" s="12">
        <v>-5.2</v>
      </c>
      <c r="J153" s="12">
        <v>0.69879999999999998</v>
      </c>
      <c r="K153" s="47" t="s">
        <v>739</v>
      </c>
      <c r="L153" s="9" t="str">
        <f t="shared" si="53"/>
        <v>Yes</v>
      </c>
    </row>
    <row r="154" spans="1:12" x14ac:dyDescent="0.2">
      <c r="A154" s="18" t="s">
        <v>1017</v>
      </c>
      <c r="B154" s="37" t="s">
        <v>213</v>
      </c>
      <c r="C154" s="8">
        <v>5.4565396216000002</v>
      </c>
      <c r="D154" s="46" t="str">
        <f t="shared" si="50"/>
        <v>N/A</v>
      </c>
      <c r="E154" s="8">
        <v>6.2563823268999998</v>
      </c>
      <c r="F154" s="46" t="str">
        <f t="shared" si="51"/>
        <v>N/A</v>
      </c>
      <c r="G154" s="8">
        <v>7.0376745076000002</v>
      </c>
      <c r="H154" s="46" t="str">
        <f t="shared" si="52"/>
        <v>N/A</v>
      </c>
      <c r="I154" s="12">
        <v>14.66</v>
      </c>
      <c r="J154" s="12">
        <v>12.49</v>
      </c>
      <c r="K154" s="47" t="s">
        <v>739</v>
      </c>
      <c r="L154" s="9" t="str">
        <f t="shared" si="53"/>
        <v>Yes</v>
      </c>
    </row>
    <row r="155" spans="1:12" x14ac:dyDescent="0.2">
      <c r="A155" s="18" t="s">
        <v>1018</v>
      </c>
      <c r="B155" s="37" t="s">
        <v>213</v>
      </c>
      <c r="C155" s="8">
        <v>11.528310940000001</v>
      </c>
      <c r="D155" s="46" t="str">
        <f t="shared" si="50"/>
        <v>N/A</v>
      </c>
      <c r="E155" s="8">
        <v>10.885535809</v>
      </c>
      <c r="F155" s="46" t="str">
        <f t="shared" si="51"/>
        <v>N/A</v>
      </c>
      <c r="G155" s="8">
        <v>10.850809115000001</v>
      </c>
      <c r="H155" s="46" t="str">
        <f t="shared" si="52"/>
        <v>N/A</v>
      </c>
      <c r="I155" s="12">
        <v>-5.58</v>
      </c>
      <c r="J155" s="12">
        <v>-0.31900000000000001</v>
      </c>
      <c r="K155" s="47" t="s">
        <v>739</v>
      </c>
      <c r="L155" s="9" t="str">
        <f t="shared" si="53"/>
        <v>Yes</v>
      </c>
    </row>
    <row r="156" spans="1:12" x14ac:dyDescent="0.2">
      <c r="A156" s="18" t="s">
        <v>1019</v>
      </c>
      <c r="B156" s="37" t="s">
        <v>213</v>
      </c>
      <c r="C156" s="8">
        <v>0.49372621779999998</v>
      </c>
      <c r="D156" s="46" t="str">
        <f t="shared" si="50"/>
        <v>N/A</v>
      </c>
      <c r="E156" s="8">
        <v>0.3802244675</v>
      </c>
      <c r="F156" s="46" t="str">
        <f t="shared" si="51"/>
        <v>N/A</v>
      </c>
      <c r="G156" s="8">
        <v>0.32371068019999999</v>
      </c>
      <c r="H156" s="46" t="str">
        <f t="shared" si="52"/>
        <v>N/A</v>
      </c>
      <c r="I156" s="12">
        <v>-23</v>
      </c>
      <c r="J156" s="12">
        <v>-14.9</v>
      </c>
      <c r="K156" s="47" t="s">
        <v>739</v>
      </c>
      <c r="L156" s="9" t="str">
        <f t="shared" si="53"/>
        <v>Yes</v>
      </c>
    </row>
    <row r="157" spans="1:12" x14ac:dyDescent="0.2">
      <c r="A157" s="18" t="s">
        <v>1020</v>
      </c>
      <c r="B157" s="37" t="s">
        <v>213</v>
      </c>
      <c r="C157" s="8">
        <v>0.1515440656</v>
      </c>
      <c r="D157" s="46" t="str">
        <f t="shared" si="50"/>
        <v>N/A</v>
      </c>
      <c r="E157" s="8">
        <v>0.1596033325</v>
      </c>
      <c r="F157" s="46" t="str">
        <f t="shared" si="51"/>
        <v>N/A</v>
      </c>
      <c r="G157" s="8">
        <v>0.1271286029</v>
      </c>
      <c r="H157" s="46" t="str">
        <f t="shared" si="52"/>
        <v>N/A</v>
      </c>
      <c r="I157" s="12">
        <v>5.3179999999999996</v>
      </c>
      <c r="J157" s="12">
        <v>-20.3</v>
      </c>
      <c r="K157" s="47" t="s">
        <v>739</v>
      </c>
      <c r="L157" s="9" t="str">
        <f t="shared" si="53"/>
        <v>Yes</v>
      </c>
    </row>
    <row r="158" spans="1:12" x14ac:dyDescent="0.2">
      <c r="A158" s="2" t="s">
        <v>1021</v>
      </c>
      <c r="B158" s="37" t="s">
        <v>213</v>
      </c>
      <c r="C158" s="38">
        <v>283</v>
      </c>
      <c r="D158" s="46" t="str">
        <f t="shared" si="50"/>
        <v>N/A</v>
      </c>
      <c r="E158" s="38">
        <v>304</v>
      </c>
      <c r="F158" s="46" t="str">
        <f t="shared" si="51"/>
        <v>N/A</v>
      </c>
      <c r="G158" s="38">
        <v>434</v>
      </c>
      <c r="H158" s="46" t="str">
        <f t="shared" si="52"/>
        <v>N/A</v>
      </c>
      <c r="I158" s="12">
        <v>7.42</v>
      </c>
      <c r="J158" s="12">
        <v>42.76</v>
      </c>
      <c r="K158" s="47" t="s">
        <v>739</v>
      </c>
      <c r="L158" s="9" t="str">
        <f t="shared" si="53"/>
        <v>No</v>
      </c>
    </row>
    <row r="159" spans="1:12" ht="25.5" x14ac:dyDescent="0.2">
      <c r="A159" s="18" t="s">
        <v>1022</v>
      </c>
      <c r="B159" s="37" t="s">
        <v>213</v>
      </c>
      <c r="C159" s="38">
        <v>7546</v>
      </c>
      <c r="D159" s="46" t="str">
        <f>IF($B159="N/A","N/A",IF(C159&gt;10,"No",IF(C159&lt;-10,"No","Yes")))</f>
        <v>N/A</v>
      </c>
      <c r="E159" s="38">
        <v>7666</v>
      </c>
      <c r="F159" s="46" t="str">
        <f>IF($B159="N/A","N/A",IF(E159&gt;10,"No",IF(E159&lt;-10,"No","Yes")))</f>
        <v>N/A</v>
      </c>
      <c r="G159" s="38">
        <v>8072</v>
      </c>
      <c r="H159" s="46" t="str">
        <f>IF($B159="N/A","N/A",IF(G159&gt;10,"No",IF(G159&lt;-10,"No","Yes")))</f>
        <v>N/A</v>
      </c>
      <c r="I159" s="12">
        <v>1.59</v>
      </c>
      <c r="J159" s="12">
        <v>5.2960000000000003</v>
      </c>
      <c r="K159" s="47" t="s">
        <v>739</v>
      </c>
      <c r="L159" s="9" t="str">
        <f t="shared" si="53"/>
        <v>Yes</v>
      </c>
    </row>
    <row r="160" spans="1:12" x14ac:dyDescent="0.2">
      <c r="A160" s="4" t="s">
        <v>1023</v>
      </c>
      <c r="B160" s="37" t="s">
        <v>213</v>
      </c>
      <c r="C160" s="38">
        <v>6215</v>
      </c>
      <c r="D160" s="46" t="str">
        <f t="shared" ref="D160:D234" si="54">IF($B160="N/A","N/A",IF(C160&gt;10,"No",IF(C160&lt;-10,"No","Yes")))</f>
        <v>N/A</v>
      </c>
      <c r="E160" s="38">
        <v>6238</v>
      </c>
      <c r="F160" s="46" t="str">
        <f t="shared" ref="F160:F234" si="55">IF($B160="N/A","N/A",IF(E160&gt;10,"No",IF(E160&lt;-10,"No","Yes")))</f>
        <v>N/A</v>
      </c>
      <c r="G160" s="38">
        <v>6511</v>
      </c>
      <c r="H160" s="46" t="str">
        <f t="shared" ref="H160:H223" si="56">IF($B160="N/A","N/A",IF(G160&gt;10,"No",IF(G160&lt;-10,"No","Yes")))</f>
        <v>N/A</v>
      </c>
      <c r="I160" s="12">
        <v>0.37009999999999998</v>
      </c>
      <c r="J160" s="12">
        <v>4.3760000000000003</v>
      </c>
      <c r="K160" s="47" t="s">
        <v>739</v>
      </c>
      <c r="L160" s="9" t="str">
        <f t="shared" ref="L160:L223" si="57">IF(J160="Div by 0", "N/A", IF(K160="N/A","N/A", IF(J160&gt;VALUE(MID(K160,1,2)), "No", IF(J160&lt;-1*VALUE(MID(K160,1,2)), "No", "Yes"))))</f>
        <v>Yes</v>
      </c>
    </row>
    <row r="161" spans="1:12" x14ac:dyDescent="0.2">
      <c r="A161" s="65" t="s">
        <v>71</v>
      </c>
      <c r="B161" s="37" t="s">
        <v>213</v>
      </c>
      <c r="C161" s="8">
        <v>1.8489044906000001</v>
      </c>
      <c r="D161" s="46" t="str">
        <f t="shared" si="54"/>
        <v>N/A</v>
      </c>
      <c r="E161" s="8">
        <v>1.7261512748000001</v>
      </c>
      <c r="F161" s="46" t="str">
        <f t="shared" si="55"/>
        <v>N/A</v>
      </c>
      <c r="G161" s="8">
        <v>1.7154796282</v>
      </c>
      <c r="H161" s="46" t="str">
        <f t="shared" si="56"/>
        <v>N/A</v>
      </c>
      <c r="I161" s="12">
        <v>-6.64</v>
      </c>
      <c r="J161" s="12">
        <v>-0.61799999999999999</v>
      </c>
      <c r="K161" s="47" t="s">
        <v>739</v>
      </c>
      <c r="L161" s="9" t="str">
        <f t="shared" si="57"/>
        <v>Yes</v>
      </c>
    </row>
    <row r="162" spans="1:12" x14ac:dyDescent="0.2">
      <c r="A162" s="4" t="s">
        <v>111</v>
      </c>
      <c r="B162" s="37" t="s">
        <v>213</v>
      </c>
      <c r="C162" s="8">
        <v>8.4795722512000005</v>
      </c>
      <c r="D162" s="46" t="str">
        <f t="shared" si="54"/>
        <v>N/A</v>
      </c>
      <c r="E162" s="8">
        <v>9.1428960447000005</v>
      </c>
      <c r="F162" s="46" t="str">
        <f t="shared" si="55"/>
        <v>N/A</v>
      </c>
      <c r="G162" s="8">
        <v>9.7405494996000002</v>
      </c>
      <c r="H162" s="46" t="str">
        <f t="shared" si="56"/>
        <v>N/A</v>
      </c>
      <c r="I162" s="12">
        <v>7.8230000000000004</v>
      </c>
      <c r="J162" s="12">
        <v>6.5369999999999999</v>
      </c>
      <c r="K162" s="47" t="s">
        <v>739</v>
      </c>
      <c r="L162" s="9" t="str">
        <f t="shared" si="57"/>
        <v>Yes</v>
      </c>
    </row>
    <row r="163" spans="1:12" x14ac:dyDescent="0.2">
      <c r="A163" s="4" t="s">
        <v>112</v>
      </c>
      <c r="B163" s="37" t="s">
        <v>213</v>
      </c>
      <c r="C163" s="8">
        <v>10.199136276000001</v>
      </c>
      <c r="D163" s="46" t="str">
        <f t="shared" si="54"/>
        <v>N/A</v>
      </c>
      <c r="E163" s="8">
        <v>9.5438148864999999</v>
      </c>
      <c r="F163" s="46" t="str">
        <f t="shared" si="55"/>
        <v>N/A</v>
      </c>
      <c r="G163" s="8">
        <v>9.2305151915000003</v>
      </c>
      <c r="H163" s="46" t="str">
        <f t="shared" si="56"/>
        <v>N/A</v>
      </c>
      <c r="I163" s="12">
        <v>-6.43</v>
      </c>
      <c r="J163" s="12">
        <v>-3.28</v>
      </c>
      <c r="K163" s="47" t="s">
        <v>739</v>
      </c>
      <c r="L163" s="9" t="str">
        <f t="shared" si="57"/>
        <v>Yes</v>
      </c>
    </row>
    <row r="164" spans="1:12" x14ac:dyDescent="0.2">
      <c r="A164" s="4" t="s">
        <v>113</v>
      </c>
      <c r="B164" s="37" t="s">
        <v>213</v>
      </c>
      <c r="C164" s="8">
        <v>0.381039236</v>
      </c>
      <c r="D164" s="46" t="str">
        <f t="shared" si="54"/>
        <v>N/A</v>
      </c>
      <c r="E164" s="8">
        <v>0.26828020809999997</v>
      </c>
      <c r="F164" s="46" t="str">
        <f t="shared" si="55"/>
        <v>N/A</v>
      </c>
      <c r="G164" s="8">
        <v>0.23038462060000001</v>
      </c>
      <c r="H164" s="46" t="str">
        <f t="shared" si="56"/>
        <v>N/A</v>
      </c>
      <c r="I164" s="12">
        <v>-29.6</v>
      </c>
      <c r="J164" s="12">
        <v>-14.1</v>
      </c>
      <c r="K164" s="47" t="s">
        <v>739</v>
      </c>
      <c r="L164" s="9" t="str">
        <f t="shared" si="57"/>
        <v>Yes</v>
      </c>
    </row>
    <row r="165" spans="1:12" x14ac:dyDescent="0.2">
      <c r="A165" s="4" t="s">
        <v>114</v>
      </c>
      <c r="B165" s="37" t="s">
        <v>213</v>
      </c>
      <c r="C165" s="8">
        <v>0</v>
      </c>
      <c r="D165" s="46" t="str">
        <f t="shared" si="54"/>
        <v>N/A</v>
      </c>
      <c r="E165" s="8">
        <v>0</v>
      </c>
      <c r="F165" s="46" t="str">
        <f t="shared" si="55"/>
        <v>N/A</v>
      </c>
      <c r="G165" s="8">
        <v>0</v>
      </c>
      <c r="H165" s="46" t="str">
        <f t="shared" si="56"/>
        <v>N/A</v>
      </c>
      <c r="I165" s="12" t="s">
        <v>1747</v>
      </c>
      <c r="J165" s="12" t="s">
        <v>1747</v>
      </c>
      <c r="K165" s="47" t="s">
        <v>739</v>
      </c>
      <c r="L165" s="9" t="str">
        <f t="shared" si="57"/>
        <v>N/A</v>
      </c>
    </row>
    <row r="166" spans="1:12" x14ac:dyDescent="0.2">
      <c r="A166" s="4" t="s">
        <v>428</v>
      </c>
      <c r="B166" s="37" t="s">
        <v>213</v>
      </c>
      <c r="C166" s="38">
        <v>1235</v>
      </c>
      <c r="D166" s="46" t="str">
        <f>IF($B166="N/A","N/A",IF(C166&gt;10,"No",IF(C166&lt;-10,"No","Yes")))</f>
        <v>N/A</v>
      </c>
      <c r="E166" s="38">
        <v>1340</v>
      </c>
      <c r="F166" s="46" t="str">
        <f>IF($B166="N/A","N/A",IF(E166&gt;10,"No",IF(E166&lt;-10,"No","Yes")))</f>
        <v>N/A</v>
      </c>
      <c r="G166" s="38">
        <v>1523</v>
      </c>
      <c r="H166" s="46" t="str">
        <f>IF($B166="N/A","N/A",IF(G166&gt;10,"No",IF(G166&lt;-10,"No","Yes")))</f>
        <v>N/A</v>
      </c>
      <c r="I166" s="12">
        <v>8.5020000000000007</v>
      </c>
      <c r="J166" s="12">
        <v>13.66</v>
      </c>
      <c r="K166" s="47" t="s">
        <v>739</v>
      </c>
      <c r="L166" s="9" t="str">
        <f t="shared" si="57"/>
        <v>Yes</v>
      </c>
    </row>
    <row r="167" spans="1:12" x14ac:dyDescent="0.2">
      <c r="A167" s="4" t="s">
        <v>429</v>
      </c>
      <c r="B167" s="37" t="s">
        <v>213</v>
      </c>
      <c r="C167" s="38">
        <v>11</v>
      </c>
      <c r="D167" s="46" t="str">
        <f>IF($B167="N/A","N/A",IF(C167&gt;10,"No",IF(C167&lt;-10,"No","Yes")))</f>
        <v>N/A</v>
      </c>
      <c r="E167" s="38">
        <v>11</v>
      </c>
      <c r="F167" s="46" t="str">
        <f>IF($B167="N/A","N/A",IF(E167&gt;10,"No",IF(E167&lt;-10,"No","Yes")))</f>
        <v>N/A</v>
      </c>
      <c r="G167" s="38">
        <v>11</v>
      </c>
      <c r="H167" s="46" t="str">
        <f>IF($B167="N/A","N/A",IF(G167&gt;10,"No",IF(G167&lt;-10,"No","Yes")))</f>
        <v>N/A</v>
      </c>
      <c r="I167" s="12">
        <v>50</v>
      </c>
      <c r="J167" s="12">
        <v>66.67</v>
      </c>
      <c r="K167" s="47" t="s">
        <v>739</v>
      </c>
      <c r="L167" s="9" t="str">
        <f t="shared" si="57"/>
        <v>No</v>
      </c>
    </row>
    <row r="168" spans="1:12" x14ac:dyDescent="0.2">
      <c r="A168" s="4" t="s">
        <v>430</v>
      </c>
      <c r="B168" s="37" t="s">
        <v>213</v>
      </c>
      <c r="C168" s="38">
        <v>2247</v>
      </c>
      <c r="D168" s="46" t="str">
        <f>IF($B168="N/A","N/A",IF(C168&gt;10,"No",IF(C168&lt;-10,"No","Yes")))</f>
        <v>N/A</v>
      </c>
      <c r="E168" s="38">
        <v>2290</v>
      </c>
      <c r="F168" s="46" t="str">
        <f>IF($B168="N/A","N/A",IF(E168&gt;10,"No",IF(E168&lt;-10,"No","Yes")))</f>
        <v>N/A</v>
      </c>
      <c r="G168" s="38">
        <v>2337</v>
      </c>
      <c r="H168" s="46" t="str">
        <f>IF($B168="N/A","N/A",IF(G168&gt;10,"No",IF(G168&lt;-10,"No","Yes")))</f>
        <v>N/A</v>
      </c>
      <c r="I168" s="12">
        <v>1.9139999999999999</v>
      </c>
      <c r="J168" s="12">
        <v>2.052</v>
      </c>
      <c r="K168" s="47" t="s">
        <v>739</v>
      </c>
      <c r="L168" s="9" t="str">
        <f t="shared" si="57"/>
        <v>Yes</v>
      </c>
    </row>
    <row r="169" spans="1:12" x14ac:dyDescent="0.2">
      <c r="A169" s="4" t="s">
        <v>431</v>
      </c>
      <c r="B169" s="37" t="s">
        <v>213</v>
      </c>
      <c r="C169" s="38">
        <v>2004</v>
      </c>
      <c r="D169" s="46" t="str">
        <f>IF($B169="N/A","N/A",IF(C169&gt;10,"No",IF(C169&lt;-10,"No","Yes")))</f>
        <v>N/A</v>
      </c>
      <c r="E169" s="38">
        <v>2049</v>
      </c>
      <c r="F169" s="46" t="str">
        <f>IF($B169="N/A","N/A",IF(E169&gt;10,"No",IF(E169&lt;-10,"No","Yes")))</f>
        <v>N/A</v>
      </c>
      <c r="G169" s="38">
        <v>2135</v>
      </c>
      <c r="H169" s="46" t="str">
        <f>IF($B169="N/A","N/A",IF(G169&gt;10,"No",IF(G169&lt;-10,"No","Yes")))</f>
        <v>N/A</v>
      </c>
      <c r="I169" s="12">
        <v>2.246</v>
      </c>
      <c r="J169" s="12">
        <v>4.1970000000000001</v>
      </c>
      <c r="K169" s="47" t="s">
        <v>739</v>
      </c>
      <c r="L169" s="9" t="str">
        <f t="shared" si="57"/>
        <v>Yes</v>
      </c>
    </row>
    <row r="170" spans="1:12" x14ac:dyDescent="0.2">
      <c r="A170" s="4" t="s">
        <v>432</v>
      </c>
      <c r="B170" s="37" t="s">
        <v>213</v>
      </c>
      <c r="C170" s="38">
        <v>727</v>
      </c>
      <c r="D170" s="46" t="str">
        <f>IF($B170="N/A","N/A",IF(C170&gt;10,"No",IF(C170&lt;-10,"No","Yes")))</f>
        <v>N/A</v>
      </c>
      <c r="E170" s="38">
        <v>556</v>
      </c>
      <c r="F170" s="46" t="str">
        <f>IF($B170="N/A","N/A",IF(E170&gt;10,"No",IF(E170&lt;-10,"No","Yes")))</f>
        <v>N/A</v>
      </c>
      <c r="G170" s="38">
        <v>511</v>
      </c>
      <c r="H170" s="46" t="str">
        <f>IF($B170="N/A","N/A",IF(G170&gt;10,"No",IF(G170&lt;-10,"No","Yes")))</f>
        <v>N/A</v>
      </c>
      <c r="I170" s="12">
        <v>-23.5</v>
      </c>
      <c r="J170" s="12">
        <v>-8.09</v>
      </c>
      <c r="K170" s="47" t="s">
        <v>739</v>
      </c>
      <c r="L170" s="9" t="str">
        <f t="shared" si="57"/>
        <v>Yes</v>
      </c>
    </row>
    <row r="171" spans="1:12" x14ac:dyDescent="0.2">
      <c r="A171" s="6" t="s">
        <v>1024</v>
      </c>
      <c r="B171" s="37" t="s">
        <v>213</v>
      </c>
      <c r="C171" s="38">
        <v>868</v>
      </c>
      <c r="D171" s="46" t="str">
        <f t="shared" si="54"/>
        <v>N/A</v>
      </c>
      <c r="E171" s="38">
        <v>983</v>
      </c>
      <c r="F171" s="46" t="str">
        <f t="shared" si="55"/>
        <v>N/A</v>
      </c>
      <c r="G171" s="38">
        <v>1046</v>
      </c>
      <c r="H171" s="46" t="str">
        <f t="shared" si="56"/>
        <v>N/A</v>
      </c>
      <c r="I171" s="12">
        <v>13.25</v>
      </c>
      <c r="J171" s="12">
        <v>6.4089999999999998</v>
      </c>
      <c r="K171" s="47" t="s">
        <v>739</v>
      </c>
      <c r="L171" s="9" t="str">
        <f t="shared" si="57"/>
        <v>Yes</v>
      </c>
    </row>
    <row r="172" spans="1:12" x14ac:dyDescent="0.2">
      <c r="A172" s="4" t="s">
        <v>1025</v>
      </c>
      <c r="B172" s="37" t="s">
        <v>213</v>
      </c>
      <c r="C172" s="38">
        <v>615</v>
      </c>
      <c r="D172" s="46" t="str">
        <f>IF($B172="N/A","N/A",IF(C172&gt;10,"No",IF(C172&lt;-10,"No","Yes")))</f>
        <v>N/A</v>
      </c>
      <c r="E172" s="38">
        <v>703</v>
      </c>
      <c r="F172" s="46" t="str">
        <f>IF($B172="N/A","N/A",IF(E172&gt;10,"No",IF(E172&lt;-10,"No","Yes")))</f>
        <v>N/A</v>
      </c>
      <c r="G172" s="38">
        <v>748</v>
      </c>
      <c r="H172" s="46" t="str">
        <f>IF($B172="N/A","N/A",IF(G172&gt;10,"No",IF(G172&lt;-10,"No","Yes")))</f>
        <v>N/A</v>
      </c>
      <c r="I172" s="12">
        <v>14.31</v>
      </c>
      <c r="J172" s="12">
        <v>6.4009999999999998</v>
      </c>
      <c r="K172" s="47" t="s">
        <v>739</v>
      </c>
      <c r="L172" s="9" t="str">
        <f t="shared" si="57"/>
        <v>Yes</v>
      </c>
    </row>
    <row r="173" spans="1:12" x14ac:dyDescent="0.2">
      <c r="A173" s="4" t="s">
        <v>1026</v>
      </c>
      <c r="B173" s="37" t="s">
        <v>213</v>
      </c>
      <c r="C173" s="38">
        <v>0</v>
      </c>
      <c r="D173" s="46" t="str">
        <f>IF($B173="N/A","N/A",IF(C173&gt;10,"No",IF(C173&lt;-10,"No","Yes")))</f>
        <v>N/A</v>
      </c>
      <c r="E173" s="38">
        <v>0</v>
      </c>
      <c r="F173" s="46" t="str">
        <f>IF($B173="N/A","N/A",IF(E173&gt;10,"No",IF(E173&lt;-10,"No","Yes")))</f>
        <v>N/A</v>
      </c>
      <c r="G173" s="38">
        <v>0</v>
      </c>
      <c r="H173" s="46" t="str">
        <f>IF($B173="N/A","N/A",IF(G173&gt;10,"No",IF(G173&lt;-10,"No","Yes")))</f>
        <v>N/A</v>
      </c>
      <c r="I173" s="12" t="s">
        <v>1747</v>
      </c>
      <c r="J173" s="12" t="s">
        <v>1747</v>
      </c>
      <c r="K173" s="47" t="s">
        <v>739</v>
      </c>
      <c r="L173" s="9" t="str">
        <f t="shared" si="57"/>
        <v>N/A</v>
      </c>
    </row>
    <row r="174" spans="1:12" ht="25.5" x14ac:dyDescent="0.2">
      <c r="A174" s="4" t="s">
        <v>1027</v>
      </c>
      <c r="B174" s="37" t="s">
        <v>213</v>
      </c>
      <c r="C174" s="38">
        <v>183</v>
      </c>
      <c r="D174" s="46" t="str">
        <f>IF($B174="N/A","N/A",IF(C174&gt;10,"No",IF(C174&lt;-10,"No","Yes")))</f>
        <v>N/A</v>
      </c>
      <c r="E174" s="38">
        <v>198</v>
      </c>
      <c r="F174" s="46" t="str">
        <f>IF($B174="N/A","N/A",IF(E174&gt;10,"No",IF(E174&lt;-10,"No","Yes")))</f>
        <v>N/A</v>
      </c>
      <c r="G174" s="38">
        <v>200</v>
      </c>
      <c r="H174" s="46" t="str">
        <f>IF($B174="N/A","N/A",IF(G174&gt;10,"No",IF(G174&lt;-10,"No","Yes")))</f>
        <v>N/A</v>
      </c>
      <c r="I174" s="12">
        <v>8.1969999999999992</v>
      </c>
      <c r="J174" s="12">
        <v>1.01</v>
      </c>
      <c r="K174" s="47" t="s">
        <v>739</v>
      </c>
      <c r="L174" s="9" t="str">
        <f t="shared" si="57"/>
        <v>Yes</v>
      </c>
    </row>
    <row r="175" spans="1:12" ht="25.5" x14ac:dyDescent="0.2">
      <c r="A175" s="4" t="s">
        <v>1028</v>
      </c>
      <c r="B175" s="37" t="s">
        <v>213</v>
      </c>
      <c r="C175" s="38">
        <v>70</v>
      </c>
      <c r="D175" s="46" t="str">
        <f>IF($B175="N/A","N/A",IF(C175&gt;10,"No",IF(C175&lt;-10,"No","Yes")))</f>
        <v>N/A</v>
      </c>
      <c r="E175" s="38">
        <v>82</v>
      </c>
      <c r="F175" s="46" t="str">
        <f>IF($B175="N/A","N/A",IF(E175&gt;10,"No",IF(E175&lt;-10,"No","Yes")))</f>
        <v>N/A</v>
      </c>
      <c r="G175" s="38">
        <v>98</v>
      </c>
      <c r="H175" s="46" t="str">
        <f>IF($B175="N/A","N/A",IF(G175&gt;10,"No",IF(G175&lt;-10,"No","Yes")))</f>
        <v>N/A</v>
      </c>
      <c r="I175" s="12">
        <v>17.14</v>
      </c>
      <c r="J175" s="12">
        <v>19.510000000000002</v>
      </c>
      <c r="K175" s="47" t="s">
        <v>739</v>
      </c>
      <c r="L175" s="9" t="str">
        <f t="shared" si="57"/>
        <v>Yes</v>
      </c>
    </row>
    <row r="176" spans="1:12" ht="25.5" x14ac:dyDescent="0.2">
      <c r="A176" s="4" t="s">
        <v>1029</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1747</v>
      </c>
      <c r="J176" s="12" t="s">
        <v>1747</v>
      </c>
      <c r="K176" s="47" t="s">
        <v>739</v>
      </c>
      <c r="L176" s="9" t="str">
        <f t="shared" si="57"/>
        <v>N/A</v>
      </c>
    </row>
    <row r="177" spans="1:12" x14ac:dyDescent="0.2">
      <c r="A177" s="6" t="s">
        <v>1030</v>
      </c>
      <c r="B177" s="37" t="s">
        <v>213</v>
      </c>
      <c r="C177" s="38">
        <v>538</v>
      </c>
      <c r="D177" s="46" t="str">
        <f t="shared" si="54"/>
        <v>N/A</v>
      </c>
      <c r="E177" s="38">
        <v>511</v>
      </c>
      <c r="F177" s="46" t="str">
        <f t="shared" si="55"/>
        <v>N/A</v>
      </c>
      <c r="G177" s="38">
        <v>639</v>
      </c>
      <c r="H177" s="46" t="str">
        <f t="shared" si="56"/>
        <v>N/A</v>
      </c>
      <c r="I177" s="12">
        <v>-5.0199999999999996</v>
      </c>
      <c r="J177" s="12">
        <v>25.05</v>
      </c>
      <c r="K177" s="47" t="s">
        <v>739</v>
      </c>
      <c r="L177" s="9" t="str">
        <f t="shared" si="57"/>
        <v>Yes</v>
      </c>
    </row>
    <row r="178" spans="1:12" x14ac:dyDescent="0.2">
      <c r="A178" s="4" t="s">
        <v>1031</v>
      </c>
      <c r="B178" s="37" t="s">
        <v>213</v>
      </c>
      <c r="C178" s="38">
        <v>535</v>
      </c>
      <c r="D178" s="46" t="str">
        <f t="shared" si="54"/>
        <v>N/A</v>
      </c>
      <c r="E178" s="38">
        <v>507</v>
      </c>
      <c r="F178" s="46" t="str">
        <f t="shared" si="55"/>
        <v>N/A</v>
      </c>
      <c r="G178" s="38">
        <v>635</v>
      </c>
      <c r="H178" s="46" t="str">
        <f t="shared" si="56"/>
        <v>N/A</v>
      </c>
      <c r="I178" s="12">
        <v>-5.23</v>
      </c>
      <c r="J178" s="12">
        <v>25.25</v>
      </c>
      <c r="K178" s="47" t="s">
        <v>739</v>
      </c>
      <c r="L178" s="9" t="str">
        <f t="shared" si="57"/>
        <v>Yes</v>
      </c>
    </row>
    <row r="179" spans="1:12" x14ac:dyDescent="0.2">
      <c r="A179" s="4" t="s">
        <v>1032</v>
      </c>
      <c r="B179" s="37" t="s">
        <v>213</v>
      </c>
      <c r="C179" s="38">
        <v>11</v>
      </c>
      <c r="D179" s="46" t="str">
        <f t="shared" si="54"/>
        <v>N/A</v>
      </c>
      <c r="E179" s="38">
        <v>11</v>
      </c>
      <c r="F179" s="46" t="str">
        <f t="shared" si="55"/>
        <v>N/A</v>
      </c>
      <c r="G179" s="38">
        <v>11</v>
      </c>
      <c r="H179" s="46" t="str">
        <f t="shared" si="56"/>
        <v>N/A</v>
      </c>
      <c r="I179" s="12">
        <v>100</v>
      </c>
      <c r="J179" s="12">
        <v>100</v>
      </c>
      <c r="K179" s="47" t="s">
        <v>739</v>
      </c>
      <c r="L179" s="9" t="str">
        <f t="shared" si="57"/>
        <v>No</v>
      </c>
    </row>
    <row r="180" spans="1:12" x14ac:dyDescent="0.2">
      <c r="A180" s="4" t="s">
        <v>1033</v>
      </c>
      <c r="B180" s="37" t="s">
        <v>213</v>
      </c>
      <c r="C180" s="38">
        <v>11</v>
      </c>
      <c r="D180" s="46" t="str">
        <f t="shared" si="54"/>
        <v>N/A</v>
      </c>
      <c r="E180" s="38">
        <v>11</v>
      </c>
      <c r="F180" s="46" t="str">
        <f t="shared" si="55"/>
        <v>N/A</v>
      </c>
      <c r="G180" s="38">
        <v>0</v>
      </c>
      <c r="H180" s="46" t="str">
        <f t="shared" si="56"/>
        <v>N/A</v>
      </c>
      <c r="I180" s="12">
        <v>0</v>
      </c>
      <c r="J180" s="12">
        <v>-100</v>
      </c>
      <c r="K180" s="47" t="s">
        <v>739</v>
      </c>
      <c r="L180" s="9" t="str">
        <f t="shared" si="57"/>
        <v>No</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114</v>
      </c>
      <c r="D183" s="11" t="str">
        <f t="shared" si="54"/>
        <v>N/A</v>
      </c>
      <c r="E183" s="1">
        <v>116</v>
      </c>
      <c r="F183" s="11" t="str">
        <f t="shared" si="55"/>
        <v>N/A</v>
      </c>
      <c r="G183" s="1">
        <v>128</v>
      </c>
      <c r="H183" s="11" t="str">
        <f t="shared" si="56"/>
        <v>N/A</v>
      </c>
      <c r="I183" s="59">
        <v>1.754</v>
      </c>
      <c r="J183" s="59">
        <v>10.34</v>
      </c>
      <c r="K183" s="50" t="s">
        <v>739</v>
      </c>
      <c r="L183" s="11" t="str">
        <f t="shared" si="57"/>
        <v>Yes</v>
      </c>
    </row>
    <row r="184" spans="1:12" x14ac:dyDescent="0.2">
      <c r="A184" s="4" t="s">
        <v>1037</v>
      </c>
      <c r="B184" s="37" t="s">
        <v>213</v>
      </c>
      <c r="C184" s="38">
        <v>11</v>
      </c>
      <c r="D184" s="46" t="str">
        <f t="shared" si="54"/>
        <v>N/A</v>
      </c>
      <c r="E184" s="38">
        <v>11</v>
      </c>
      <c r="F184" s="46" t="str">
        <f t="shared" si="55"/>
        <v>N/A</v>
      </c>
      <c r="G184" s="38">
        <v>11</v>
      </c>
      <c r="H184" s="46" t="str">
        <f t="shared" si="56"/>
        <v>N/A</v>
      </c>
      <c r="I184" s="12">
        <v>66.67</v>
      </c>
      <c r="J184" s="12">
        <v>20</v>
      </c>
      <c r="K184" s="47" t="s">
        <v>739</v>
      </c>
      <c r="L184" s="9" t="str">
        <f t="shared" si="57"/>
        <v>Yes</v>
      </c>
    </row>
    <row r="185" spans="1:12" x14ac:dyDescent="0.2">
      <c r="A185" s="4" t="s">
        <v>1038</v>
      </c>
      <c r="B185" s="37" t="s">
        <v>213</v>
      </c>
      <c r="C185" s="38">
        <v>11</v>
      </c>
      <c r="D185" s="46" t="str">
        <f t="shared" si="54"/>
        <v>N/A</v>
      </c>
      <c r="E185" s="38">
        <v>0</v>
      </c>
      <c r="F185" s="46" t="str">
        <f t="shared" si="55"/>
        <v>N/A</v>
      </c>
      <c r="G185" s="38">
        <v>0</v>
      </c>
      <c r="H185" s="46" t="str">
        <f t="shared" si="56"/>
        <v>N/A</v>
      </c>
      <c r="I185" s="12">
        <v>-100</v>
      </c>
      <c r="J185" s="12" t="s">
        <v>1747</v>
      </c>
      <c r="K185" s="47" t="s">
        <v>739</v>
      </c>
      <c r="L185" s="9" t="str">
        <f t="shared" si="57"/>
        <v>N/A</v>
      </c>
    </row>
    <row r="186" spans="1:12" ht="25.5" x14ac:dyDescent="0.2">
      <c r="A186" s="4" t="s">
        <v>1039</v>
      </c>
      <c r="B186" s="37" t="s">
        <v>213</v>
      </c>
      <c r="C186" s="38">
        <v>72</v>
      </c>
      <c r="D186" s="46" t="str">
        <f t="shared" si="54"/>
        <v>N/A</v>
      </c>
      <c r="E186" s="38">
        <v>74</v>
      </c>
      <c r="F186" s="46" t="str">
        <f t="shared" si="55"/>
        <v>N/A</v>
      </c>
      <c r="G186" s="38">
        <v>82</v>
      </c>
      <c r="H186" s="46" t="str">
        <f t="shared" si="56"/>
        <v>N/A</v>
      </c>
      <c r="I186" s="12">
        <v>2.778</v>
      </c>
      <c r="J186" s="12">
        <v>10.81</v>
      </c>
      <c r="K186" s="47" t="s">
        <v>739</v>
      </c>
      <c r="L186" s="9" t="str">
        <f t="shared" si="57"/>
        <v>Yes</v>
      </c>
    </row>
    <row r="187" spans="1:12" ht="25.5" x14ac:dyDescent="0.2">
      <c r="A187" s="4" t="s">
        <v>1040</v>
      </c>
      <c r="B187" s="37" t="s">
        <v>213</v>
      </c>
      <c r="C187" s="38">
        <v>38</v>
      </c>
      <c r="D187" s="46" t="str">
        <f t="shared" si="54"/>
        <v>N/A</v>
      </c>
      <c r="E187" s="38">
        <v>37</v>
      </c>
      <c r="F187" s="46" t="str">
        <f t="shared" si="55"/>
        <v>N/A</v>
      </c>
      <c r="G187" s="38">
        <v>40</v>
      </c>
      <c r="H187" s="46" t="str">
        <f t="shared" si="56"/>
        <v>N/A</v>
      </c>
      <c r="I187" s="12">
        <v>-2.63</v>
      </c>
      <c r="J187" s="12">
        <v>8.1080000000000005</v>
      </c>
      <c r="K187" s="47" t="s">
        <v>739</v>
      </c>
      <c r="L187" s="9" t="str">
        <f t="shared" si="57"/>
        <v>Yes</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96</v>
      </c>
      <c r="D189" s="11" t="str">
        <f t="shared" si="54"/>
        <v>N/A</v>
      </c>
      <c r="E189" s="1">
        <v>96</v>
      </c>
      <c r="F189" s="11" t="str">
        <f t="shared" si="55"/>
        <v>N/A</v>
      </c>
      <c r="G189" s="1">
        <v>102</v>
      </c>
      <c r="H189" s="11" t="str">
        <f t="shared" si="56"/>
        <v>N/A</v>
      </c>
      <c r="I189" s="59">
        <v>0</v>
      </c>
      <c r="J189" s="59">
        <v>6.25</v>
      </c>
      <c r="K189" s="50" t="s">
        <v>739</v>
      </c>
      <c r="L189" s="11" t="str">
        <f t="shared" si="57"/>
        <v>Yes</v>
      </c>
    </row>
    <row r="190" spans="1:12" ht="25.5" x14ac:dyDescent="0.2">
      <c r="A190" s="4" t="s">
        <v>1043</v>
      </c>
      <c r="B190" s="37" t="s">
        <v>213</v>
      </c>
      <c r="C190" s="38">
        <v>11</v>
      </c>
      <c r="D190" s="46" t="str">
        <f t="shared" si="54"/>
        <v>N/A</v>
      </c>
      <c r="E190" s="38">
        <v>11</v>
      </c>
      <c r="F190" s="46" t="str">
        <f t="shared" si="55"/>
        <v>N/A</v>
      </c>
      <c r="G190" s="38">
        <v>11</v>
      </c>
      <c r="H190" s="46" t="str">
        <f t="shared" si="56"/>
        <v>N/A</v>
      </c>
      <c r="I190" s="12">
        <v>25</v>
      </c>
      <c r="J190" s="12">
        <v>0</v>
      </c>
      <c r="K190" s="47" t="s">
        <v>739</v>
      </c>
      <c r="L190" s="9" t="str">
        <f t="shared" si="57"/>
        <v>Yes</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72</v>
      </c>
      <c r="D192" s="46" t="str">
        <f t="shared" si="54"/>
        <v>N/A</v>
      </c>
      <c r="E192" s="38">
        <v>72</v>
      </c>
      <c r="F192" s="46" t="str">
        <f t="shared" si="55"/>
        <v>N/A</v>
      </c>
      <c r="G192" s="38">
        <v>77</v>
      </c>
      <c r="H192" s="46" t="str">
        <f t="shared" si="56"/>
        <v>N/A</v>
      </c>
      <c r="I192" s="12">
        <v>0</v>
      </c>
      <c r="J192" s="12">
        <v>6.944</v>
      </c>
      <c r="K192" s="47" t="s">
        <v>739</v>
      </c>
      <c r="L192" s="9" t="str">
        <f t="shared" si="57"/>
        <v>Yes</v>
      </c>
    </row>
    <row r="193" spans="1:12" ht="25.5" x14ac:dyDescent="0.2">
      <c r="A193" s="4" t="s">
        <v>1046</v>
      </c>
      <c r="B193" s="37" t="s">
        <v>213</v>
      </c>
      <c r="C193" s="38">
        <v>20</v>
      </c>
      <c r="D193" s="46" t="str">
        <f t="shared" si="54"/>
        <v>N/A</v>
      </c>
      <c r="E193" s="38">
        <v>19</v>
      </c>
      <c r="F193" s="46" t="str">
        <f t="shared" si="55"/>
        <v>N/A</v>
      </c>
      <c r="G193" s="38">
        <v>20</v>
      </c>
      <c r="H193" s="46" t="str">
        <f t="shared" si="56"/>
        <v>N/A</v>
      </c>
      <c r="I193" s="12">
        <v>-5</v>
      </c>
      <c r="J193" s="12">
        <v>5.2629999999999999</v>
      </c>
      <c r="K193" s="47" t="s">
        <v>739</v>
      </c>
      <c r="L193" s="9" t="str">
        <f t="shared" si="57"/>
        <v>Yes</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4472</v>
      </c>
      <c r="D201" s="11" t="str">
        <f t="shared" si="54"/>
        <v>N/A</v>
      </c>
      <c r="E201" s="1">
        <v>4397</v>
      </c>
      <c r="F201" s="11" t="str">
        <f t="shared" si="55"/>
        <v>N/A</v>
      </c>
      <c r="G201" s="1">
        <v>4459</v>
      </c>
      <c r="H201" s="11" t="str">
        <f t="shared" si="56"/>
        <v>N/A</v>
      </c>
      <c r="I201" s="59">
        <v>-1.68</v>
      </c>
      <c r="J201" s="59">
        <v>1.41</v>
      </c>
      <c r="K201" s="50" t="s">
        <v>739</v>
      </c>
      <c r="L201" s="11" t="str">
        <f t="shared" si="57"/>
        <v>Yes</v>
      </c>
    </row>
    <row r="202" spans="1:12" x14ac:dyDescent="0.2">
      <c r="A202" s="4" t="s">
        <v>1055</v>
      </c>
      <c r="B202" s="37" t="s">
        <v>213</v>
      </c>
      <c r="C202" s="38">
        <v>78</v>
      </c>
      <c r="D202" s="46" t="str">
        <f t="shared" si="54"/>
        <v>N/A</v>
      </c>
      <c r="E202" s="38">
        <v>120</v>
      </c>
      <c r="F202" s="46" t="str">
        <f t="shared" si="55"/>
        <v>N/A</v>
      </c>
      <c r="G202" s="38">
        <v>129</v>
      </c>
      <c r="H202" s="46" t="str">
        <f t="shared" si="56"/>
        <v>N/A</v>
      </c>
      <c r="I202" s="12">
        <v>53.85</v>
      </c>
      <c r="J202" s="12">
        <v>7.5</v>
      </c>
      <c r="K202" s="47" t="s">
        <v>739</v>
      </c>
      <c r="L202" s="9" t="str">
        <f t="shared" si="57"/>
        <v>Yes</v>
      </c>
    </row>
    <row r="203" spans="1:12" x14ac:dyDescent="0.2">
      <c r="A203" s="4" t="s">
        <v>1056</v>
      </c>
      <c r="B203" s="37" t="s">
        <v>213</v>
      </c>
      <c r="C203" s="38">
        <v>0</v>
      </c>
      <c r="D203" s="46" t="str">
        <f t="shared" si="54"/>
        <v>N/A</v>
      </c>
      <c r="E203" s="38">
        <v>11</v>
      </c>
      <c r="F203" s="46" t="str">
        <f t="shared" si="55"/>
        <v>N/A</v>
      </c>
      <c r="G203" s="38">
        <v>11</v>
      </c>
      <c r="H203" s="46" t="str">
        <f t="shared" si="56"/>
        <v>N/A</v>
      </c>
      <c r="I203" s="12" t="s">
        <v>1747</v>
      </c>
      <c r="J203" s="12">
        <v>0</v>
      </c>
      <c r="K203" s="47" t="s">
        <v>739</v>
      </c>
      <c r="L203" s="9" t="str">
        <f t="shared" si="57"/>
        <v>Yes</v>
      </c>
    </row>
    <row r="204" spans="1:12" ht="25.5" x14ac:dyDescent="0.2">
      <c r="A204" s="4" t="s">
        <v>1057</v>
      </c>
      <c r="B204" s="37" t="s">
        <v>213</v>
      </c>
      <c r="C204" s="38">
        <v>1916</v>
      </c>
      <c r="D204" s="46" t="str">
        <f t="shared" si="54"/>
        <v>N/A</v>
      </c>
      <c r="E204" s="38">
        <v>1942</v>
      </c>
      <c r="F204" s="46" t="str">
        <f t="shared" si="55"/>
        <v>N/A</v>
      </c>
      <c r="G204" s="38">
        <v>1976</v>
      </c>
      <c r="H204" s="46" t="str">
        <f t="shared" si="56"/>
        <v>N/A</v>
      </c>
      <c r="I204" s="12">
        <v>1.357</v>
      </c>
      <c r="J204" s="12">
        <v>1.7509999999999999</v>
      </c>
      <c r="K204" s="47" t="s">
        <v>739</v>
      </c>
      <c r="L204" s="9" t="str">
        <f t="shared" si="57"/>
        <v>Yes</v>
      </c>
    </row>
    <row r="205" spans="1:12" ht="25.5" x14ac:dyDescent="0.2">
      <c r="A205" s="4" t="s">
        <v>1058</v>
      </c>
      <c r="B205" s="37" t="s">
        <v>213</v>
      </c>
      <c r="C205" s="38">
        <v>1837</v>
      </c>
      <c r="D205" s="46" t="str">
        <f t="shared" si="54"/>
        <v>N/A</v>
      </c>
      <c r="E205" s="38">
        <v>1850</v>
      </c>
      <c r="F205" s="46" t="str">
        <f t="shared" si="55"/>
        <v>N/A</v>
      </c>
      <c r="G205" s="38">
        <v>1910</v>
      </c>
      <c r="H205" s="46" t="str">
        <f t="shared" si="56"/>
        <v>N/A</v>
      </c>
      <c r="I205" s="12">
        <v>0.7077</v>
      </c>
      <c r="J205" s="12">
        <v>3.2429999999999999</v>
      </c>
      <c r="K205" s="47" t="s">
        <v>739</v>
      </c>
      <c r="L205" s="9" t="str">
        <f t="shared" si="57"/>
        <v>Yes</v>
      </c>
    </row>
    <row r="206" spans="1:12" ht="25.5" x14ac:dyDescent="0.2">
      <c r="A206" s="4" t="s">
        <v>1059</v>
      </c>
      <c r="B206" s="37" t="s">
        <v>213</v>
      </c>
      <c r="C206" s="38">
        <v>641</v>
      </c>
      <c r="D206" s="46" t="str">
        <f t="shared" si="54"/>
        <v>N/A</v>
      </c>
      <c r="E206" s="38">
        <v>484</v>
      </c>
      <c r="F206" s="46" t="str">
        <f t="shared" si="55"/>
        <v>N/A</v>
      </c>
      <c r="G206" s="38">
        <v>443</v>
      </c>
      <c r="H206" s="46" t="str">
        <f t="shared" si="56"/>
        <v>N/A</v>
      </c>
      <c r="I206" s="12">
        <v>-24.5</v>
      </c>
      <c r="J206" s="12">
        <v>-8.4700000000000006</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127</v>
      </c>
      <c r="D213" s="46" t="str">
        <f t="shared" si="54"/>
        <v>N/A</v>
      </c>
      <c r="E213" s="38">
        <v>135</v>
      </c>
      <c r="F213" s="46" t="str">
        <f t="shared" si="55"/>
        <v>N/A</v>
      </c>
      <c r="G213" s="38">
        <v>137</v>
      </c>
      <c r="H213" s="46" t="str">
        <f t="shared" si="56"/>
        <v>N/A</v>
      </c>
      <c r="I213" s="12">
        <v>6.2990000000000004</v>
      </c>
      <c r="J213" s="12">
        <v>1.4810000000000001</v>
      </c>
      <c r="K213" s="47" t="s">
        <v>739</v>
      </c>
      <c r="L213" s="9" t="str">
        <f t="shared" si="57"/>
        <v>Yes</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11</v>
      </c>
      <c r="D216" s="46" t="str">
        <f t="shared" si="54"/>
        <v>N/A</v>
      </c>
      <c r="E216" s="38">
        <v>11</v>
      </c>
      <c r="F216" s="46" t="str">
        <f t="shared" si="55"/>
        <v>N/A</v>
      </c>
      <c r="G216" s="38">
        <v>11</v>
      </c>
      <c r="H216" s="46" t="str">
        <f t="shared" si="56"/>
        <v>N/A</v>
      </c>
      <c r="I216" s="12">
        <v>0</v>
      </c>
      <c r="J216" s="12">
        <v>0</v>
      </c>
      <c r="K216" s="47" t="s">
        <v>739</v>
      </c>
      <c r="L216" s="9" t="str">
        <f t="shared" si="57"/>
        <v>Yes</v>
      </c>
    </row>
    <row r="217" spans="1:12" ht="25.5" x14ac:dyDescent="0.2">
      <c r="A217" s="4" t="s">
        <v>1070</v>
      </c>
      <c r="B217" s="37" t="s">
        <v>213</v>
      </c>
      <c r="C217" s="38">
        <v>39</v>
      </c>
      <c r="D217" s="46" t="str">
        <f t="shared" si="54"/>
        <v>N/A</v>
      </c>
      <c r="E217" s="38">
        <v>61</v>
      </c>
      <c r="F217" s="46" t="str">
        <f t="shared" si="55"/>
        <v>N/A</v>
      </c>
      <c r="G217" s="38">
        <v>67</v>
      </c>
      <c r="H217" s="46" t="str">
        <f t="shared" si="56"/>
        <v>N/A</v>
      </c>
      <c r="I217" s="12">
        <v>56.41</v>
      </c>
      <c r="J217" s="12">
        <v>9.8360000000000003</v>
      </c>
      <c r="K217" s="47" t="s">
        <v>739</v>
      </c>
      <c r="L217" s="9" t="str">
        <f t="shared" si="57"/>
        <v>Yes</v>
      </c>
    </row>
    <row r="218" spans="1:12" ht="25.5" x14ac:dyDescent="0.2">
      <c r="A218" s="4" t="s">
        <v>1071</v>
      </c>
      <c r="B218" s="37" t="s">
        <v>213</v>
      </c>
      <c r="C218" s="38">
        <v>86</v>
      </c>
      <c r="D218" s="46" t="str">
        <f t="shared" si="54"/>
        <v>N/A</v>
      </c>
      <c r="E218" s="38">
        <v>72</v>
      </c>
      <c r="F218" s="46" t="str">
        <f t="shared" si="55"/>
        <v>N/A</v>
      </c>
      <c r="G218" s="38">
        <v>68</v>
      </c>
      <c r="H218" s="46" t="str">
        <f t="shared" si="56"/>
        <v>N/A</v>
      </c>
      <c r="I218" s="12">
        <v>-16.3</v>
      </c>
      <c r="J218" s="12">
        <v>-5.56</v>
      </c>
      <c r="K218" s="47" t="s">
        <v>739</v>
      </c>
      <c r="L218" s="9" t="str">
        <f t="shared" si="57"/>
        <v>Yes</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16.653258246</v>
      </c>
      <c r="D231" s="46" t="str">
        <f>IF($B231="N/A","N/A",IF(C231&lt;15,"Yes","No"))</f>
        <v>No</v>
      </c>
      <c r="E231" s="8">
        <v>18.451426738999999</v>
      </c>
      <c r="F231" s="46" t="str">
        <f>IF($B231="N/A","N/A",IF(E231&lt;15,"Yes","No"))</f>
        <v>No</v>
      </c>
      <c r="G231" s="8">
        <v>18.967900476000001</v>
      </c>
      <c r="H231" s="46" t="str">
        <f>IF($B231="N/A","N/A",IF(G231&lt;15,"Yes","No"))</f>
        <v>No</v>
      </c>
      <c r="I231" s="12">
        <v>10.8</v>
      </c>
      <c r="J231" s="12">
        <v>2.7989999999999999</v>
      </c>
      <c r="K231" s="47" t="s">
        <v>739</v>
      </c>
      <c r="L231" s="9" t="str">
        <f t="shared" si="59"/>
        <v>Yes</v>
      </c>
    </row>
    <row r="232" spans="1:12" x14ac:dyDescent="0.2">
      <c r="A232" s="18" t="s">
        <v>1085</v>
      </c>
      <c r="B232" s="37" t="s">
        <v>213</v>
      </c>
      <c r="C232" s="38" t="s">
        <v>213</v>
      </c>
      <c r="D232" s="46" t="str">
        <f t="shared" ref="D232" si="60">IF($B232="N/A","N/A",IF(C232&gt;10,"No",IF(C232&lt;-10,"No","Yes")))</f>
        <v>N/A</v>
      </c>
      <c r="E232" s="38">
        <v>11</v>
      </c>
      <c r="F232" s="46" t="str">
        <f t="shared" ref="F232" si="61">IF($B232="N/A","N/A",IF(E232&gt;10,"No",IF(E232&lt;-10,"No","Yes")))</f>
        <v>N/A</v>
      </c>
      <c r="G232" s="38">
        <v>11</v>
      </c>
      <c r="H232" s="46" t="str">
        <f t="shared" ref="H232" si="62">IF($B232="N/A","N/A",IF(G232&gt;10,"No",IF(G232&lt;-10,"No","Yes")))</f>
        <v>N/A</v>
      </c>
      <c r="I232" s="12" t="s">
        <v>213</v>
      </c>
      <c r="J232" s="12">
        <v>200</v>
      </c>
      <c r="K232" s="47" t="s">
        <v>739</v>
      </c>
      <c r="L232" s="9" t="str">
        <f t="shared" si="59"/>
        <v>No</v>
      </c>
    </row>
    <row r="233" spans="1:12" ht="25.5" x14ac:dyDescent="0.2">
      <c r="A233" s="18" t="s">
        <v>1086</v>
      </c>
      <c r="B233" s="37" t="s">
        <v>279</v>
      </c>
      <c r="C233" s="8">
        <v>5.7881535800000002E-2</v>
      </c>
      <c r="D233" s="46" t="str">
        <f>IF($B233="N/A","N/A",IF(C233&lt;10,"Yes","No"))</f>
        <v>Yes</v>
      </c>
      <c r="E233" s="8">
        <v>1.9654088100000001E-2</v>
      </c>
      <c r="F233" s="46" t="str">
        <f>IF($B233="N/A","N/A",IF(E233&lt;10,"Yes","No"))</f>
        <v>Yes</v>
      </c>
      <c r="G233" s="8">
        <v>5.6828944899999997E-2</v>
      </c>
      <c r="H233" s="46" t="str">
        <f>IF($B233="N/A","N/A",IF(G233&lt;10,"Yes","No"))</f>
        <v>Yes</v>
      </c>
      <c r="I233" s="12">
        <v>-66</v>
      </c>
      <c r="J233" s="12">
        <v>189.1</v>
      </c>
      <c r="K233" s="47" t="s">
        <v>739</v>
      </c>
      <c r="L233" s="9" t="str">
        <f t="shared" si="59"/>
        <v>No</v>
      </c>
    </row>
    <row r="234" spans="1:12" x14ac:dyDescent="0.2">
      <c r="A234" s="2" t="s">
        <v>72</v>
      </c>
      <c r="B234" s="37" t="s">
        <v>213</v>
      </c>
      <c r="C234" s="8">
        <v>12.180209171</v>
      </c>
      <c r="D234" s="46" t="str">
        <f t="shared" si="54"/>
        <v>N/A</v>
      </c>
      <c r="E234" s="8">
        <v>13.674254569</v>
      </c>
      <c r="F234" s="46" t="str">
        <f t="shared" si="55"/>
        <v>N/A</v>
      </c>
      <c r="G234" s="8">
        <v>13.8995546</v>
      </c>
      <c r="H234" s="46" t="str">
        <f>IF($B234="N/A","N/A",IF(G234&gt;10,"No",IF(G234&lt;-10,"No","Yes")))</f>
        <v>N/A</v>
      </c>
      <c r="I234" s="12">
        <v>12.27</v>
      </c>
      <c r="J234" s="12">
        <v>1.6479999999999999</v>
      </c>
      <c r="K234" s="47" t="s">
        <v>739</v>
      </c>
      <c r="L234" s="9" t="str">
        <f t="shared" si="59"/>
        <v>Yes</v>
      </c>
    </row>
    <row r="235" spans="1:12" ht="25.5" x14ac:dyDescent="0.2">
      <c r="A235" s="18" t="s">
        <v>1087</v>
      </c>
      <c r="B235" s="37" t="s">
        <v>289</v>
      </c>
      <c r="C235" s="9">
        <v>13.805309735</v>
      </c>
      <c r="D235" s="46" t="str">
        <f>IF($B235="N/A","N/A",IF(C235&lt;15,"Yes","No"))</f>
        <v>Yes</v>
      </c>
      <c r="E235" s="9">
        <v>14.523885861</v>
      </c>
      <c r="F235" s="46" t="str">
        <f>IF($B235="N/A","N/A",IF(E235&lt;15,"Yes","No"))</f>
        <v>Yes</v>
      </c>
      <c r="G235" s="9">
        <v>15.420058363000001</v>
      </c>
      <c r="H235" s="46" t="str">
        <f>IF($B235="N/A","N/A",IF(G235&lt;15,"Yes","No"))</f>
        <v>No</v>
      </c>
      <c r="I235" s="12">
        <v>5.2050000000000001</v>
      </c>
      <c r="J235" s="12">
        <v>6.17</v>
      </c>
      <c r="K235" s="47" t="s">
        <v>739</v>
      </c>
      <c r="L235" s="9" t="str">
        <f t="shared" si="59"/>
        <v>Yes</v>
      </c>
    </row>
    <row r="236" spans="1:12" ht="25.5" x14ac:dyDescent="0.2">
      <c r="A236" s="18" t="s">
        <v>152</v>
      </c>
      <c r="B236" s="37" t="s">
        <v>213</v>
      </c>
      <c r="C236" s="38">
        <v>11</v>
      </c>
      <c r="D236" s="46" t="str">
        <f>IF($B236="N/A","N/A",IF(C236&gt;10,"No",IF(C236&lt;-10,"No","Yes")))</f>
        <v>N/A</v>
      </c>
      <c r="E236" s="38">
        <v>11</v>
      </c>
      <c r="F236" s="46" t="str">
        <f>IF($B236="N/A","N/A",IF(E236&gt;10,"No",IF(E236&lt;-10,"No","Yes")))</f>
        <v>N/A</v>
      </c>
      <c r="G236" s="38">
        <v>11</v>
      </c>
      <c r="H236" s="46" t="str">
        <f>IF($B236="N/A","N/A",IF(G236&gt;10,"No",IF(G236&lt;-10,"No","Yes")))</f>
        <v>N/A</v>
      </c>
      <c r="I236" s="12">
        <v>-27.3</v>
      </c>
      <c r="J236" s="12">
        <v>12.5</v>
      </c>
      <c r="K236" s="47" t="s">
        <v>739</v>
      </c>
      <c r="L236" s="9" t="str">
        <f>IF(J236="Div by 0", "N/A", IF(K236="N/A","N/A", IF(J236&gt;VALUE(MID(K236,1,2)), "No", IF(J236&lt;-1*VALUE(MID(K236,1,2)), "No", "Yes"))))</f>
        <v>Yes</v>
      </c>
    </row>
    <row r="237" spans="1:12" x14ac:dyDescent="0.2">
      <c r="A237" s="18" t="s">
        <v>1088</v>
      </c>
      <c r="B237" s="37" t="s">
        <v>213</v>
      </c>
      <c r="C237" s="38">
        <v>5183</v>
      </c>
      <c r="D237" s="46" t="str">
        <f t="shared" ref="D237:D242" si="63">IF($B237="N/A","N/A",IF(C237&gt;10,"No",IF(C237&lt;-10,"No","Yes")))</f>
        <v>N/A</v>
      </c>
      <c r="E237" s="38">
        <v>5088</v>
      </c>
      <c r="F237" s="46" t="str">
        <f t="shared" ref="F237:F242" si="64">IF($B237="N/A","N/A",IF(E237&gt;10,"No",IF(E237&lt;-10,"No","Yes")))</f>
        <v>N/A</v>
      </c>
      <c r="G237" s="38">
        <v>5279</v>
      </c>
      <c r="H237" s="46" t="str">
        <f>IF($B237="N/A","N/A",IF(G237&gt;10,"No",IF(G237&lt;-10,"No","Yes")))</f>
        <v>N/A</v>
      </c>
      <c r="I237" s="12">
        <v>-1.83</v>
      </c>
      <c r="J237" s="12">
        <v>3.754</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18.967900476000001</v>
      </c>
      <c r="H242" s="46" t="str">
        <f t="shared" si="65"/>
        <v>N/A</v>
      </c>
      <c r="I242" s="12" t="s">
        <v>213</v>
      </c>
      <c r="J242" s="12" t="s">
        <v>213</v>
      </c>
      <c r="K242" s="47" t="s">
        <v>213</v>
      </c>
      <c r="L242" s="9" t="str">
        <f t="shared" si="66"/>
        <v>N/A</v>
      </c>
    </row>
    <row r="243" spans="1:12" x14ac:dyDescent="0.2">
      <c r="A243" s="6" t="s">
        <v>1094</v>
      </c>
      <c r="B243" s="37" t="s">
        <v>213</v>
      </c>
      <c r="C243" s="38">
        <v>27943</v>
      </c>
      <c r="D243" s="46" t="str">
        <f>IF($B243="N/A","N/A",IF(C243&gt;10,"No",IF(C243&lt;-10,"No","Yes")))</f>
        <v>N/A</v>
      </c>
      <c r="E243" s="38">
        <v>30887</v>
      </c>
      <c r="F243" s="46" t="str">
        <f>IF($B243="N/A","N/A",IF(E243&gt;10,"No",IF(E243&lt;-10,"No","Yes")))</f>
        <v>N/A</v>
      </c>
      <c r="G243" s="38">
        <v>24901</v>
      </c>
      <c r="H243" s="46" t="str">
        <f>IF($B243="N/A","N/A",IF(G243&gt;10,"No",IF(G243&lt;-10,"No","Yes")))</f>
        <v>N/A</v>
      </c>
      <c r="I243" s="12">
        <v>10.54</v>
      </c>
      <c r="J243" s="12">
        <v>-19.399999999999999</v>
      </c>
      <c r="K243" s="47" t="s">
        <v>739</v>
      </c>
      <c r="L243" s="9" t="str">
        <f t="shared" ref="L243:L276" si="67">IF(J243="Div by 0", "N/A", IF(K243="N/A","N/A", IF(J243&gt;VALUE(MID(K243,1,2)), "No", IF(J243&lt;-1*VALUE(MID(K243,1,2)), "No", "Yes"))))</f>
        <v>Yes</v>
      </c>
    </row>
    <row r="244" spans="1:12" x14ac:dyDescent="0.2">
      <c r="A244" s="2" t="s">
        <v>1095</v>
      </c>
      <c r="B244" s="37" t="s">
        <v>213</v>
      </c>
      <c r="C244" s="8">
        <v>0.61009048529999999</v>
      </c>
      <c r="D244" s="46" t="str">
        <f>IF($B244="N/A","N/A",IF(C244&gt;10,"No",IF(C244&lt;-10,"No","Yes")))</f>
        <v>N/A</v>
      </c>
      <c r="E244" s="8">
        <v>0.38804547620000002</v>
      </c>
      <c r="F244" s="46" t="str">
        <f>IF($B244="N/A","N/A",IF(E244&gt;10,"No",IF(E244&lt;-10,"No","Yes")))</f>
        <v>N/A</v>
      </c>
      <c r="G244" s="8">
        <v>0.47172818259999999</v>
      </c>
      <c r="H244" s="46" t="str">
        <f>IF($B244="N/A","N/A",IF(G244&gt;10,"No",IF(G244&lt;-10,"No","Yes")))</f>
        <v>N/A</v>
      </c>
      <c r="I244" s="12">
        <v>-36.4</v>
      </c>
      <c r="J244" s="12">
        <v>21.57</v>
      </c>
      <c r="K244" s="47" t="s">
        <v>739</v>
      </c>
      <c r="L244" s="9" t="str">
        <f t="shared" si="67"/>
        <v>Yes</v>
      </c>
    </row>
    <row r="245" spans="1:12" x14ac:dyDescent="0.2">
      <c r="A245" s="2" t="s">
        <v>1096</v>
      </c>
      <c r="B245" s="37" t="s">
        <v>213</v>
      </c>
      <c r="C245" s="8">
        <v>1.6002879079000001</v>
      </c>
      <c r="D245" s="46" t="str">
        <f>IF($B245="N/A","N/A",IF(C245&gt;10,"No",IF(C245&lt;-10,"No","Yes")))</f>
        <v>N/A</v>
      </c>
      <c r="E245" s="8">
        <v>1.3571177194999999</v>
      </c>
      <c r="F245" s="46" t="str">
        <f>IF($B245="N/A","N/A",IF(E245&gt;10,"No",IF(E245&lt;-10,"No","Yes")))</f>
        <v>N/A</v>
      </c>
      <c r="G245" s="8">
        <v>1.347836856</v>
      </c>
      <c r="H245" s="46" t="str">
        <f>IF($B245="N/A","N/A",IF(G245&gt;10,"No",IF(G245&lt;-10,"No","Yes")))</f>
        <v>N/A</v>
      </c>
      <c r="I245" s="12">
        <v>-15.2</v>
      </c>
      <c r="J245" s="12">
        <v>-0.68400000000000005</v>
      </c>
      <c r="K245" s="47" t="s">
        <v>739</v>
      </c>
      <c r="L245" s="9" t="str">
        <f t="shared" si="67"/>
        <v>Yes</v>
      </c>
    </row>
    <row r="246" spans="1:12" x14ac:dyDescent="0.2">
      <c r="A246" s="2" t="s">
        <v>1097</v>
      </c>
      <c r="B246" s="37" t="s">
        <v>213</v>
      </c>
      <c r="C246" s="8">
        <v>0</v>
      </c>
      <c r="D246" s="46" t="str">
        <f t="shared" ref="D246:D274" si="68">IF($B246="N/A","N/A",IF(C246&gt;10,"No",IF(C246&lt;-10,"No","Yes")))</f>
        <v>N/A</v>
      </c>
      <c r="E246" s="8">
        <v>4.825184E-4</v>
      </c>
      <c r="F246" s="46" t="str">
        <f t="shared" ref="F246:F274" si="69">IF($B246="N/A","N/A",IF(E246&gt;10,"No",IF(E246&lt;-10,"No","Yes")))</f>
        <v>N/A</v>
      </c>
      <c r="G246" s="8">
        <v>0</v>
      </c>
      <c r="H246" s="46" t="str">
        <f t="shared" ref="H246:H274" si="70">IF($B246="N/A","N/A",IF(G246&gt;10,"No",IF(G246&lt;-10,"No","Yes")))</f>
        <v>N/A</v>
      </c>
      <c r="I246" s="12" t="s">
        <v>1747</v>
      </c>
      <c r="J246" s="12">
        <v>-100</v>
      </c>
      <c r="K246" s="47" t="s">
        <v>739</v>
      </c>
      <c r="L246" s="9" t="str">
        <f t="shared" si="67"/>
        <v>No</v>
      </c>
    </row>
    <row r="247" spans="1:12" x14ac:dyDescent="0.2">
      <c r="A247" s="2" t="s">
        <v>1098</v>
      </c>
      <c r="B247" s="37" t="s">
        <v>213</v>
      </c>
      <c r="C247" s="8">
        <v>30.518729724</v>
      </c>
      <c r="D247" s="46" t="str">
        <f t="shared" si="68"/>
        <v>N/A</v>
      </c>
      <c r="E247" s="8">
        <v>32.146239213000001</v>
      </c>
      <c r="F247" s="46" t="str">
        <f t="shared" si="69"/>
        <v>N/A</v>
      </c>
      <c r="G247" s="8">
        <v>25.825267611000001</v>
      </c>
      <c r="H247" s="46" t="str">
        <f t="shared" si="70"/>
        <v>N/A</v>
      </c>
      <c r="I247" s="12">
        <v>5.3330000000000002</v>
      </c>
      <c r="J247" s="12">
        <v>-19.7</v>
      </c>
      <c r="K247" s="47" t="s">
        <v>739</v>
      </c>
      <c r="L247" s="9" t="str">
        <f t="shared" si="67"/>
        <v>Yes</v>
      </c>
    </row>
    <row r="248" spans="1:12" x14ac:dyDescent="0.2">
      <c r="A248" s="2" t="s">
        <v>1099</v>
      </c>
      <c r="B248" s="37" t="s">
        <v>213</v>
      </c>
      <c r="C248" s="8">
        <v>1.2811795441</v>
      </c>
      <c r="D248" s="46" t="str">
        <f t="shared" si="68"/>
        <v>N/A</v>
      </c>
      <c r="E248" s="8">
        <v>2.6904522937999999</v>
      </c>
      <c r="F248" s="46" t="str">
        <f t="shared" si="69"/>
        <v>N/A</v>
      </c>
      <c r="G248" s="8">
        <v>2.5260029718000001</v>
      </c>
      <c r="H248" s="46" t="str">
        <f t="shared" si="70"/>
        <v>N/A</v>
      </c>
      <c r="I248" s="12">
        <v>110</v>
      </c>
      <c r="J248" s="12">
        <v>-6.11</v>
      </c>
      <c r="K248" s="47" t="s">
        <v>739</v>
      </c>
      <c r="L248" s="9" t="str">
        <f t="shared" si="67"/>
        <v>Yes</v>
      </c>
    </row>
    <row r="249" spans="1:12" x14ac:dyDescent="0.2">
      <c r="A249" s="6" t="s">
        <v>1100</v>
      </c>
      <c r="B249" s="37" t="s">
        <v>213</v>
      </c>
      <c r="C249" s="38">
        <v>331914</v>
      </c>
      <c r="D249" s="46" t="str">
        <f t="shared" si="68"/>
        <v>N/A</v>
      </c>
      <c r="E249" s="38">
        <v>356450</v>
      </c>
      <c r="F249" s="46" t="str">
        <f t="shared" si="69"/>
        <v>N/A</v>
      </c>
      <c r="G249" s="38">
        <v>375528</v>
      </c>
      <c r="H249" s="46" t="str">
        <f t="shared" si="70"/>
        <v>N/A</v>
      </c>
      <c r="I249" s="12">
        <v>7.3920000000000003</v>
      </c>
      <c r="J249" s="12">
        <v>5.3520000000000003</v>
      </c>
      <c r="K249" s="47" t="s">
        <v>739</v>
      </c>
      <c r="L249" s="9" t="str">
        <f t="shared" si="67"/>
        <v>Yes</v>
      </c>
    </row>
    <row r="250" spans="1:12" x14ac:dyDescent="0.2">
      <c r="A250" s="2" t="s">
        <v>1101</v>
      </c>
      <c r="B250" s="37" t="s">
        <v>213</v>
      </c>
      <c r="C250" s="8">
        <v>94.666849464999999</v>
      </c>
      <c r="D250" s="46" t="str">
        <f t="shared" si="68"/>
        <v>N/A</v>
      </c>
      <c r="E250" s="8">
        <v>99.761726461999999</v>
      </c>
      <c r="F250" s="46" t="str">
        <f t="shared" si="69"/>
        <v>N/A</v>
      </c>
      <c r="G250" s="8">
        <v>100</v>
      </c>
      <c r="H250" s="46" t="str">
        <f t="shared" si="70"/>
        <v>N/A</v>
      </c>
      <c r="I250" s="12">
        <v>5.3819999999999997</v>
      </c>
      <c r="J250" s="12">
        <v>0.23880000000000001</v>
      </c>
      <c r="K250" s="47" t="s">
        <v>739</v>
      </c>
      <c r="L250" s="9" t="str">
        <f t="shared" si="67"/>
        <v>Yes</v>
      </c>
    </row>
    <row r="251" spans="1:12" x14ac:dyDescent="0.2">
      <c r="A251" s="2" t="s">
        <v>1102</v>
      </c>
      <c r="B251" s="37" t="s">
        <v>213</v>
      </c>
      <c r="C251" s="8">
        <v>97.912667945999999</v>
      </c>
      <c r="D251" s="46" t="str">
        <f t="shared" si="68"/>
        <v>N/A</v>
      </c>
      <c r="E251" s="8">
        <v>94.637515397000001</v>
      </c>
      <c r="F251" s="46" t="str">
        <f t="shared" si="69"/>
        <v>N/A</v>
      </c>
      <c r="G251" s="8">
        <v>94.166941875999996</v>
      </c>
      <c r="H251" s="46" t="str">
        <f t="shared" si="70"/>
        <v>N/A</v>
      </c>
      <c r="I251" s="12">
        <v>-3.34</v>
      </c>
      <c r="J251" s="12">
        <v>-0.497</v>
      </c>
      <c r="K251" s="47" t="s">
        <v>739</v>
      </c>
      <c r="L251" s="9" t="str">
        <f t="shared" si="67"/>
        <v>Yes</v>
      </c>
    </row>
    <row r="252" spans="1:12" x14ac:dyDescent="0.2">
      <c r="A252" s="2" t="s">
        <v>1103</v>
      </c>
      <c r="B252" s="37" t="s">
        <v>213</v>
      </c>
      <c r="C252" s="8">
        <v>100</v>
      </c>
      <c r="D252" s="46" t="str">
        <f t="shared" si="68"/>
        <v>N/A</v>
      </c>
      <c r="E252" s="8">
        <v>100</v>
      </c>
      <c r="F252" s="46" t="str">
        <f t="shared" si="69"/>
        <v>N/A</v>
      </c>
      <c r="G252" s="8">
        <v>100</v>
      </c>
      <c r="H252" s="46" t="str">
        <f t="shared" si="70"/>
        <v>N/A</v>
      </c>
      <c r="I252" s="12">
        <v>0</v>
      </c>
      <c r="J252" s="12">
        <v>0</v>
      </c>
      <c r="K252" s="47" t="s">
        <v>739</v>
      </c>
      <c r="L252" s="9" t="str">
        <f t="shared" si="67"/>
        <v>Yes</v>
      </c>
    </row>
    <row r="253" spans="1:12" x14ac:dyDescent="0.2">
      <c r="A253" s="2" t="s">
        <v>1104</v>
      </c>
      <c r="B253" s="37" t="s">
        <v>213</v>
      </c>
      <c r="C253" s="8">
        <v>97.100456876999999</v>
      </c>
      <c r="D253" s="46" t="str">
        <f t="shared" si="68"/>
        <v>N/A</v>
      </c>
      <c r="E253" s="8">
        <v>97.383569369</v>
      </c>
      <c r="F253" s="46" t="str">
        <f t="shared" si="69"/>
        <v>N/A</v>
      </c>
      <c r="G253" s="8">
        <v>98.728713971000005</v>
      </c>
      <c r="H253" s="46" t="str">
        <f t="shared" si="70"/>
        <v>N/A</v>
      </c>
      <c r="I253" s="12">
        <v>0.29160000000000003</v>
      </c>
      <c r="J253" s="12">
        <v>1.381</v>
      </c>
      <c r="K253" s="47" t="s">
        <v>739</v>
      </c>
      <c r="L253" s="9" t="str">
        <f t="shared" si="67"/>
        <v>Yes</v>
      </c>
    </row>
    <row r="254" spans="1:12" x14ac:dyDescent="0.2">
      <c r="A254" s="2" t="s">
        <v>1105</v>
      </c>
      <c r="B254" s="37" t="s">
        <v>213</v>
      </c>
      <c r="C254" s="8">
        <v>16.973673903000002</v>
      </c>
      <c r="D254" s="46" t="str">
        <f t="shared" si="68"/>
        <v>N/A</v>
      </c>
      <c r="E254" s="8">
        <v>22.251087109</v>
      </c>
      <c r="F254" s="46" t="str">
        <f t="shared" si="69"/>
        <v>N/A</v>
      </c>
      <c r="G254" s="8">
        <v>22.566093606999999</v>
      </c>
      <c r="H254" s="46" t="str">
        <f t="shared" si="70"/>
        <v>N/A</v>
      </c>
      <c r="I254" s="12">
        <v>31.09</v>
      </c>
      <c r="J254" s="12">
        <v>1.4159999999999999</v>
      </c>
      <c r="K254" s="47" t="s">
        <v>739</v>
      </c>
      <c r="L254" s="9" t="str">
        <f t="shared" si="67"/>
        <v>Yes</v>
      </c>
    </row>
    <row r="255" spans="1:12" x14ac:dyDescent="0.2">
      <c r="A255" s="2" t="s">
        <v>1106</v>
      </c>
      <c r="B255" s="37" t="s">
        <v>213</v>
      </c>
      <c r="C255" s="8">
        <v>89.788921227000003</v>
      </c>
      <c r="D255" s="46" t="str">
        <f t="shared" si="68"/>
        <v>N/A</v>
      </c>
      <c r="E255" s="8">
        <v>89.785664189000002</v>
      </c>
      <c r="F255" s="46" t="str">
        <f t="shared" si="69"/>
        <v>N/A</v>
      </c>
      <c r="G255" s="8">
        <v>91.138876461999999</v>
      </c>
      <c r="H255" s="46" t="str">
        <f t="shared" si="70"/>
        <v>N/A</v>
      </c>
      <c r="I255" s="12">
        <v>-4.0000000000000001E-3</v>
      </c>
      <c r="J255" s="12">
        <v>1.5069999999999999</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305302</v>
      </c>
      <c r="D277" s="11" t="str">
        <f t="shared" ref="D277:D284" si="74">IF($B277="N/A","N/A",IF(C277&gt;10,"No",IF(C277&lt;-10,"No","Yes")))</f>
        <v>N/A</v>
      </c>
      <c r="E277" s="1">
        <v>327858</v>
      </c>
      <c r="F277" s="11" t="str">
        <f t="shared" ref="F277:F278" si="75">IF($B277="N/A","N/A",IF(E277&gt;10,"No",IF(E277&lt;-10,"No","Yes")))</f>
        <v>N/A</v>
      </c>
      <c r="G277" s="1">
        <v>350889</v>
      </c>
      <c r="H277" s="11" t="str">
        <f t="shared" ref="H277:H278" si="76">IF($B277="N/A","N/A",IF(G277&gt;10,"No",IF(G277&lt;-10,"No","Yes")))</f>
        <v>N/A</v>
      </c>
      <c r="I277" s="12">
        <v>7.3879999999999999</v>
      </c>
      <c r="J277" s="12">
        <v>7.0250000000000004</v>
      </c>
      <c r="K277" s="1" t="s">
        <v>213</v>
      </c>
      <c r="L277" s="9" t="str">
        <f t="shared" ref="L277:L278" si="77">IF(J277="Div by 0", "N/A", IF(K277="N/A","N/A", IF(J277&gt;VALUE(MID(K277,1,2)), "No", IF(J277&lt;-1*VALUE(MID(K277,1,2)), "No", "Yes"))))</f>
        <v>N/A</v>
      </c>
    </row>
    <row r="278" spans="1:12" x14ac:dyDescent="0.2">
      <c r="A278" s="18" t="s">
        <v>694</v>
      </c>
      <c r="B278" s="1" t="s">
        <v>213</v>
      </c>
      <c r="C278" s="1">
        <v>209878.41667000001</v>
      </c>
      <c r="D278" s="11" t="str">
        <f t="shared" si="74"/>
        <v>N/A</v>
      </c>
      <c r="E278" s="1">
        <v>231705.75</v>
      </c>
      <c r="F278" s="11" t="str">
        <f t="shared" si="75"/>
        <v>N/A</v>
      </c>
      <c r="G278" s="1">
        <v>252481.58332999999</v>
      </c>
      <c r="H278" s="11" t="str">
        <f t="shared" si="76"/>
        <v>N/A</v>
      </c>
      <c r="I278" s="12">
        <v>10.4</v>
      </c>
      <c r="J278" s="12">
        <v>8.9659999999999993</v>
      </c>
      <c r="K278" s="1" t="s">
        <v>213</v>
      </c>
      <c r="L278" s="9" t="str">
        <f t="shared" si="77"/>
        <v>N/A</v>
      </c>
    </row>
    <row r="279" spans="1:12" x14ac:dyDescent="0.2">
      <c r="A279" s="18" t="s">
        <v>695</v>
      </c>
      <c r="B279" s="1" t="s">
        <v>213</v>
      </c>
      <c r="C279" s="1">
        <v>5348</v>
      </c>
      <c r="D279" s="11" t="str">
        <f t="shared" si="74"/>
        <v>N/A</v>
      </c>
      <c r="E279" s="1">
        <v>4717</v>
      </c>
      <c r="F279" s="11" t="str">
        <f t="shared" ref="F279:F284" si="78">IF($B279="N/A","N/A",IF(E279&gt;10,"No",IF(E279&lt;-10,"No","Yes")))</f>
        <v>N/A</v>
      </c>
      <c r="G279" s="1">
        <v>4547</v>
      </c>
      <c r="H279" s="11" t="str">
        <f t="shared" ref="H279:H284" si="79">IF($B279="N/A","N/A",IF(G279&gt;10,"No",IF(G279&lt;-10,"No","Yes")))</f>
        <v>N/A</v>
      </c>
      <c r="I279" s="12">
        <v>-11.8</v>
      </c>
      <c r="J279" s="12">
        <v>-3.6</v>
      </c>
      <c r="K279" s="1" t="s">
        <v>213</v>
      </c>
      <c r="L279" s="9" t="str">
        <f t="shared" ref="L279:L285" si="80">IF(J279="Div by 0", "N/A", IF(K279="N/A","N/A", IF(J279&gt;VALUE(MID(K279,1,2)), "No", IF(J279&lt;-1*VALUE(MID(K279,1,2)), "No", "Yes"))))</f>
        <v>N/A</v>
      </c>
    </row>
    <row r="280" spans="1:12" x14ac:dyDescent="0.2">
      <c r="A280" s="18" t="s">
        <v>696</v>
      </c>
      <c r="B280" s="1" t="s">
        <v>213</v>
      </c>
      <c r="C280" s="1">
        <v>5647</v>
      </c>
      <c r="D280" s="11" t="str">
        <f t="shared" si="74"/>
        <v>N/A</v>
      </c>
      <c r="E280" s="1">
        <v>4957</v>
      </c>
      <c r="F280" s="11" t="str">
        <f t="shared" si="78"/>
        <v>N/A</v>
      </c>
      <c r="G280" s="1">
        <v>4697</v>
      </c>
      <c r="H280" s="11" t="str">
        <f t="shared" si="79"/>
        <v>N/A</v>
      </c>
      <c r="I280" s="12">
        <v>-12.2</v>
      </c>
      <c r="J280" s="12">
        <v>-5.25</v>
      </c>
      <c r="K280" s="1" t="s">
        <v>213</v>
      </c>
      <c r="L280" s="9" t="str">
        <f t="shared" si="80"/>
        <v>N/A</v>
      </c>
    </row>
    <row r="281" spans="1:12" x14ac:dyDescent="0.2">
      <c r="A281" s="18" t="s">
        <v>697</v>
      </c>
      <c r="B281" s="1" t="s">
        <v>213</v>
      </c>
      <c r="C281" s="1">
        <v>743</v>
      </c>
      <c r="D281" s="11" t="str">
        <f t="shared" si="74"/>
        <v>N/A</v>
      </c>
      <c r="E281" s="1">
        <v>619.91666667000004</v>
      </c>
      <c r="F281" s="11" t="str">
        <f t="shared" si="78"/>
        <v>N/A</v>
      </c>
      <c r="G281" s="1">
        <v>604.75</v>
      </c>
      <c r="H281" s="11" t="str">
        <f t="shared" si="79"/>
        <v>N/A</v>
      </c>
      <c r="I281" s="12">
        <v>-16.600000000000001</v>
      </c>
      <c r="J281" s="12">
        <v>-2.4500000000000002</v>
      </c>
      <c r="K281" s="1" t="s">
        <v>213</v>
      </c>
      <c r="L281" s="9" t="str">
        <f t="shared" si="80"/>
        <v>N/A</v>
      </c>
    </row>
    <row r="282" spans="1:12" x14ac:dyDescent="0.2">
      <c r="A282" s="18" t="s">
        <v>698</v>
      </c>
      <c r="B282" s="1" t="s">
        <v>213</v>
      </c>
      <c r="C282" s="1">
        <v>1935</v>
      </c>
      <c r="D282" s="11" t="str">
        <f t="shared" si="74"/>
        <v>N/A</v>
      </c>
      <c r="E282" s="1">
        <v>2727</v>
      </c>
      <c r="F282" s="11" t="str">
        <f t="shared" si="78"/>
        <v>N/A</v>
      </c>
      <c r="G282" s="1">
        <v>3284</v>
      </c>
      <c r="H282" s="11" t="str">
        <f t="shared" si="79"/>
        <v>N/A</v>
      </c>
      <c r="I282" s="12">
        <v>40.93</v>
      </c>
      <c r="J282" s="12">
        <v>20.43</v>
      </c>
      <c r="K282" s="1" t="s">
        <v>213</v>
      </c>
      <c r="L282" s="9" t="str">
        <f t="shared" si="80"/>
        <v>N/A</v>
      </c>
    </row>
    <row r="283" spans="1:12" x14ac:dyDescent="0.2">
      <c r="A283" s="18" t="s">
        <v>699</v>
      </c>
      <c r="B283" s="1" t="s">
        <v>213</v>
      </c>
      <c r="C283" s="1">
        <v>3262</v>
      </c>
      <c r="D283" s="11" t="str">
        <f t="shared" si="74"/>
        <v>N/A</v>
      </c>
      <c r="E283" s="1">
        <v>4772</v>
      </c>
      <c r="F283" s="11" t="str">
        <f t="shared" si="78"/>
        <v>N/A</v>
      </c>
      <c r="G283" s="1">
        <v>5685</v>
      </c>
      <c r="H283" s="11" t="str">
        <f t="shared" si="79"/>
        <v>N/A</v>
      </c>
      <c r="I283" s="12">
        <v>46.29</v>
      </c>
      <c r="J283" s="12">
        <v>19.13</v>
      </c>
      <c r="K283" s="1" t="s">
        <v>213</v>
      </c>
      <c r="L283" s="9" t="str">
        <f t="shared" si="80"/>
        <v>N/A</v>
      </c>
    </row>
    <row r="284" spans="1:12" ht="25.5" x14ac:dyDescent="0.2">
      <c r="A284" s="18" t="s">
        <v>700</v>
      </c>
      <c r="B284" s="1" t="s">
        <v>213</v>
      </c>
      <c r="C284" s="1">
        <v>2120.6666667</v>
      </c>
      <c r="D284" s="11" t="str">
        <f t="shared" si="74"/>
        <v>N/A</v>
      </c>
      <c r="E284" s="1">
        <v>3177.0833333</v>
      </c>
      <c r="F284" s="11" t="str">
        <f t="shared" si="78"/>
        <v>N/A</v>
      </c>
      <c r="G284" s="1">
        <v>3815.8333333</v>
      </c>
      <c r="H284" s="11" t="str">
        <f t="shared" si="79"/>
        <v>N/A</v>
      </c>
      <c r="I284" s="12">
        <v>49.82</v>
      </c>
      <c r="J284" s="12">
        <v>20.100000000000001</v>
      </c>
      <c r="K284" s="1" t="s">
        <v>213</v>
      </c>
      <c r="L284" s="9" t="str">
        <f t="shared" si="80"/>
        <v>N/A</v>
      </c>
    </row>
    <row r="285" spans="1:12" x14ac:dyDescent="0.2">
      <c r="A285" s="18" t="s">
        <v>404</v>
      </c>
      <c r="B285" s="37" t="s">
        <v>290</v>
      </c>
      <c r="C285" s="8">
        <v>5.8506939195000003</v>
      </c>
      <c r="D285" s="46" t="str">
        <f>IF($B285="N/A","N/A",IF(C285&lt;=40,"Yes","No"))</f>
        <v>Yes</v>
      </c>
      <c r="E285" s="8">
        <v>7.6899216062000004</v>
      </c>
      <c r="F285" s="46" t="str">
        <f>IF($B285="N/A","N/A",IF(E285&lt;=40,"Yes","No"))</f>
        <v>Yes</v>
      </c>
      <c r="G285" s="8">
        <v>8.5280980574999994</v>
      </c>
      <c r="H285" s="46" t="str">
        <f>IF($B285="N/A","N/A",IF(G285&lt;=40,"Yes","No"))</f>
        <v>Yes</v>
      </c>
      <c r="I285" s="12">
        <v>31.44</v>
      </c>
      <c r="J285" s="12">
        <v>10.9</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27930</v>
      </c>
      <c r="D288" s="11" t="str">
        <f t="shared" si="81"/>
        <v>N/A</v>
      </c>
      <c r="E288" s="1">
        <v>30881</v>
      </c>
      <c r="F288" s="11" t="str">
        <f t="shared" ref="F288:F289" si="85">IF($B288="N/A","N/A",IF(E288&gt;10,"No",IF(E288&lt;-10,"No","Yes")))</f>
        <v>N/A</v>
      </c>
      <c r="G288" s="1">
        <v>24892</v>
      </c>
      <c r="H288" s="11" t="str">
        <f t="shared" ref="H288:H289" si="86">IF($B288="N/A","N/A",IF(G288&gt;10,"No",IF(G288&lt;-10,"No","Yes")))</f>
        <v>N/A</v>
      </c>
      <c r="I288" s="12">
        <v>10.57</v>
      </c>
      <c r="J288" s="12">
        <v>-19.399999999999999</v>
      </c>
      <c r="K288" s="1" t="s">
        <v>213</v>
      </c>
      <c r="L288" s="9" t="str">
        <f t="shared" ref="L288:L289" si="87">IF(J288="Div by 0", "N/A", IF(K288="N/A","N/A", IF(J288&gt;VALUE(MID(K288,1,2)), "No", IF(J288&lt;-1*VALUE(MID(K288,1,2)), "No", "Yes"))))</f>
        <v>N/A</v>
      </c>
    </row>
    <row r="289" spans="1:12" x14ac:dyDescent="0.2">
      <c r="A289" s="18" t="s">
        <v>715</v>
      </c>
      <c r="B289" s="1" t="s">
        <v>213</v>
      </c>
      <c r="C289" s="1">
        <v>20326.916667000001</v>
      </c>
      <c r="D289" s="11" t="str">
        <f t="shared" si="81"/>
        <v>N/A</v>
      </c>
      <c r="E289" s="1">
        <v>16815.833332999999</v>
      </c>
      <c r="F289" s="11" t="str">
        <f t="shared" si="85"/>
        <v>N/A</v>
      </c>
      <c r="G289" s="1">
        <v>17156.833332999999</v>
      </c>
      <c r="H289" s="11" t="str">
        <f t="shared" si="86"/>
        <v>N/A</v>
      </c>
      <c r="I289" s="12">
        <v>-17.3</v>
      </c>
      <c r="J289" s="12">
        <v>2.028</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7287</v>
      </c>
      <c r="D309" s="1" t="s">
        <v>213</v>
      </c>
      <c r="E309" s="1">
        <v>7447</v>
      </c>
      <c r="F309" s="1" t="s">
        <v>213</v>
      </c>
      <c r="G309" s="1">
        <v>7834</v>
      </c>
      <c r="H309" s="1" t="s">
        <v>213</v>
      </c>
      <c r="I309" s="12">
        <v>2.1960000000000002</v>
      </c>
      <c r="J309" s="12">
        <v>5.1970000000000001</v>
      </c>
      <c r="K309" s="1" t="s">
        <v>213</v>
      </c>
      <c r="L309" s="9" t="str">
        <f>IF(J309="Div by 0", "N/A", IF(K309="N/A","N/A", IF(J309&gt;VALUE(MID(K309,1,2)), "No", IF(J309&lt;-1*VALUE(MID(K309,1,2)), "No", "Yes"))))</f>
        <v>N/A</v>
      </c>
    </row>
    <row r="310" spans="1:12" x14ac:dyDescent="0.2">
      <c r="A310" s="82" t="s">
        <v>73</v>
      </c>
      <c r="B310" s="37" t="s">
        <v>213</v>
      </c>
      <c r="C310" s="38">
        <v>236076</v>
      </c>
      <c r="D310" s="46" t="str">
        <f>IF($B310="N/A","N/A",IF(C310&gt;10,"No",IF(C310&lt;-10,"No","Yes")))</f>
        <v>N/A</v>
      </c>
      <c r="E310" s="38">
        <v>249941</v>
      </c>
      <c r="F310" s="46" t="str">
        <f>IF($B310="N/A","N/A",IF(E310&gt;10,"No",IF(E310&lt;-10,"No","Yes")))</f>
        <v>N/A</v>
      </c>
      <c r="G310" s="38">
        <v>273541</v>
      </c>
      <c r="H310" s="46" t="str">
        <f>IF($B310="N/A","N/A",IF(G310&gt;10,"No",IF(G310&lt;-10,"No","Yes")))</f>
        <v>N/A</v>
      </c>
      <c r="I310" s="12">
        <v>5.8730000000000002</v>
      </c>
      <c r="J310" s="12">
        <v>9.4420000000000002</v>
      </c>
      <c r="K310" s="47" t="s">
        <v>741</v>
      </c>
      <c r="L310" s="9" t="str">
        <f t="shared" ref="L310:L339" si="92">IF(J310="Div by 0", "N/A", IF(K310="N/A","N/A", IF(J310&gt;VALUE(MID(K310,1,2)), "No", IF(J310&lt;-1*VALUE(MID(K310,1,2)), "No", "Yes"))))</f>
        <v>Yes</v>
      </c>
    </row>
    <row r="311" spans="1:12" x14ac:dyDescent="0.2">
      <c r="A311" s="60" t="s">
        <v>182</v>
      </c>
      <c r="B311" s="37" t="s">
        <v>213</v>
      </c>
      <c r="C311" s="38">
        <v>11802</v>
      </c>
      <c r="D311" s="11" t="str">
        <f t="shared" ref="D311:D314" si="93">IF($B311="N/A","N/A",IF(C311&gt;10,"No",IF(C311&lt;-10,"No","Yes")))</f>
        <v>N/A</v>
      </c>
      <c r="E311" s="38">
        <v>11924</v>
      </c>
      <c r="F311" s="11" t="str">
        <f t="shared" ref="F311:F314" si="94">IF($B311="N/A","N/A",IF(E311&gt;10,"No",IF(E311&lt;-10,"No","Yes")))</f>
        <v>N/A</v>
      </c>
      <c r="G311" s="38">
        <v>12619</v>
      </c>
      <c r="H311" s="11" t="str">
        <f t="shared" ref="H311:H314" si="95">IF($B311="N/A","N/A",IF(G311&gt;10,"No",IF(G311&lt;-10,"No","Yes")))</f>
        <v>N/A</v>
      </c>
      <c r="I311" s="12">
        <v>1.034</v>
      </c>
      <c r="J311" s="12">
        <v>5.8289999999999997</v>
      </c>
      <c r="K311" s="47" t="s">
        <v>741</v>
      </c>
      <c r="L311" s="9" t="str">
        <f>IF(J311="Div by 0", "N/A", IF(OR(J311="N/A",K311="N/A"),"N/A", IF(J311&gt;VALUE(MID(K311,1,2)), "No", IF(J311&lt;-1*VALUE(MID(K311,1,2)), "No", "Yes"))))</f>
        <v>Yes</v>
      </c>
    </row>
    <row r="312" spans="1:12" x14ac:dyDescent="0.2">
      <c r="A312" s="60" t="s">
        <v>183</v>
      </c>
      <c r="B312" s="37" t="s">
        <v>213</v>
      </c>
      <c r="C312" s="38">
        <v>35399</v>
      </c>
      <c r="D312" s="11" t="str">
        <f t="shared" si="93"/>
        <v>N/A</v>
      </c>
      <c r="E312" s="38">
        <v>38631</v>
      </c>
      <c r="F312" s="11" t="str">
        <f t="shared" si="94"/>
        <v>N/A</v>
      </c>
      <c r="G312" s="38">
        <v>41456</v>
      </c>
      <c r="H312" s="11" t="str">
        <f t="shared" si="95"/>
        <v>N/A</v>
      </c>
      <c r="I312" s="12">
        <v>9.1300000000000008</v>
      </c>
      <c r="J312" s="12">
        <v>7.3129999999999997</v>
      </c>
      <c r="K312" s="47" t="s">
        <v>741</v>
      </c>
      <c r="L312" s="9" t="str">
        <f t="shared" ref="L312:L314" si="96">IF(J312="Div by 0", "N/A", IF(OR(J312="N/A",K312="N/A"),"N/A", IF(J312&gt;VALUE(MID(K312,1,2)), "No", IF(J312&lt;-1*VALUE(MID(K312,1,2)), "No", "Yes"))))</f>
        <v>Yes</v>
      </c>
    </row>
    <row r="313" spans="1:12" x14ac:dyDescent="0.2">
      <c r="A313" s="60" t="s">
        <v>184</v>
      </c>
      <c r="B313" s="37" t="s">
        <v>213</v>
      </c>
      <c r="C313" s="38">
        <v>131837</v>
      </c>
      <c r="D313" s="11" t="str">
        <f t="shared" si="93"/>
        <v>N/A</v>
      </c>
      <c r="E313" s="38">
        <v>147483</v>
      </c>
      <c r="F313" s="11" t="str">
        <f t="shared" si="94"/>
        <v>N/A</v>
      </c>
      <c r="G313" s="38">
        <v>162492</v>
      </c>
      <c r="H313" s="11" t="str">
        <f t="shared" si="95"/>
        <v>N/A</v>
      </c>
      <c r="I313" s="12">
        <v>11.87</v>
      </c>
      <c r="J313" s="12">
        <v>10.18</v>
      </c>
      <c r="K313" s="47" t="s">
        <v>741</v>
      </c>
      <c r="L313" s="9" t="str">
        <f t="shared" si="96"/>
        <v>Yes</v>
      </c>
    </row>
    <row r="314" spans="1:12" x14ac:dyDescent="0.2">
      <c r="A314" s="7" t="s">
        <v>185</v>
      </c>
      <c r="B314" s="37" t="s">
        <v>213</v>
      </c>
      <c r="C314" s="38">
        <v>57038</v>
      </c>
      <c r="D314" s="11" t="str">
        <f t="shared" si="93"/>
        <v>N/A</v>
      </c>
      <c r="E314" s="38">
        <v>51903</v>
      </c>
      <c r="F314" s="11" t="str">
        <f t="shared" si="94"/>
        <v>N/A</v>
      </c>
      <c r="G314" s="38">
        <v>56974</v>
      </c>
      <c r="H314" s="11" t="str">
        <f t="shared" si="95"/>
        <v>N/A</v>
      </c>
      <c r="I314" s="12">
        <v>-9</v>
      </c>
      <c r="J314" s="12">
        <v>9.77</v>
      </c>
      <c r="K314" s="47" t="s">
        <v>741</v>
      </c>
      <c r="L314" s="9" t="str">
        <f t="shared" si="96"/>
        <v>Yes</v>
      </c>
    </row>
    <row r="315" spans="1:12" x14ac:dyDescent="0.2">
      <c r="A315" s="60" t="s">
        <v>1125</v>
      </c>
      <c r="B315" s="13" t="s">
        <v>213</v>
      </c>
      <c r="C315" s="38">
        <v>135095</v>
      </c>
      <c r="D315" s="9" t="str">
        <f t="shared" ref="D315:F318" si="97">IF($B315="N/A","N/A",IF(C315&lt;0,"No","Yes"))</f>
        <v>N/A</v>
      </c>
      <c r="E315" s="38">
        <v>151061</v>
      </c>
      <c r="F315" s="9" t="str">
        <f t="shared" si="97"/>
        <v>N/A</v>
      </c>
      <c r="G315" s="38">
        <v>165865</v>
      </c>
      <c r="H315" s="9" t="str">
        <f t="shared" ref="H315:H318" si="98">IF($B315="N/A","N/A",IF(G315&lt;0,"No","Yes"))</f>
        <v>N/A</v>
      </c>
      <c r="I315" s="12">
        <v>11.82</v>
      </c>
      <c r="J315" s="12">
        <v>9.8000000000000007</v>
      </c>
      <c r="K315" s="1" t="s">
        <v>740</v>
      </c>
      <c r="L315" s="9" t="str">
        <f>IF(J315="Div by 0", "N/A", IF(OR(J315="N/A",K315="N/A"),"N/A", IF(J315&gt;VALUE(MID(K315,1,2)), "No", IF(J315&lt;-1*VALUE(MID(K315,1,2)), "No", "Yes"))))</f>
        <v>Yes</v>
      </c>
    </row>
    <row r="316" spans="1:12" x14ac:dyDescent="0.2">
      <c r="A316" s="60" t="s">
        <v>433</v>
      </c>
      <c r="B316" s="13" t="s">
        <v>213</v>
      </c>
      <c r="C316" s="38">
        <v>4752</v>
      </c>
      <c r="D316" s="9" t="str">
        <f t="shared" si="97"/>
        <v>N/A</v>
      </c>
      <c r="E316" s="38">
        <v>4491</v>
      </c>
      <c r="F316" s="9" t="str">
        <f t="shared" si="97"/>
        <v>N/A</v>
      </c>
      <c r="G316" s="38">
        <v>4694</v>
      </c>
      <c r="H316" s="9" t="str">
        <f t="shared" si="98"/>
        <v>N/A</v>
      </c>
      <c r="I316" s="12">
        <v>-5.49</v>
      </c>
      <c r="J316" s="12">
        <v>4.5199999999999996</v>
      </c>
      <c r="K316" s="1" t="s">
        <v>740</v>
      </c>
      <c r="L316" s="9" t="str">
        <f t="shared" ref="L316:L318" si="99">IF(J316="Div by 0", "N/A", IF(OR(J316="N/A",K316="N/A"),"N/A", IF(J316&gt;VALUE(MID(K316,1,2)), "No", IF(J316&lt;-1*VALUE(MID(K316,1,2)), "No", "Yes"))))</f>
        <v>Yes</v>
      </c>
    </row>
    <row r="317" spans="1:12" x14ac:dyDescent="0.2">
      <c r="A317" s="60" t="s">
        <v>434</v>
      </c>
      <c r="B317" s="13" t="s">
        <v>213</v>
      </c>
      <c r="C317" s="38">
        <v>80896</v>
      </c>
      <c r="D317" s="9" t="str">
        <f t="shared" si="97"/>
        <v>N/A</v>
      </c>
      <c r="E317" s="38">
        <v>78255</v>
      </c>
      <c r="F317" s="9" t="str">
        <f t="shared" si="97"/>
        <v>N/A</v>
      </c>
      <c r="G317" s="38">
        <v>85715</v>
      </c>
      <c r="H317" s="9" t="str">
        <f t="shared" si="98"/>
        <v>N/A</v>
      </c>
      <c r="I317" s="12">
        <v>-3.26</v>
      </c>
      <c r="J317" s="12">
        <v>9.5329999999999995</v>
      </c>
      <c r="K317" s="1" t="s">
        <v>740</v>
      </c>
      <c r="L317" s="9" t="str">
        <f t="shared" si="99"/>
        <v>Yes</v>
      </c>
    </row>
    <row r="318" spans="1:12" x14ac:dyDescent="0.2">
      <c r="A318" s="60" t="s">
        <v>1126</v>
      </c>
      <c r="B318" s="13" t="s">
        <v>213</v>
      </c>
      <c r="C318" s="38">
        <v>10281</v>
      </c>
      <c r="D318" s="9" t="str">
        <f t="shared" si="97"/>
        <v>N/A</v>
      </c>
      <c r="E318" s="38">
        <v>11001</v>
      </c>
      <c r="F318" s="9" t="str">
        <f t="shared" si="97"/>
        <v>N/A</v>
      </c>
      <c r="G318" s="38">
        <v>11894</v>
      </c>
      <c r="H318" s="9" t="str">
        <f t="shared" si="98"/>
        <v>N/A</v>
      </c>
      <c r="I318" s="12">
        <v>7.0030000000000001</v>
      </c>
      <c r="J318" s="12">
        <v>8.1170000000000009</v>
      </c>
      <c r="K318" s="1" t="s">
        <v>740</v>
      </c>
      <c r="L318" s="9" t="str">
        <f t="shared" si="99"/>
        <v>Yes</v>
      </c>
    </row>
    <row r="319" spans="1:12" x14ac:dyDescent="0.2">
      <c r="A319" s="60" t="s">
        <v>98</v>
      </c>
      <c r="B319" s="37" t="s">
        <v>291</v>
      </c>
      <c r="C319" s="8">
        <v>88.668903235000002</v>
      </c>
      <c r="D319" s="46" t="str">
        <f>IF($B319="N/A","N/A",IF(C319&gt;80,"Yes","No"))</f>
        <v>Yes</v>
      </c>
      <c r="E319" s="8">
        <v>92.151747811999996</v>
      </c>
      <c r="F319" s="46" t="str">
        <f>IF($B319="N/A","N/A",IF(E319&gt;80,"Yes","No"))</f>
        <v>Yes</v>
      </c>
      <c r="G319" s="8">
        <v>92.222006938999996</v>
      </c>
      <c r="H319" s="46" t="str">
        <f>IF($B319="N/A","N/A",IF(G319&gt;80,"Yes","No"))</f>
        <v>Yes</v>
      </c>
      <c r="I319" s="12">
        <v>3.9279999999999999</v>
      </c>
      <c r="J319" s="12">
        <v>7.6200000000000004E-2</v>
      </c>
      <c r="K319" s="47" t="s">
        <v>741</v>
      </c>
      <c r="L319" s="9" t="str">
        <f t="shared" si="92"/>
        <v>Yes</v>
      </c>
    </row>
    <row r="320" spans="1:12" x14ac:dyDescent="0.2">
      <c r="A320" s="60" t="s">
        <v>332</v>
      </c>
      <c r="B320" s="37" t="s">
        <v>278</v>
      </c>
      <c r="C320" s="8">
        <v>0.33887392199999999</v>
      </c>
      <c r="D320" s="46" t="str">
        <f>IF($B320="N/A","N/A",IF(C320&gt;=5,"No",IF(C320&lt;0,"No","Yes")))</f>
        <v>Yes</v>
      </c>
      <c r="E320" s="8">
        <v>0.24725835299999999</v>
      </c>
      <c r="F320" s="46" t="str">
        <f>IF($B320="N/A","N/A",IF(E320&gt;=5,"No",IF(E320&lt;0,"No","Yes")))</f>
        <v>Yes</v>
      </c>
      <c r="G320" s="8">
        <v>0.2394522211</v>
      </c>
      <c r="H320" s="46" t="str">
        <f>IF($B320="N/A","N/A",IF(G320&gt;=5,"No",IF(G320&lt;0,"No","Yes")))</f>
        <v>Yes</v>
      </c>
      <c r="I320" s="12">
        <v>-27</v>
      </c>
      <c r="J320" s="12">
        <v>-3.16</v>
      </c>
      <c r="K320" s="47" t="s">
        <v>741</v>
      </c>
      <c r="L320" s="9" t="str">
        <f t="shared" si="92"/>
        <v>Yes</v>
      </c>
    </row>
    <row r="321" spans="1:12" x14ac:dyDescent="0.2">
      <c r="A321" s="60" t="s">
        <v>340</v>
      </c>
      <c r="B321" s="50" t="s">
        <v>278</v>
      </c>
      <c r="C321" s="8">
        <v>0.92173706769999997</v>
      </c>
      <c r="D321" s="46" t="str">
        <f>IF($B321="N/A","N/A",IF(C321&gt;=5,"No",IF(C321&lt;0,"No","Yes")))</f>
        <v>Yes</v>
      </c>
      <c r="E321" s="8">
        <v>1.2682993186</v>
      </c>
      <c r="F321" s="46" t="str">
        <f>IF($B321="N/A","N/A",IF(E321&gt;=5,"No",IF(E321&lt;0,"No","Yes")))</f>
        <v>Yes</v>
      </c>
      <c r="G321" s="8">
        <v>1.3986934316999999</v>
      </c>
      <c r="H321" s="46" t="str">
        <f>IF($B321="N/A","N/A",IF(G321&gt;=5,"No",IF(G321&lt;0,"No","Yes")))</f>
        <v>Yes</v>
      </c>
      <c r="I321" s="12">
        <v>37.6</v>
      </c>
      <c r="J321" s="12">
        <v>10.28</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10.070485776</v>
      </c>
      <c r="D323" s="46" t="str">
        <f>IF($B323="N/A","N/A",IF(C323&gt;0,"No",IF(C323&lt;0,"No","Yes")))</f>
        <v>No</v>
      </c>
      <c r="E323" s="8">
        <v>6.3326945159000001</v>
      </c>
      <c r="F323" s="46" t="str">
        <f>IF($B323="N/A","N/A",IF(E323&gt;0,"No",IF(E323&lt;0,"No","Yes")))</f>
        <v>No</v>
      </c>
      <c r="G323" s="8">
        <v>6.1398474085999997</v>
      </c>
      <c r="H323" s="46" t="str">
        <f>IF($B323="N/A","N/A",IF(G323&gt;0,"No",IF(G323&lt;0,"No","Yes")))</f>
        <v>No</v>
      </c>
      <c r="I323" s="12">
        <v>-37.1</v>
      </c>
      <c r="J323" s="12">
        <v>-3.05</v>
      </c>
      <c r="K323" s="47" t="s">
        <v>741</v>
      </c>
      <c r="L323" s="9" t="str">
        <f t="shared" si="92"/>
        <v>Yes</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10.615649198</v>
      </c>
      <c r="D334" s="46" t="str">
        <f>IF($B334="N/A","N/A",IF(C334&gt;15,"No",IF(C334&lt;2,"No","Yes")))</f>
        <v>Yes</v>
      </c>
      <c r="E334" s="8">
        <v>9.9627512093000004</v>
      </c>
      <c r="F334" s="46" t="str">
        <f>IF($B334="N/A","N/A",IF(E334&gt;15,"No",IF(E334&lt;2,"No","Yes")))</f>
        <v>Yes</v>
      </c>
      <c r="G334" s="8">
        <v>10.659096807999999</v>
      </c>
      <c r="H334" s="46" t="str">
        <f>IF($B334="N/A","N/A",IF(G334&gt;15,"No",IF(G334&lt;2,"No","Yes")))</f>
        <v>Yes</v>
      </c>
      <c r="I334" s="12">
        <v>-6.15</v>
      </c>
      <c r="J334" s="12">
        <v>6.9889999999999999</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1747</v>
      </c>
      <c r="J336" s="12" t="s">
        <v>1747</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7846</v>
      </c>
      <c r="D338" s="46" t="str">
        <f>IF($B338="N/A","N/A",IF(C338&gt;10,"No",IF(C338&lt;-10,"No","Yes")))</f>
        <v>N/A</v>
      </c>
      <c r="E338" s="38">
        <v>9226</v>
      </c>
      <c r="F338" s="46" t="str">
        <f>IF($B338="N/A","N/A",IF(E338&gt;10,"No",IF(E338&lt;-10,"No","Yes")))</f>
        <v>N/A</v>
      </c>
      <c r="G338" s="38">
        <v>7870</v>
      </c>
      <c r="H338" s="46" t="str">
        <f>IF($B338="N/A","N/A",IF(G338&gt;10,"No",IF(G338&lt;-10,"No","Yes")))</f>
        <v>N/A</v>
      </c>
      <c r="I338" s="12">
        <v>17.59</v>
      </c>
      <c r="J338" s="12">
        <v>-14.7</v>
      </c>
      <c r="K338" s="47" t="s">
        <v>741</v>
      </c>
      <c r="L338" s="9" t="str">
        <f t="shared" si="92"/>
        <v>Yes</v>
      </c>
    </row>
    <row r="339" spans="1:12" x14ac:dyDescent="0.2">
      <c r="A339" s="60" t="s">
        <v>1690</v>
      </c>
      <c r="B339" s="37" t="s">
        <v>213</v>
      </c>
      <c r="C339" s="38">
        <v>44</v>
      </c>
      <c r="D339" s="46" t="str">
        <f>IF($B339="N/A","N/A",IF(C339&gt;10,"No",IF(C339&lt;-10,"No","Yes")))</f>
        <v>N/A</v>
      </c>
      <c r="E339" s="38">
        <v>126</v>
      </c>
      <c r="F339" s="46" t="str">
        <f>IF($B339="N/A","N/A",IF(E339&gt;10,"No",IF(E339&lt;-10,"No","Yes")))</f>
        <v>N/A</v>
      </c>
      <c r="G339" s="38">
        <v>115</v>
      </c>
      <c r="H339" s="46" t="str">
        <f>IF($B339="N/A","N/A",IF(G339&gt;10,"No",IF(G339&lt;-10,"No","Yes")))</f>
        <v>N/A</v>
      </c>
      <c r="I339" s="12">
        <v>186.4</v>
      </c>
      <c r="J339" s="12">
        <v>-8.73</v>
      </c>
      <c r="K339" s="47" t="s">
        <v>741</v>
      </c>
      <c r="L339" s="9" t="str">
        <f t="shared" si="92"/>
        <v>Yes</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1522981567</v>
      </c>
      <c r="D6" s="11" t="str">
        <f t="shared" ref="D6:D12" si="0">IF($B6="N/A","N/A",IF(C6&gt;10,"No",IF(C6&lt;-10,"No","Yes")))</f>
        <v>N/A</v>
      </c>
      <c r="E6" s="14">
        <v>1456811567</v>
      </c>
      <c r="F6" s="11" t="str">
        <f t="shared" ref="F6:F12" si="1">IF($B6="N/A","N/A",IF(E6&gt;10,"No",IF(E6&lt;-10,"No","Yes")))</f>
        <v>N/A</v>
      </c>
      <c r="G6" s="14">
        <v>1517040059</v>
      </c>
      <c r="H6" s="11" t="str">
        <f t="shared" ref="H6:H12" si="2">IF($B6="N/A","N/A",IF(G6&gt;10,"No",IF(G6&lt;-10,"No","Yes")))</f>
        <v>N/A</v>
      </c>
      <c r="I6" s="12">
        <v>-4.34</v>
      </c>
      <c r="J6" s="12">
        <v>4.1340000000000003</v>
      </c>
      <c r="K6" s="50" t="s">
        <v>739</v>
      </c>
      <c r="L6" s="9" t="str">
        <f t="shared" ref="L6:L13" si="3">IF(J6="Div by 0", "N/A", IF(K6="N/A","N/A", IF(J6&gt;VALUE(MID(K6,1,2)), "No", IF(J6&lt;-1*VALUE(MID(K6,1,2)), "No", "Yes"))))</f>
        <v>Yes</v>
      </c>
    </row>
    <row r="7" spans="1:12" x14ac:dyDescent="0.2">
      <c r="A7" s="4" t="s">
        <v>1133</v>
      </c>
      <c r="B7" s="50" t="s">
        <v>213</v>
      </c>
      <c r="C7" s="14">
        <v>4530.7280102000004</v>
      </c>
      <c r="D7" s="11" t="str">
        <f t="shared" si="0"/>
        <v>N/A</v>
      </c>
      <c r="E7" s="14">
        <v>4031.2233786000002</v>
      </c>
      <c r="F7" s="11" t="str">
        <f t="shared" si="1"/>
        <v>N/A</v>
      </c>
      <c r="G7" s="14">
        <v>3997.0070900999999</v>
      </c>
      <c r="H7" s="11" t="str">
        <f t="shared" si="2"/>
        <v>N/A</v>
      </c>
      <c r="I7" s="12">
        <v>-11</v>
      </c>
      <c r="J7" s="12">
        <v>-0.84899999999999998</v>
      </c>
      <c r="K7" s="50" t="s">
        <v>739</v>
      </c>
      <c r="L7" s="9" t="str">
        <f t="shared" si="3"/>
        <v>Yes</v>
      </c>
    </row>
    <row r="8" spans="1:12" x14ac:dyDescent="0.2">
      <c r="A8" s="4" t="s">
        <v>724</v>
      </c>
      <c r="B8" s="50" t="s">
        <v>213</v>
      </c>
      <c r="C8" s="14">
        <v>316</v>
      </c>
      <c r="D8" s="11" t="str">
        <f t="shared" si="0"/>
        <v>N/A</v>
      </c>
      <c r="E8" s="14">
        <v>250</v>
      </c>
      <c r="F8" s="11" t="str">
        <f t="shared" si="1"/>
        <v>N/A</v>
      </c>
      <c r="G8" s="14">
        <v>294</v>
      </c>
      <c r="H8" s="11" t="str">
        <f t="shared" si="2"/>
        <v>N/A</v>
      </c>
      <c r="I8" s="12">
        <v>-20.9</v>
      </c>
      <c r="J8" s="12">
        <v>17.600000000000001</v>
      </c>
      <c r="K8" s="50" t="s">
        <v>739</v>
      </c>
      <c r="L8" s="9" t="str">
        <f t="shared" si="3"/>
        <v>Yes</v>
      </c>
    </row>
    <row r="9" spans="1:12" x14ac:dyDescent="0.2">
      <c r="A9" s="4" t="s">
        <v>725</v>
      </c>
      <c r="B9" s="50" t="s">
        <v>213</v>
      </c>
      <c r="C9" s="14">
        <v>994</v>
      </c>
      <c r="D9" s="11" t="str">
        <f t="shared" si="0"/>
        <v>N/A</v>
      </c>
      <c r="E9" s="14">
        <v>797</v>
      </c>
      <c r="F9" s="11" t="str">
        <f t="shared" si="1"/>
        <v>N/A</v>
      </c>
      <c r="G9" s="14">
        <v>974</v>
      </c>
      <c r="H9" s="11" t="str">
        <f t="shared" si="2"/>
        <v>N/A</v>
      </c>
      <c r="I9" s="12">
        <v>-19.8</v>
      </c>
      <c r="J9" s="12">
        <v>22.21</v>
      </c>
      <c r="K9" s="50" t="s">
        <v>739</v>
      </c>
      <c r="L9" s="9" t="str">
        <f t="shared" si="3"/>
        <v>Yes</v>
      </c>
    </row>
    <row r="10" spans="1:12" x14ac:dyDescent="0.2">
      <c r="A10" s="4" t="s">
        <v>726</v>
      </c>
      <c r="B10" s="50" t="s">
        <v>213</v>
      </c>
      <c r="C10" s="14">
        <v>2955</v>
      </c>
      <c r="D10" s="11" t="str">
        <f t="shared" si="0"/>
        <v>N/A</v>
      </c>
      <c r="E10" s="14">
        <v>2628</v>
      </c>
      <c r="F10" s="11" t="str">
        <f t="shared" si="1"/>
        <v>N/A</v>
      </c>
      <c r="G10" s="14">
        <v>2778</v>
      </c>
      <c r="H10" s="11" t="str">
        <f t="shared" si="2"/>
        <v>N/A</v>
      </c>
      <c r="I10" s="12">
        <v>-11.1</v>
      </c>
      <c r="J10" s="12">
        <v>5.7080000000000002</v>
      </c>
      <c r="K10" s="50" t="s">
        <v>739</v>
      </c>
      <c r="L10" s="9" t="str">
        <f t="shared" si="3"/>
        <v>Yes</v>
      </c>
    </row>
    <row r="11" spans="1:12" x14ac:dyDescent="0.2">
      <c r="A11" s="4" t="s">
        <v>727</v>
      </c>
      <c r="B11" s="50" t="s">
        <v>213</v>
      </c>
      <c r="C11" s="14">
        <v>18292</v>
      </c>
      <c r="D11" s="11" t="str">
        <f t="shared" si="0"/>
        <v>N/A</v>
      </c>
      <c r="E11" s="14">
        <v>15712</v>
      </c>
      <c r="F11" s="11" t="str">
        <f t="shared" si="1"/>
        <v>N/A</v>
      </c>
      <c r="G11" s="14">
        <v>14689</v>
      </c>
      <c r="H11" s="11" t="str">
        <f t="shared" si="2"/>
        <v>N/A</v>
      </c>
      <c r="I11" s="12">
        <v>-14.1</v>
      </c>
      <c r="J11" s="12">
        <v>-6.51</v>
      </c>
      <c r="K11" s="50" t="s">
        <v>739</v>
      </c>
      <c r="L11" s="9" t="str">
        <f t="shared" si="3"/>
        <v>Yes</v>
      </c>
    </row>
    <row r="12" spans="1:12" x14ac:dyDescent="0.2">
      <c r="A12" s="4" t="s">
        <v>728</v>
      </c>
      <c r="B12" s="50" t="s">
        <v>213</v>
      </c>
      <c r="C12" s="14">
        <v>65301</v>
      </c>
      <c r="D12" s="11" t="str">
        <f t="shared" si="0"/>
        <v>N/A</v>
      </c>
      <c r="E12" s="14">
        <v>61146</v>
      </c>
      <c r="F12" s="11" t="str">
        <f t="shared" si="1"/>
        <v>N/A</v>
      </c>
      <c r="G12" s="14">
        <v>59812</v>
      </c>
      <c r="H12" s="11" t="str">
        <f t="shared" si="2"/>
        <v>N/A</v>
      </c>
      <c r="I12" s="12">
        <v>-6.36</v>
      </c>
      <c r="J12" s="12">
        <v>-2.1800000000000002</v>
      </c>
      <c r="K12" s="50" t="s">
        <v>739</v>
      </c>
      <c r="L12" s="9" t="str">
        <f t="shared" si="3"/>
        <v>Yes</v>
      </c>
    </row>
    <row r="13" spans="1:12" x14ac:dyDescent="0.2">
      <c r="A13" s="4" t="s">
        <v>74</v>
      </c>
      <c r="B13" s="50" t="s">
        <v>213</v>
      </c>
      <c r="C13" s="14">
        <v>1062339</v>
      </c>
      <c r="D13" s="11" t="str">
        <f>IF($B13="N/A","N/A",IF(C13&gt;10,"No",IF(C13&lt;-10,"No","Yes")))</f>
        <v>N/A</v>
      </c>
      <c r="E13" s="14">
        <v>3419599</v>
      </c>
      <c r="F13" s="11" t="str">
        <f>IF($B13="N/A","N/A",IF(E13&gt;10,"No",IF(E13&lt;-10,"No","Yes")))</f>
        <v>N/A</v>
      </c>
      <c r="G13" s="14">
        <v>2445535</v>
      </c>
      <c r="H13" s="11" t="str">
        <f>IF($B13="N/A","N/A",IF(G13&gt;10,"No",IF(G13&lt;-10,"No","Yes")))</f>
        <v>N/A</v>
      </c>
      <c r="I13" s="12">
        <v>221.9</v>
      </c>
      <c r="J13" s="12">
        <v>-28.5</v>
      </c>
      <c r="K13" s="50" t="s">
        <v>739</v>
      </c>
      <c r="L13" s="9" t="str">
        <f t="shared" si="3"/>
        <v>Yes</v>
      </c>
    </row>
    <row r="14" spans="1:12" x14ac:dyDescent="0.2">
      <c r="A14" s="65" t="s">
        <v>157</v>
      </c>
      <c r="B14" s="37" t="s">
        <v>213</v>
      </c>
      <c r="C14" s="8">
        <v>2.9704443022999998</v>
      </c>
      <c r="D14" s="46" t="str">
        <f t="shared" ref="D14:D18" si="4">IF($B14="N/A","N/A",IF(C14&gt;10,"No",IF(C14&lt;-10,"No","Yes")))</f>
        <v>N/A</v>
      </c>
      <c r="E14" s="8">
        <v>4.8095920660000004</v>
      </c>
      <c r="F14" s="46" t="str">
        <f t="shared" ref="F14:F18" si="5">IF($B14="N/A","N/A",IF(E14&gt;10,"No",IF(E14&lt;-10,"No","Yes")))</f>
        <v>N/A</v>
      </c>
      <c r="G14" s="8">
        <v>4.1557764054000002</v>
      </c>
      <c r="H14" s="46" t="str">
        <f t="shared" ref="H14:H18" si="6">IF($B14="N/A","N/A",IF(G14&gt;10,"No",IF(G14&lt;-10,"No","Yes")))</f>
        <v>N/A</v>
      </c>
      <c r="I14" s="12">
        <v>61.91</v>
      </c>
      <c r="J14" s="12">
        <v>-13.6</v>
      </c>
      <c r="K14" s="47" t="s">
        <v>739</v>
      </c>
      <c r="L14" s="9" t="str">
        <f t="shared" ref="L14:L18" si="7">IF(J14="Div by 0", "N/A", IF(K14="N/A","N/A", IF(J14&gt;VALUE(MID(K14,1,2)), "No", IF(J14&lt;-1*VALUE(MID(K14,1,2)), "No", "Yes"))))</f>
        <v>Yes</v>
      </c>
    </row>
    <row r="15" spans="1:12" x14ac:dyDescent="0.2">
      <c r="A15" s="4" t="s">
        <v>419</v>
      </c>
      <c r="B15" s="37" t="s">
        <v>213</v>
      </c>
      <c r="C15" s="8">
        <v>8.7880449684999995</v>
      </c>
      <c r="D15" s="46" t="str">
        <f t="shared" si="4"/>
        <v>N/A</v>
      </c>
      <c r="E15" s="8">
        <v>4.4931581455999998</v>
      </c>
      <c r="F15" s="46" t="str">
        <f t="shared" si="5"/>
        <v>N/A</v>
      </c>
      <c r="G15" s="8">
        <v>5.2591317652000003</v>
      </c>
      <c r="H15" s="46" t="str">
        <f t="shared" si="6"/>
        <v>N/A</v>
      </c>
      <c r="I15" s="12">
        <v>-48.9</v>
      </c>
      <c r="J15" s="12">
        <v>17.05</v>
      </c>
      <c r="K15" s="47" t="s">
        <v>739</v>
      </c>
      <c r="L15" s="9" t="str">
        <f t="shared" si="7"/>
        <v>Yes</v>
      </c>
    </row>
    <row r="16" spans="1:12" x14ac:dyDescent="0.2">
      <c r="A16" s="4" t="s">
        <v>420</v>
      </c>
      <c r="B16" s="37" t="s">
        <v>213</v>
      </c>
      <c r="C16" s="8">
        <v>4.3066218809999999</v>
      </c>
      <c r="D16" s="46" t="str">
        <f t="shared" si="4"/>
        <v>N/A</v>
      </c>
      <c r="E16" s="8">
        <v>8.8047686080999998</v>
      </c>
      <c r="F16" s="46" t="str">
        <f t="shared" si="5"/>
        <v>N/A</v>
      </c>
      <c r="G16" s="8">
        <v>9.8208388375000002</v>
      </c>
      <c r="H16" s="46" t="str">
        <f t="shared" si="6"/>
        <v>N/A</v>
      </c>
      <c r="I16" s="12">
        <v>104.4</v>
      </c>
      <c r="J16" s="12">
        <v>11.54</v>
      </c>
      <c r="K16" s="47" t="s">
        <v>739</v>
      </c>
      <c r="L16" s="9" t="str">
        <f t="shared" si="7"/>
        <v>Yes</v>
      </c>
    </row>
    <row r="17" spans="1:12" x14ac:dyDescent="0.2">
      <c r="A17" s="4" t="s">
        <v>421</v>
      </c>
      <c r="B17" s="37" t="s">
        <v>213</v>
      </c>
      <c r="C17" s="8">
        <v>0.65253624330000004</v>
      </c>
      <c r="D17" s="46" t="str">
        <f t="shared" si="4"/>
        <v>N/A</v>
      </c>
      <c r="E17" s="8">
        <v>0.77251189409999999</v>
      </c>
      <c r="F17" s="46" t="str">
        <f t="shared" si="5"/>
        <v>N/A</v>
      </c>
      <c r="G17" s="8">
        <v>0.95850822579999995</v>
      </c>
      <c r="H17" s="46" t="str">
        <f t="shared" si="6"/>
        <v>N/A</v>
      </c>
      <c r="I17" s="12">
        <v>18.39</v>
      </c>
      <c r="J17" s="12">
        <v>24.08</v>
      </c>
      <c r="K17" s="47" t="s">
        <v>739</v>
      </c>
      <c r="L17" s="9" t="str">
        <f t="shared" si="7"/>
        <v>Yes</v>
      </c>
    </row>
    <row r="18" spans="1:12" x14ac:dyDescent="0.2">
      <c r="A18" s="4" t="s">
        <v>422</v>
      </c>
      <c r="B18" s="37" t="s">
        <v>213</v>
      </c>
      <c r="C18" s="8">
        <v>6.3569929167000003</v>
      </c>
      <c r="D18" s="46" t="str">
        <f t="shared" si="4"/>
        <v>N/A</v>
      </c>
      <c r="E18" s="8">
        <v>11.828734984</v>
      </c>
      <c r="F18" s="46" t="str">
        <f t="shared" si="5"/>
        <v>N/A</v>
      </c>
      <c r="G18" s="8">
        <v>8.6148323824999995</v>
      </c>
      <c r="H18" s="46" t="str">
        <f t="shared" si="6"/>
        <v>N/A</v>
      </c>
      <c r="I18" s="12">
        <v>86.07</v>
      </c>
      <c r="J18" s="12">
        <v>-27.2</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200</v>
      </c>
      <c r="J19" s="12">
        <v>0</v>
      </c>
      <c r="K19" s="50" t="s">
        <v>213</v>
      </c>
      <c r="L19" s="9" t="str">
        <f t="shared" ref="L19:L25" si="11">IF(J19="Div by 0", "N/A", IF(K19="N/A","N/A", IF(J19&gt;VALUE(MID(K19,1,2)), "No", IF(J19&lt;-1*VALUE(MID(K19,1,2)), "No", "Yes"))))</f>
        <v>N/A</v>
      </c>
    </row>
    <row r="20" spans="1:12" x14ac:dyDescent="0.2">
      <c r="A20" s="4" t="s">
        <v>76</v>
      </c>
      <c r="B20" s="50" t="s">
        <v>213</v>
      </c>
      <c r="C20" s="38">
        <v>16</v>
      </c>
      <c r="D20" s="46" t="str">
        <f t="shared" si="8"/>
        <v>N/A</v>
      </c>
      <c r="E20" s="38">
        <v>19</v>
      </c>
      <c r="F20" s="46" t="str">
        <f t="shared" si="9"/>
        <v>N/A</v>
      </c>
      <c r="G20" s="38">
        <v>16</v>
      </c>
      <c r="H20" s="46" t="str">
        <f t="shared" si="10"/>
        <v>N/A</v>
      </c>
      <c r="I20" s="12">
        <v>18.75</v>
      </c>
      <c r="J20" s="12">
        <v>-15.8</v>
      </c>
      <c r="K20" s="50" t="s">
        <v>213</v>
      </c>
      <c r="L20" s="9" t="str">
        <f t="shared" si="11"/>
        <v>N/A</v>
      </c>
    </row>
    <row r="21" spans="1:12" x14ac:dyDescent="0.2">
      <c r="A21" s="65" t="s">
        <v>1133</v>
      </c>
      <c r="B21" s="50" t="s">
        <v>213</v>
      </c>
      <c r="C21" s="14">
        <v>4530.7280102000004</v>
      </c>
      <c r="D21" s="11" t="str">
        <f t="shared" si="8"/>
        <v>N/A</v>
      </c>
      <c r="E21" s="14">
        <v>4031.2233786000002</v>
      </c>
      <c r="F21" s="11" t="str">
        <f t="shared" si="9"/>
        <v>N/A</v>
      </c>
      <c r="G21" s="14">
        <v>3997.0070900999999</v>
      </c>
      <c r="H21" s="11" t="str">
        <f t="shared" si="10"/>
        <v>N/A</v>
      </c>
      <c r="I21" s="12">
        <v>-11</v>
      </c>
      <c r="J21" s="12">
        <v>-0.84899999999999998</v>
      </c>
      <c r="K21" s="50" t="s">
        <v>739</v>
      </c>
      <c r="L21" s="9" t="str">
        <f t="shared" si="11"/>
        <v>Yes</v>
      </c>
    </row>
    <row r="22" spans="1:12" x14ac:dyDescent="0.2">
      <c r="A22" s="4" t="s">
        <v>1716</v>
      </c>
      <c r="B22" s="50" t="s">
        <v>213</v>
      </c>
      <c r="C22" s="14">
        <v>10177.800590000001</v>
      </c>
      <c r="D22" s="11" t="str">
        <f t="shared" si="8"/>
        <v>N/A</v>
      </c>
      <c r="E22" s="14">
        <v>10604.528627</v>
      </c>
      <c r="F22" s="11" t="str">
        <f t="shared" si="9"/>
        <v>N/A</v>
      </c>
      <c r="G22" s="14">
        <v>10853.537005</v>
      </c>
      <c r="H22" s="11" t="str">
        <f t="shared" si="10"/>
        <v>N/A</v>
      </c>
      <c r="I22" s="12">
        <v>4.1929999999999996</v>
      </c>
      <c r="J22" s="12">
        <v>2.3479999999999999</v>
      </c>
      <c r="K22" s="50" t="s">
        <v>739</v>
      </c>
      <c r="L22" s="9" t="str">
        <f t="shared" si="11"/>
        <v>Yes</v>
      </c>
    </row>
    <row r="23" spans="1:12" x14ac:dyDescent="0.2">
      <c r="A23" s="4" t="s">
        <v>1134</v>
      </c>
      <c r="B23" s="50" t="s">
        <v>213</v>
      </c>
      <c r="C23" s="14">
        <v>17948.986996</v>
      </c>
      <c r="D23" s="11" t="str">
        <f t="shared" si="8"/>
        <v>N/A</v>
      </c>
      <c r="E23" s="14">
        <v>15710.073795</v>
      </c>
      <c r="F23" s="11" t="str">
        <f t="shared" si="9"/>
        <v>N/A</v>
      </c>
      <c r="G23" s="14">
        <v>14148.563056999999</v>
      </c>
      <c r="H23" s="11" t="str">
        <f t="shared" si="10"/>
        <v>N/A</v>
      </c>
      <c r="I23" s="12">
        <v>-12.5</v>
      </c>
      <c r="J23" s="12">
        <v>-9.94</v>
      </c>
      <c r="K23" s="50" t="s">
        <v>739</v>
      </c>
      <c r="L23" s="9" t="str">
        <f t="shared" si="11"/>
        <v>Yes</v>
      </c>
    </row>
    <row r="24" spans="1:12" x14ac:dyDescent="0.2">
      <c r="A24" s="4" t="s">
        <v>1135</v>
      </c>
      <c r="B24" s="50" t="s">
        <v>213</v>
      </c>
      <c r="C24" s="14">
        <v>2099.8583917999999</v>
      </c>
      <c r="D24" s="11" t="str">
        <f t="shared" si="8"/>
        <v>N/A</v>
      </c>
      <c r="E24" s="14">
        <v>1815.3925239</v>
      </c>
      <c r="F24" s="11" t="str">
        <f t="shared" si="9"/>
        <v>N/A</v>
      </c>
      <c r="G24" s="14">
        <v>1845.7558013</v>
      </c>
      <c r="H24" s="11" t="str">
        <f t="shared" si="10"/>
        <v>N/A</v>
      </c>
      <c r="I24" s="12">
        <v>-13.5</v>
      </c>
      <c r="J24" s="12">
        <v>1.673</v>
      </c>
      <c r="K24" s="50" t="s">
        <v>739</v>
      </c>
      <c r="L24" s="9" t="str">
        <f t="shared" si="11"/>
        <v>Yes</v>
      </c>
    </row>
    <row r="25" spans="1:12" x14ac:dyDescent="0.2">
      <c r="A25" s="4" t="s">
        <v>1136</v>
      </c>
      <c r="B25" s="50" t="s">
        <v>213</v>
      </c>
      <c r="C25" s="14">
        <v>2534.1945377000002</v>
      </c>
      <c r="D25" s="11" t="str">
        <f t="shared" si="8"/>
        <v>N/A</v>
      </c>
      <c r="E25" s="14">
        <v>2240.4691487</v>
      </c>
      <c r="F25" s="11" t="str">
        <f t="shared" si="9"/>
        <v>N/A</v>
      </c>
      <c r="G25" s="14">
        <v>2691.2470033999998</v>
      </c>
      <c r="H25" s="11" t="str">
        <f t="shared" si="10"/>
        <v>N/A</v>
      </c>
      <c r="I25" s="12">
        <v>-11.6</v>
      </c>
      <c r="J25" s="12">
        <v>20.12</v>
      </c>
      <c r="K25" s="50" t="s">
        <v>739</v>
      </c>
      <c r="L25" s="9" t="str">
        <f t="shared" si="11"/>
        <v>Yes</v>
      </c>
    </row>
    <row r="26" spans="1:12" x14ac:dyDescent="0.2">
      <c r="A26" s="2" t="s">
        <v>1137</v>
      </c>
      <c r="B26" s="50" t="s">
        <v>213</v>
      </c>
      <c r="C26" s="14">
        <v>4312.1356354999998</v>
      </c>
      <c r="D26" s="11" t="str">
        <f t="shared" si="8"/>
        <v>N/A</v>
      </c>
      <c r="E26" s="14">
        <v>3882.4097403999999</v>
      </c>
      <c r="F26" s="11" t="str">
        <f t="shared" si="9"/>
        <v>N/A</v>
      </c>
      <c r="G26" s="14">
        <v>3985.2246918000001</v>
      </c>
      <c r="H26" s="11" t="str">
        <f t="shared" si="10"/>
        <v>N/A</v>
      </c>
      <c r="I26" s="12">
        <v>-9.9700000000000006</v>
      </c>
      <c r="J26" s="12">
        <v>2.6480000000000001</v>
      </c>
      <c r="K26" s="50" t="s">
        <v>739</v>
      </c>
      <c r="L26" s="9" t="str">
        <f>IF(J26="Div by 0", "N/A", IF(OR(J26="N/A",K26="N/A"),"N/A", IF(J26&gt;VALUE(MID(K26,1,2)), "No", IF(J26&lt;-1*VALUE(MID(K26,1,2)), "No", "Yes"))))</f>
        <v>Yes</v>
      </c>
    </row>
    <row r="27" spans="1:12" x14ac:dyDescent="0.2">
      <c r="A27" s="2" t="s">
        <v>1138</v>
      </c>
      <c r="B27" s="50" t="s">
        <v>213</v>
      </c>
      <c r="C27" s="14">
        <v>4840.1473913</v>
      </c>
      <c r="D27" s="11" t="str">
        <f t="shared" si="8"/>
        <v>N/A</v>
      </c>
      <c r="E27" s="14">
        <v>4230.2239018999999</v>
      </c>
      <c r="F27" s="11" t="str">
        <f t="shared" si="9"/>
        <v>N/A</v>
      </c>
      <c r="G27" s="14">
        <v>4012.1918602999999</v>
      </c>
      <c r="H27" s="11" t="str">
        <f t="shared" si="10"/>
        <v>N/A</v>
      </c>
      <c r="I27" s="12">
        <v>-12.6</v>
      </c>
      <c r="J27" s="12">
        <v>-5.15</v>
      </c>
      <c r="K27" s="50" t="s">
        <v>739</v>
      </c>
      <c r="L27" s="9" t="str">
        <f>IF(J27="Div by 0", "N/A", IF(OR(J27="N/A",K27="N/A"),"N/A", IF(J27&gt;VALUE(MID(K27,1,2)), "No", IF(J27&lt;-1*VALUE(MID(K27,1,2)), "No", "Yes"))))</f>
        <v>Yes</v>
      </c>
    </row>
    <row r="28" spans="1:12" x14ac:dyDescent="0.2">
      <c r="A28" s="65" t="s">
        <v>1139</v>
      </c>
      <c r="B28" s="50" t="s">
        <v>213</v>
      </c>
      <c r="C28" s="14">
        <v>12132.316602999999</v>
      </c>
      <c r="D28" s="11" t="str">
        <f t="shared" si="8"/>
        <v>N/A</v>
      </c>
      <c r="E28" s="14">
        <v>10982.895888999999</v>
      </c>
      <c r="F28" s="11" t="str">
        <f t="shared" si="9"/>
        <v>N/A</v>
      </c>
      <c r="G28" s="14">
        <v>10397.263685</v>
      </c>
      <c r="H28" s="11" t="str">
        <f t="shared" si="10"/>
        <v>N/A</v>
      </c>
      <c r="I28" s="12">
        <v>-9.4700000000000006</v>
      </c>
      <c r="J28" s="12">
        <v>-5.33</v>
      </c>
      <c r="K28" s="50" t="s">
        <v>739</v>
      </c>
      <c r="L28" s="9" t="str">
        <f>IF(J28="Div by 0", "N/A", IF(K28="N/A","N/A", IF(J28&gt;VALUE(MID(K28,1,2)), "No", IF(J28&lt;-1*VALUE(MID(K28,1,2)), "No", "Yes"))))</f>
        <v>Yes</v>
      </c>
    </row>
    <row r="29" spans="1:12" x14ac:dyDescent="0.2">
      <c r="A29" s="2" t="s">
        <v>1140</v>
      </c>
      <c r="B29" s="50" t="s">
        <v>213</v>
      </c>
      <c r="C29" s="14">
        <v>10275.787351999999</v>
      </c>
      <c r="D29" s="11" t="str">
        <f t="shared" si="8"/>
        <v>N/A</v>
      </c>
      <c r="E29" s="14">
        <v>10769.323842</v>
      </c>
      <c r="F29" s="11" t="str">
        <f t="shared" si="9"/>
        <v>N/A</v>
      </c>
      <c r="G29" s="14">
        <v>10992.3722</v>
      </c>
      <c r="H29" s="11" t="str">
        <f t="shared" si="10"/>
        <v>N/A</v>
      </c>
      <c r="I29" s="12">
        <v>4.8029999999999999</v>
      </c>
      <c r="J29" s="12">
        <v>2.0710000000000002</v>
      </c>
      <c r="K29" s="50" t="s">
        <v>739</v>
      </c>
      <c r="L29" s="9" t="str">
        <f>IF(J29="Div by 0", "N/A", IF(K29="N/A","N/A", IF(J29&gt;VALUE(MID(K29,1,2)), "No", IF(J29&lt;-1*VALUE(MID(K29,1,2)), "No", "Yes"))))</f>
        <v>Yes</v>
      </c>
    </row>
    <row r="30" spans="1:12" x14ac:dyDescent="0.2">
      <c r="A30" s="2" t="s">
        <v>1141</v>
      </c>
      <c r="B30" s="50" t="s">
        <v>213</v>
      </c>
      <c r="C30" s="14">
        <v>13653.791432</v>
      </c>
      <c r="D30" s="11" t="str">
        <f t="shared" si="8"/>
        <v>N/A</v>
      </c>
      <c r="E30" s="14">
        <v>11242.958736</v>
      </c>
      <c r="F30" s="11" t="str">
        <f t="shared" si="9"/>
        <v>N/A</v>
      </c>
      <c r="G30" s="14">
        <v>10106.041076</v>
      </c>
      <c r="H30" s="11" t="str">
        <f t="shared" si="10"/>
        <v>N/A</v>
      </c>
      <c r="I30" s="12">
        <v>-17.7</v>
      </c>
      <c r="J30" s="12">
        <v>-10.1</v>
      </c>
      <c r="K30" s="50" t="s">
        <v>739</v>
      </c>
      <c r="L30" s="9" t="str">
        <f>IF(J30="Div by 0", "N/A", IF(K30="N/A","N/A", IF(J30&gt;VALUE(MID(K30,1,2)), "No", IF(J30&lt;-1*VALUE(MID(K30,1,2)), "No", "Yes"))))</f>
        <v>Yes</v>
      </c>
    </row>
    <row r="31" spans="1:12" x14ac:dyDescent="0.2">
      <c r="A31" s="2" t="s">
        <v>1142</v>
      </c>
      <c r="B31" s="50" t="s">
        <v>213</v>
      </c>
      <c r="C31" s="14">
        <v>11269.478563999999</v>
      </c>
      <c r="D31" s="11" t="str">
        <f t="shared" si="8"/>
        <v>N/A</v>
      </c>
      <c r="E31" s="14">
        <v>10224.144478</v>
      </c>
      <c r="F31" s="11" t="str">
        <f t="shared" si="9"/>
        <v>N/A</v>
      </c>
      <c r="G31" s="14">
        <v>9965.5703969999995</v>
      </c>
      <c r="H31" s="11" t="str">
        <f t="shared" si="10"/>
        <v>N/A</v>
      </c>
      <c r="I31" s="12">
        <v>-9.2799999999999994</v>
      </c>
      <c r="J31" s="12">
        <v>-2.5299999999999998</v>
      </c>
      <c r="K31" s="50" t="s">
        <v>739</v>
      </c>
      <c r="L31" s="9" t="str">
        <f>IF(J31="Div by 0", "N/A", IF(OR(J31="N/A",K31="N/A"),"N/A", IF(J31&gt;VALUE(MID(K31,1,2)), "No", IF(J31&lt;-1*VALUE(MID(K31,1,2)), "No", "Yes"))))</f>
        <v>Yes</v>
      </c>
    </row>
    <row r="32" spans="1:12" x14ac:dyDescent="0.2">
      <c r="A32" s="2" t="s">
        <v>1143</v>
      </c>
      <c r="B32" s="50" t="s">
        <v>213</v>
      </c>
      <c r="C32" s="14">
        <v>13423.675171999999</v>
      </c>
      <c r="D32" s="11" t="str">
        <f t="shared" si="8"/>
        <v>N/A</v>
      </c>
      <c r="E32" s="14">
        <v>12105.3472</v>
      </c>
      <c r="F32" s="11" t="str">
        <f t="shared" si="9"/>
        <v>N/A</v>
      </c>
      <c r="G32" s="14">
        <v>11027.173638</v>
      </c>
      <c r="H32" s="11" t="str">
        <f t="shared" si="10"/>
        <v>N/A</v>
      </c>
      <c r="I32" s="12">
        <v>-9.82</v>
      </c>
      <c r="J32" s="12">
        <v>-8.91</v>
      </c>
      <c r="K32" s="50" t="s">
        <v>739</v>
      </c>
      <c r="L32" s="9" t="str">
        <f>IF(J32="Div by 0", "N/A", IF(OR(J32="N/A",K32="N/A"),"N/A", IF(J32&gt;VALUE(MID(K32,1,2)), "No", IF(J32&lt;-1*VALUE(MID(K32,1,2)), "No", "Yes"))))</f>
        <v>Yes</v>
      </c>
    </row>
    <row r="33" spans="1:12" x14ac:dyDescent="0.2">
      <c r="A33" s="2" t="s">
        <v>1719</v>
      </c>
      <c r="B33" s="50" t="s">
        <v>213</v>
      </c>
      <c r="C33" s="14">
        <v>11524.908404</v>
      </c>
      <c r="D33" s="11" t="str">
        <f t="shared" si="8"/>
        <v>N/A</v>
      </c>
      <c r="E33" s="14">
        <v>4779.1885167</v>
      </c>
      <c r="F33" s="11" t="str">
        <f t="shared" si="9"/>
        <v>N/A</v>
      </c>
      <c r="G33" s="14">
        <v>4960.7668592999999</v>
      </c>
      <c r="H33" s="11" t="str">
        <f t="shared" si="10"/>
        <v>N/A</v>
      </c>
      <c r="I33" s="12">
        <v>-58.5</v>
      </c>
      <c r="J33" s="12">
        <v>3.7989999999999999</v>
      </c>
      <c r="K33" s="50" t="s">
        <v>739</v>
      </c>
      <c r="L33" s="9" t="str">
        <f t="shared" ref="L33:L45" si="12">IF(J33="Div by 0", "N/A", IF(K33="N/A","N/A", IF(J33&gt;VALUE(MID(K33,1,2)), "No", IF(J33&lt;-1*VALUE(MID(K33,1,2)), "No", "Yes"))))</f>
        <v>Yes</v>
      </c>
    </row>
    <row r="34" spans="1:12" x14ac:dyDescent="0.2">
      <c r="A34" s="2" t="s">
        <v>1720</v>
      </c>
      <c r="B34" s="50" t="s">
        <v>213</v>
      </c>
      <c r="C34" s="14">
        <v>1375.5040431</v>
      </c>
      <c r="D34" s="11" t="str">
        <f t="shared" si="8"/>
        <v>N/A</v>
      </c>
      <c r="E34" s="14">
        <v>1461.2919021</v>
      </c>
      <c r="F34" s="11" t="str">
        <f t="shared" si="9"/>
        <v>N/A</v>
      </c>
      <c r="G34" s="14">
        <v>1350.4830632999999</v>
      </c>
      <c r="H34" s="11" t="str">
        <f t="shared" si="10"/>
        <v>N/A</v>
      </c>
      <c r="I34" s="12">
        <v>6.2370000000000001</v>
      </c>
      <c r="J34" s="12">
        <v>-7.58</v>
      </c>
      <c r="K34" s="50" t="s">
        <v>739</v>
      </c>
      <c r="L34" s="9" t="str">
        <f t="shared" si="12"/>
        <v>Yes</v>
      </c>
    </row>
    <row r="35" spans="1:12" x14ac:dyDescent="0.2">
      <c r="A35" s="2" t="s">
        <v>1721</v>
      </c>
      <c r="B35" s="50" t="s">
        <v>213</v>
      </c>
      <c r="C35" s="14">
        <v>12197.877189000001</v>
      </c>
      <c r="D35" s="11" t="str">
        <f t="shared" si="8"/>
        <v>N/A</v>
      </c>
      <c r="E35" s="14">
        <v>7810.0141602000003</v>
      </c>
      <c r="F35" s="11" t="str">
        <f t="shared" si="9"/>
        <v>N/A</v>
      </c>
      <c r="G35" s="14">
        <v>10273.114654999999</v>
      </c>
      <c r="H35" s="11" t="str">
        <f t="shared" si="10"/>
        <v>N/A</v>
      </c>
      <c r="I35" s="12">
        <v>-36</v>
      </c>
      <c r="J35" s="12">
        <v>31.54</v>
      </c>
      <c r="K35" s="50" t="s">
        <v>739</v>
      </c>
      <c r="L35" s="9" t="str">
        <f t="shared" si="12"/>
        <v>No</v>
      </c>
    </row>
    <row r="36" spans="1:12" x14ac:dyDescent="0.2">
      <c r="A36" s="2" t="s">
        <v>1722</v>
      </c>
      <c r="B36" s="50" t="s">
        <v>213</v>
      </c>
      <c r="C36" s="14">
        <v>546.30882353000004</v>
      </c>
      <c r="D36" s="11" t="str">
        <f t="shared" si="8"/>
        <v>N/A</v>
      </c>
      <c r="E36" s="14">
        <v>399.19532045</v>
      </c>
      <c r="F36" s="11" t="str">
        <f t="shared" si="9"/>
        <v>N/A</v>
      </c>
      <c r="G36" s="14">
        <v>239.42947559000001</v>
      </c>
      <c r="H36" s="11" t="str">
        <f t="shared" si="10"/>
        <v>N/A</v>
      </c>
      <c r="I36" s="12">
        <v>-26.9</v>
      </c>
      <c r="J36" s="12">
        <v>-40</v>
      </c>
      <c r="K36" s="50" t="s">
        <v>739</v>
      </c>
      <c r="L36" s="9" t="str">
        <f t="shared" si="12"/>
        <v>No</v>
      </c>
    </row>
    <row r="37" spans="1:12" x14ac:dyDescent="0.2">
      <c r="A37" s="2" t="s">
        <v>1723</v>
      </c>
      <c r="B37" s="50" t="s">
        <v>213</v>
      </c>
      <c r="C37" s="14">
        <v>19931.921684000001</v>
      </c>
      <c r="D37" s="11" t="str">
        <f t="shared" si="8"/>
        <v>N/A</v>
      </c>
      <c r="E37" s="14">
        <v>18421.820585000001</v>
      </c>
      <c r="F37" s="11" t="str">
        <f t="shared" si="9"/>
        <v>N/A</v>
      </c>
      <c r="G37" s="14">
        <v>17019.005201</v>
      </c>
      <c r="H37" s="11" t="str">
        <f t="shared" si="10"/>
        <v>N/A</v>
      </c>
      <c r="I37" s="12">
        <v>-7.58</v>
      </c>
      <c r="J37" s="12">
        <v>-7.61</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381.66103203</v>
      </c>
      <c r="D39" s="11" t="str">
        <f t="shared" si="8"/>
        <v>N/A</v>
      </c>
      <c r="E39" s="14">
        <v>333.64832385</v>
      </c>
      <c r="F39" s="11" t="str">
        <f t="shared" si="9"/>
        <v>N/A</v>
      </c>
      <c r="G39" s="14">
        <v>301.12712826000001</v>
      </c>
      <c r="H39" s="11" t="str">
        <f t="shared" si="10"/>
        <v>N/A</v>
      </c>
      <c r="I39" s="12">
        <v>-12.6</v>
      </c>
      <c r="J39" s="12">
        <v>-9.75</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14505.137780999999</v>
      </c>
      <c r="D41" s="11" t="str">
        <f t="shared" si="8"/>
        <v>N/A</v>
      </c>
      <c r="E41" s="14">
        <v>18389.105605000001</v>
      </c>
      <c r="F41" s="11" t="str">
        <f t="shared" si="9"/>
        <v>N/A</v>
      </c>
      <c r="G41" s="14">
        <v>14023.683892999999</v>
      </c>
      <c r="H41" s="11" t="str">
        <f t="shared" si="10"/>
        <v>N/A</v>
      </c>
      <c r="I41" s="12">
        <v>26.78</v>
      </c>
      <c r="J41" s="12">
        <v>-23.7</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13251.498474</v>
      </c>
      <c r="D44" s="11" t="str">
        <f t="shared" si="8"/>
        <v>N/A</v>
      </c>
      <c r="E44" s="14">
        <v>12343.461382</v>
      </c>
      <c r="F44" s="11" t="str">
        <f t="shared" si="9"/>
        <v>N/A</v>
      </c>
      <c r="G44" s="14">
        <v>11767.852548000001</v>
      </c>
      <c r="H44" s="11" t="str">
        <f t="shared" si="10"/>
        <v>N/A</v>
      </c>
      <c r="I44" s="12">
        <v>-6.85</v>
      </c>
      <c r="J44" s="12">
        <v>-4.66</v>
      </c>
      <c r="K44" s="50" t="s">
        <v>739</v>
      </c>
      <c r="L44" s="9" t="str">
        <f t="shared" si="12"/>
        <v>Yes</v>
      </c>
    </row>
    <row r="45" spans="1:12" ht="25.5" x14ac:dyDescent="0.2">
      <c r="A45" s="2" t="s">
        <v>1145</v>
      </c>
      <c r="B45" s="50" t="s">
        <v>213</v>
      </c>
      <c r="C45" s="14">
        <v>588.24084844000004</v>
      </c>
      <c r="D45" s="11" t="str">
        <f t="shared" si="8"/>
        <v>N/A</v>
      </c>
      <c r="E45" s="14">
        <v>512.07994114999997</v>
      </c>
      <c r="F45" s="11" t="str">
        <f t="shared" si="9"/>
        <v>N/A</v>
      </c>
      <c r="G45" s="14">
        <v>424.92628411999999</v>
      </c>
      <c r="H45" s="11" t="str">
        <f t="shared" si="10"/>
        <v>N/A</v>
      </c>
      <c r="I45" s="12">
        <v>-12.9</v>
      </c>
      <c r="J45" s="12">
        <v>-17</v>
      </c>
      <c r="K45" s="50" t="s">
        <v>739</v>
      </c>
      <c r="L45" s="9" t="str">
        <f t="shared" si="12"/>
        <v>Yes</v>
      </c>
    </row>
    <row r="46" spans="1:12" x14ac:dyDescent="0.2">
      <c r="A46" s="2" t="s">
        <v>1146</v>
      </c>
      <c r="B46" s="37" t="s">
        <v>213</v>
      </c>
      <c r="C46" s="49">
        <v>50259.216504000004</v>
      </c>
      <c r="D46" s="46" t="str">
        <f t="shared" si="8"/>
        <v>N/A</v>
      </c>
      <c r="E46" s="49">
        <v>50571.309109000002</v>
      </c>
      <c r="F46" s="46" t="str">
        <f t="shared" si="9"/>
        <v>N/A</v>
      </c>
      <c r="G46" s="49">
        <v>48851.452739</v>
      </c>
      <c r="H46" s="46" t="str">
        <f t="shared" si="10"/>
        <v>N/A</v>
      </c>
      <c r="I46" s="12">
        <v>0.621</v>
      </c>
      <c r="J46" s="12">
        <v>-3.4</v>
      </c>
      <c r="K46" s="47" t="s">
        <v>739</v>
      </c>
      <c r="L46" s="9" t="str">
        <f>IF(J46="Div by 0", "N/A", IF(K46="N/A","N/A", IF(J46&gt;VALUE(MID(K46,1,2)), "No", IF(J46&lt;-1*VALUE(MID(K46,1,2)), "No", "Yes"))))</f>
        <v>Yes</v>
      </c>
    </row>
    <row r="47" spans="1:12" x14ac:dyDescent="0.2">
      <c r="A47" s="66" t="s">
        <v>1147</v>
      </c>
      <c r="B47" s="37" t="s">
        <v>213</v>
      </c>
      <c r="C47" s="49">
        <v>44740.929021000004</v>
      </c>
      <c r="D47" s="46" t="str">
        <f t="shared" si="8"/>
        <v>N/A</v>
      </c>
      <c r="E47" s="49">
        <v>42179.408022000003</v>
      </c>
      <c r="F47" s="46" t="str">
        <f t="shared" si="9"/>
        <v>N/A</v>
      </c>
      <c r="G47" s="49">
        <v>42225.865935000002</v>
      </c>
      <c r="H47" s="46" t="str">
        <f t="shared" si="10"/>
        <v>N/A</v>
      </c>
      <c r="I47" s="12">
        <v>-5.73</v>
      </c>
      <c r="J47" s="12">
        <v>0.1101</v>
      </c>
      <c r="K47" s="47" t="s">
        <v>739</v>
      </c>
      <c r="L47" s="9" t="str">
        <f>IF(J47="Div by 0", "N/A", IF(K47="N/A","N/A", IF(J47&gt;VALUE(MID(K47,1,2)), "No", IF(J47&lt;-1*VALUE(MID(K47,1,2)), "No", "Yes"))))</f>
        <v>Yes</v>
      </c>
    </row>
    <row r="48" spans="1:12" ht="25.5" x14ac:dyDescent="0.2">
      <c r="A48" s="2" t="s">
        <v>1148</v>
      </c>
      <c r="B48" s="37" t="s">
        <v>213</v>
      </c>
      <c r="C48" s="49">
        <v>58730.770318000003</v>
      </c>
      <c r="D48" s="46" t="str">
        <f t="shared" si="8"/>
        <v>N/A</v>
      </c>
      <c r="E48" s="49">
        <v>58407.144737000002</v>
      </c>
      <c r="F48" s="46" t="str">
        <f t="shared" si="9"/>
        <v>N/A</v>
      </c>
      <c r="G48" s="49">
        <v>58913.481567000003</v>
      </c>
      <c r="H48" s="46" t="str">
        <f t="shared" si="10"/>
        <v>N/A</v>
      </c>
      <c r="I48" s="12">
        <v>-0.55100000000000005</v>
      </c>
      <c r="J48" s="12">
        <v>0.8669</v>
      </c>
      <c r="K48" s="47" t="s">
        <v>739</v>
      </c>
      <c r="L48" s="9" t="str">
        <f>IF(J48="Div by 0", "N/A", IF(K48="N/A","N/A", IF(J48&gt;VALUE(MID(K48,1,2)), "No", IF(J48&lt;-1*VALUE(MID(K48,1,2)), "No", "Yes"))))</f>
        <v>Yes</v>
      </c>
    </row>
    <row r="49" spans="1:12" x14ac:dyDescent="0.2">
      <c r="A49" s="6" t="s">
        <v>1149</v>
      </c>
      <c r="B49" s="37" t="s">
        <v>213</v>
      </c>
      <c r="C49" s="49">
        <v>38908.492839999999</v>
      </c>
      <c r="D49" s="46" t="str">
        <f t="shared" si="8"/>
        <v>N/A</v>
      </c>
      <c r="E49" s="49">
        <v>36945.297210999997</v>
      </c>
      <c r="F49" s="46" t="str">
        <f t="shared" si="9"/>
        <v>N/A</v>
      </c>
      <c r="G49" s="49">
        <v>39227.803870000003</v>
      </c>
      <c r="H49" s="46" t="str">
        <f t="shared" si="10"/>
        <v>N/A</v>
      </c>
      <c r="I49" s="12">
        <v>-5.05</v>
      </c>
      <c r="J49" s="12">
        <v>6.1779999999999999</v>
      </c>
      <c r="K49" s="47" t="s">
        <v>739</v>
      </c>
      <c r="L49" s="9" t="str">
        <f t="shared" ref="L49:L59" si="13">IF(J49="Div by 0", "N/A", IF(K49="N/A","N/A", IF(J49&gt;VALUE(MID(K49,1,2)), "No", IF(J49&lt;-1*VALUE(MID(K49,1,2)), "No", "Yes"))))</f>
        <v>Yes</v>
      </c>
    </row>
    <row r="50" spans="1:12" ht="25.5" x14ac:dyDescent="0.2">
      <c r="A50" s="2" t="s">
        <v>1150</v>
      </c>
      <c r="B50" s="37" t="s">
        <v>213</v>
      </c>
      <c r="C50" s="49">
        <v>11258.862902999999</v>
      </c>
      <c r="D50" s="46" t="str">
        <f t="shared" si="8"/>
        <v>N/A</v>
      </c>
      <c r="E50" s="49">
        <v>13068.174975</v>
      </c>
      <c r="F50" s="46" t="str">
        <f t="shared" si="9"/>
        <v>N/A</v>
      </c>
      <c r="G50" s="49">
        <v>30869.762906</v>
      </c>
      <c r="H50" s="46" t="str">
        <f t="shared" si="10"/>
        <v>N/A</v>
      </c>
      <c r="I50" s="12">
        <v>16.07</v>
      </c>
      <c r="J50" s="12">
        <v>136.19999999999999</v>
      </c>
      <c r="K50" s="47" t="s">
        <v>739</v>
      </c>
      <c r="L50" s="9" t="str">
        <f t="shared" si="13"/>
        <v>No</v>
      </c>
    </row>
    <row r="51" spans="1:12" x14ac:dyDescent="0.2">
      <c r="A51" s="2" t="s">
        <v>1151</v>
      </c>
      <c r="B51" s="37" t="s">
        <v>213</v>
      </c>
      <c r="C51" s="49">
        <v>12962.533457</v>
      </c>
      <c r="D51" s="46" t="str">
        <f t="shared" ref="D51:D82" si="14">IF($B51="N/A","N/A",IF(C51&gt;10,"No",IF(C51&lt;-10,"No","Yes")))</f>
        <v>N/A</v>
      </c>
      <c r="E51" s="49">
        <v>11902.870841</v>
      </c>
      <c r="F51" s="46" t="str">
        <f t="shared" ref="F51:F82" si="15">IF($B51="N/A","N/A",IF(E51&gt;10,"No",IF(E51&lt;-10,"No","Yes")))</f>
        <v>N/A</v>
      </c>
      <c r="G51" s="49">
        <v>11643.967135999999</v>
      </c>
      <c r="H51" s="46" t="str">
        <f t="shared" ref="H51:H82" si="16">IF($B51="N/A","N/A",IF(G51&gt;10,"No",IF(G51&lt;-10,"No","Yes")))</f>
        <v>N/A</v>
      </c>
      <c r="I51" s="12">
        <v>-8.17</v>
      </c>
      <c r="J51" s="12">
        <v>-2.1800000000000002</v>
      </c>
      <c r="K51" s="47" t="s">
        <v>739</v>
      </c>
      <c r="L51" s="9" t="str">
        <f t="shared" si="13"/>
        <v>Yes</v>
      </c>
    </row>
    <row r="52" spans="1:12" ht="25.5" x14ac:dyDescent="0.2">
      <c r="A52" s="2" t="s">
        <v>1152</v>
      </c>
      <c r="B52" s="37" t="s">
        <v>213</v>
      </c>
      <c r="C52" s="49">
        <v>46795.885965000001</v>
      </c>
      <c r="D52" s="46" t="str">
        <f t="shared" si="14"/>
        <v>N/A</v>
      </c>
      <c r="E52" s="49">
        <v>36418.706896999996</v>
      </c>
      <c r="F52" s="46" t="str">
        <f t="shared" si="15"/>
        <v>N/A</v>
      </c>
      <c r="G52" s="49">
        <v>34564.367187999997</v>
      </c>
      <c r="H52" s="46" t="str">
        <f t="shared" si="16"/>
        <v>N/A</v>
      </c>
      <c r="I52" s="12">
        <v>-22.2</v>
      </c>
      <c r="J52" s="12">
        <v>-5.09</v>
      </c>
      <c r="K52" s="47" t="s">
        <v>739</v>
      </c>
      <c r="L52" s="9" t="str">
        <f t="shared" si="13"/>
        <v>Yes</v>
      </c>
    </row>
    <row r="53" spans="1:12" ht="25.5" x14ac:dyDescent="0.2">
      <c r="A53" s="2" t="s">
        <v>1153</v>
      </c>
      <c r="B53" s="37" t="s">
        <v>213</v>
      </c>
      <c r="C53" s="49">
        <v>36010.645833000002</v>
      </c>
      <c r="D53" s="46" t="str">
        <f t="shared" si="14"/>
        <v>N/A</v>
      </c>
      <c r="E53" s="49">
        <v>33618.03125</v>
      </c>
      <c r="F53" s="46" t="str">
        <f t="shared" si="15"/>
        <v>N/A</v>
      </c>
      <c r="G53" s="49">
        <v>33313.166666999998</v>
      </c>
      <c r="H53" s="46" t="str">
        <f t="shared" si="16"/>
        <v>N/A</v>
      </c>
      <c r="I53" s="12">
        <v>-6.64</v>
      </c>
      <c r="J53" s="12">
        <v>-0.90700000000000003</v>
      </c>
      <c r="K53" s="47" t="s">
        <v>739</v>
      </c>
      <c r="L53" s="9" t="str">
        <f t="shared" si="13"/>
        <v>Yes</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45860.683362999996</v>
      </c>
      <c r="D55" s="46" t="str">
        <f t="shared" si="14"/>
        <v>N/A</v>
      </c>
      <c r="E55" s="49">
        <v>43800.305207999998</v>
      </c>
      <c r="F55" s="46" t="str">
        <f t="shared" si="15"/>
        <v>N/A</v>
      </c>
      <c r="G55" s="49">
        <v>43316.667414000003</v>
      </c>
      <c r="H55" s="46" t="str">
        <f t="shared" si="16"/>
        <v>N/A</v>
      </c>
      <c r="I55" s="12">
        <v>-4.49</v>
      </c>
      <c r="J55" s="12">
        <v>-1.1000000000000001</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v>88102.503937000001</v>
      </c>
      <c r="D57" s="46" t="str">
        <f t="shared" si="14"/>
        <v>N/A</v>
      </c>
      <c r="E57" s="49">
        <v>85144.725925999999</v>
      </c>
      <c r="F57" s="46" t="str">
        <f t="shared" si="15"/>
        <v>N/A</v>
      </c>
      <c r="G57" s="49">
        <v>107377.82481999999</v>
      </c>
      <c r="H57" s="46" t="str">
        <f t="shared" si="16"/>
        <v>N/A</v>
      </c>
      <c r="I57" s="12">
        <v>-3.36</v>
      </c>
      <c r="J57" s="12">
        <v>26.11</v>
      </c>
      <c r="K57" s="47" t="s">
        <v>739</v>
      </c>
      <c r="L57" s="9" t="str">
        <f t="shared" si="13"/>
        <v>Yes</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153563578</v>
      </c>
      <c r="F60" s="46" t="str">
        <f t="shared" si="15"/>
        <v>N/A</v>
      </c>
      <c r="G60" s="49">
        <v>160945253</v>
      </c>
      <c r="H60" s="46" t="str">
        <f t="shared" si="16"/>
        <v>N/A</v>
      </c>
      <c r="I60" s="12" t="s">
        <v>213</v>
      </c>
      <c r="J60" s="12">
        <v>4.8070000000000004</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14760</v>
      </c>
      <c r="F61" s="46" t="str">
        <f t="shared" si="15"/>
        <v>N/A</v>
      </c>
      <c r="G61" s="49">
        <v>42926</v>
      </c>
      <c r="H61" s="46" t="str">
        <f t="shared" si="16"/>
        <v>N/A</v>
      </c>
      <c r="I61" s="12" t="s">
        <v>213</v>
      </c>
      <c r="J61" s="12">
        <v>190.8</v>
      </c>
      <c r="K61" s="47" t="s">
        <v>739</v>
      </c>
      <c r="L61" s="9" t="str">
        <f t="shared" si="17"/>
        <v>No</v>
      </c>
    </row>
    <row r="62" spans="1:12" x14ac:dyDescent="0.2">
      <c r="A62" s="2" t="s">
        <v>1161</v>
      </c>
      <c r="B62" s="37" t="s">
        <v>213</v>
      </c>
      <c r="C62" s="49" t="s">
        <v>213</v>
      </c>
      <c r="D62" s="46" t="str">
        <f t="shared" si="14"/>
        <v>N/A</v>
      </c>
      <c r="E62" s="49">
        <v>3392012</v>
      </c>
      <c r="F62" s="46" t="str">
        <f t="shared" si="15"/>
        <v>N/A</v>
      </c>
      <c r="G62" s="49">
        <v>3780848</v>
      </c>
      <c r="H62" s="46" t="str">
        <f t="shared" si="16"/>
        <v>N/A</v>
      </c>
      <c r="I62" s="12" t="s">
        <v>213</v>
      </c>
      <c r="J62" s="12">
        <v>11.46</v>
      </c>
      <c r="K62" s="47" t="s">
        <v>739</v>
      </c>
      <c r="L62" s="9" t="str">
        <f t="shared" si="17"/>
        <v>Yes</v>
      </c>
    </row>
    <row r="63" spans="1:12" ht="25.5" x14ac:dyDescent="0.2">
      <c r="A63" s="2" t="s">
        <v>1162</v>
      </c>
      <c r="B63" s="37" t="s">
        <v>213</v>
      </c>
      <c r="C63" s="49" t="s">
        <v>213</v>
      </c>
      <c r="D63" s="46" t="str">
        <f t="shared" si="14"/>
        <v>N/A</v>
      </c>
      <c r="E63" s="49">
        <v>1909536</v>
      </c>
      <c r="F63" s="46" t="str">
        <f t="shared" si="15"/>
        <v>N/A</v>
      </c>
      <c r="G63" s="49">
        <v>1913101</v>
      </c>
      <c r="H63" s="46" t="str">
        <f t="shared" si="16"/>
        <v>N/A</v>
      </c>
      <c r="I63" s="12" t="s">
        <v>213</v>
      </c>
      <c r="J63" s="12">
        <v>0.1867</v>
      </c>
      <c r="K63" s="47" t="s">
        <v>739</v>
      </c>
      <c r="L63" s="9" t="str">
        <f t="shared" si="17"/>
        <v>Yes</v>
      </c>
    </row>
    <row r="64" spans="1:12" ht="25.5" x14ac:dyDescent="0.2">
      <c r="A64" s="2" t="s">
        <v>1163</v>
      </c>
      <c r="B64" s="37" t="s">
        <v>213</v>
      </c>
      <c r="C64" s="49" t="s">
        <v>213</v>
      </c>
      <c r="D64" s="46" t="str">
        <f t="shared" si="14"/>
        <v>N/A</v>
      </c>
      <c r="E64" s="49">
        <v>2616100</v>
      </c>
      <c r="F64" s="46" t="str">
        <f t="shared" si="15"/>
        <v>N/A</v>
      </c>
      <c r="G64" s="49">
        <v>2776359</v>
      </c>
      <c r="H64" s="46" t="str">
        <f t="shared" si="16"/>
        <v>N/A</v>
      </c>
      <c r="I64" s="12" t="s">
        <v>213</v>
      </c>
      <c r="J64" s="12">
        <v>6.1260000000000003</v>
      </c>
      <c r="K64" s="47" t="s">
        <v>739</v>
      </c>
      <c r="L64" s="9" t="str">
        <f t="shared" si="17"/>
        <v>Yes</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145568749</v>
      </c>
      <c r="F66" s="46" t="str">
        <f t="shared" si="15"/>
        <v>N/A</v>
      </c>
      <c r="G66" s="49">
        <v>152375715</v>
      </c>
      <c r="H66" s="46" t="str">
        <f t="shared" si="16"/>
        <v>N/A</v>
      </c>
      <c r="I66" s="12" t="s">
        <v>213</v>
      </c>
      <c r="J66" s="12">
        <v>4.6760000000000002</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62421</v>
      </c>
      <c r="F68" s="46" t="str">
        <f t="shared" si="15"/>
        <v>N/A</v>
      </c>
      <c r="G68" s="49">
        <v>56304</v>
      </c>
      <c r="H68" s="46" t="str">
        <f t="shared" si="16"/>
        <v>N/A</v>
      </c>
      <c r="I68" s="12" t="s">
        <v>213</v>
      </c>
      <c r="J68" s="12">
        <v>-9.8000000000000007</v>
      </c>
      <c r="K68" s="47" t="s">
        <v>739</v>
      </c>
      <c r="L68" s="9" t="str">
        <f t="shared" si="17"/>
        <v>Yes</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25720.839260000001</v>
      </c>
      <c r="D71" s="46" t="str">
        <f t="shared" si="14"/>
        <v>N/A</v>
      </c>
      <c r="E71" s="49">
        <v>24617.437961</v>
      </c>
      <c r="F71" s="46" t="str">
        <f t="shared" si="15"/>
        <v>N/A</v>
      </c>
      <c r="G71" s="49">
        <v>24718.976041000002</v>
      </c>
      <c r="H71" s="46" t="str">
        <f t="shared" si="16"/>
        <v>N/A</v>
      </c>
      <c r="I71" s="12">
        <v>-4.29</v>
      </c>
      <c r="J71" s="12">
        <v>0.41249999999999998</v>
      </c>
      <c r="K71" s="47" t="s">
        <v>739</v>
      </c>
      <c r="L71" s="9" t="str">
        <f t="shared" ref="L71:L81" si="18">IF(J71="Div by 0", "N/A", IF(K71="N/A","N/A", IF(J71&gt;VALUE(MID(K71,1,2)), "No", IF(J71&lt;-1*VALUE(MID(K71,1,2)), "No", "Yes"))))</f>
        <v>Yes</v>
      </c>
    </row>
    <row r="72" spans="1:12" ht="25.5" x14ac:dyDescent="0.2">
      <c r="A72" s="2" t="s">
        <v>1171</v>
      </c>
      <c r="B72" s="37" t="s">
        <v>213</v>
      </c>
      <c r="C72" s="49">
        <v>27.874423963000002</v>
      </c>
      <c r="D72" s="46" t="str">
        <f t="shared" si="14"/>
        <v>N/A</v>
      </c>
      <c r="E72" s="49">
        <v>15.015259410000001</v>
      </c>
      <c r="F72" s="46" t="str">
        <f t="shared" si="15"/>
        <v>N/A</v>
      </c>
      <c r="G72" s="49">
        <v>41.038240918</v>
      </c>
      <c r="H72" s="46" t="str">
        <f t="shared" si="16"/>
        <v>N/A</v>
      </c>
      <c r="I72" s="12">
        <v>-46.1</v>
      </c>
      <c r="J72" s="12">
        <v>173.3</v>
      </c>
      <c r="K72" s="47" t="s">
        <v>739</v>
      </c>
      <c r="L72" s="9" t="str">
        <f t="shared" si="18"/>
        <v>No</v>
      </c>
    </row>
    <row r="73" spans="1:12" ht="25.5" x14ac:dyDescent="0.2">
      <c r="A73" s="2" t="s">
        <v>1172</v>
      </c>
      <c r="B73" s="37" t="s">
        <v>213</v>
      </c>
      <c r="C73" s="49">
        <v>6867.7472119000004</v>
      </c>
      <c r="D73" s="46" t="str">
        <f t="shared" si="14"/>
        <v>N/A</v>
      </c>
      <c r="E73" s="49">
        <v>6637.9882582999999</v>
      </c>
      <c r="F73" s="46" t="str">
        <f t="shared" si="15"/>
        <v>N/A</v>
      </c>
      <c r="G73" s="49">
        <v>5916.8200312999998</v>
      </c>
      <c r="H73" s="46" t="str">
        <f t="shared" si="16"/>
        <v>N/A</v>
      </c>
      <c r="I73" s="12">
        <v>-3.35</v>
      </c>
      <c r="J73" s="12">
        <v>-10.9</v>
      </c>
      <c r="K73" s="47" t="s">
        <v>739</v>
      </c>
      <c r="L73" s="9" t="str">
        <f t="shared" si="18"/>
        <v>Yes</v>
      </c>
    </row>
    <row r="74" spans="1:12" ht="25.5" x14ac:dyDescent="0.2">
      <c r="A74" s="2" t="s">
        <v>1173</v>
      </c>
      <c r="B74" s="37" t="s">
        <v>213</v>
      </c>
      <c r="C74" s="49">
        <v>17203.728070000001</v>
      </c>
      <c r="D74" s="46" t="str">
        <f t="shared" si="14"/>
        <v>N/A</v>
      </c>
      <c r="E74" s="49">
        <v>16461.517241000001</v>
      </c>
      <c r="F74" s="46" t="str">
        <f t="shared" si="15"/>
        <v>N/A</v>
      </c>
      <c r="G74" s="49">
        <v>14946.101563</v>
      </c>
      <c r="H74" s="46" t="str">
        <f t="shared" si="16"/>
        <v>N/A</v>
      </c>
      <c r="I74" s="12">
        <v>-4.3099999999999996</v>
      </c>
      <c r="J74" s="12">
        <v>-9.2100000000000009</v>
      </c>
      <c r="K74" s="47" t="s">
        <v>739</v>
      </c>
      <c r="L74" s="9" t="str">
        <f t="shared" si="18"/>
        <v>Yes</v>
      </c>
    </row>
    <row r="75" spans="1:12" ht="25.5" x14ac:dyDescent="0.2">
      <c r="A75" s="2" t="s">
        <v>1174</v>
      </c>
      <c r="B75" s="37" t="s">
        <v>213</v>
      </c>
      <c r="C75" s="49">
        <v>27443.927082999999</v>
      </c>
      <c r="D75" s="46" t="str">
        <f t="shared" si="14"/>
        <v>N/A</v>
      </c>
      <c r="E75" s="49">
        <v>27251.041667000001</v>
      </c>
      <c r="F75" s="46" t="str">
        <f t="shared" si="15"/>
        <v>N/A</v>
      </c>
      <c r="G75" s="49">
        <v>27219.205881999998</v>
      </c>
      <c r="H75" s="46" t="str">
        <f t="shared" si="16"/>
        <v>N/A</v>
      </c>
      <c r="I75" s="12">
        <v>-0.70299999999999996</v>
      </c>
      <c r="J75" s="12">
        <v>-0.11700000000000001</v>
      </c>
      <c r="K75" s="47" t="s">
        <v>739</v>
      </c>
      <c r="L75" s="9" t="str">
        <f t="shared" si="18"/>
        <v>Yes</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33877.722718999998</v>
      </c>
      <c r="D77" s="46" t="str">
        <f t="shared" si="14"/>
        <v>N/A</v>
      </c>
      <c r="E77" s="49">
        <v>33106.379121999998</v>
      </c>
      <c r="F77" s="46" t="str">
        <f t="shared" si="15"/>
        <v>N/A</v>
      </c>
      <c r="G77" s="49">
        <v>34172.620542999997</v>
      </c>
      <c r="H77" s="46" t="str">
        <f t="shared" si="16"/>
        <v>N/A</v>
      </c>
      <c r="I77" s="12">
        <v>-2.2799999999999998</v>
      </c>
      <c r="J77" s="12">
        <v>3.2210000000000001</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v>306.73228346000002</v>
      </c>
      <c r="D79" s="46" t="str">
        <f t="shared" si="14"/>
        <v>N/A</v>
      </c>
      <c r="E79" s="49">
        <v>462.37777777999997</v>
      </c>
      <c r="F79" s="46" t="str">
        <f t="shared" si="15"/>
        <v>N/A</v>
      </c>
      <c r="G79" s="49">
        <v>410.97810219000002</v>
      </c>
      <c r="H79" s="46" t="str">
        <f t="shared" si="16"/>
        <v>N/A</v>
      </c>
      <c r="I79" s="12">
        <v>50.74</v>
      </c>
      <c r="J79" s="12">
        <v>-11.1</v>
      </c>
      <c r="K79" s="47" t="s">
        <v>739</v>
      </c>
      <c r="L79" s="9" t="str">
        <f t="shared" si="18"/>
        <v>Yes</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153563650</v>
      </c>
      <c r="F82" s="46" t="str">
        <f t="shared" si="15"/>
        <v>N/A</v>
      </c>
      <c r="G82" s="49">
        <v>160946174</v>
      </c>
      <c r="H82" s="46" t="str">
        <f t="shared" si="16"/>
        <v>N/A</v>
      </c>
      <c r="I82" s="12" t="s">
        <v>213</v>
      </c>
      <c r="J82" s="12">
        <v>4.8070000000000004</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5088</v>
      </c>
      <c r="F83" s="46" t="str">
        <f t="shared" ref="F83:F114" si="21">IF($B83="N/A","N/A",IF(E83&gt;10,"No",IF(E83&lt;-10,"No","Yes")))</f>
        <v>N/A</v>
      </c>
      <c r="G83" s="38">
        <v>5279</v>
      </c>
      <c r="H83" s="46" t="str">
        <f t="shared" ref="H83:H114" si="22">IF($B83="N/A","N/A",IF(G83&gt;10,"No",IF(G83&lt;-10,"No","Yes")))</f>
        <v>N/A</v>
      </c>
      <c r="I83" s="12" t="s">
        <v>213</v>
      </c>
      <c r="J83" s="12">
        <v>3.754</v>
      </c>
      <c r="K83" s="47" t="s">
        <v>739</v>
      </c>
      <c r="L83" s="9" t="str">
        <f t="shared" si="19"/>
        <v>Yes</v>
      </c>
    </row>
    <row r="84" spans="1:12" x14ac:dyDescent="0.2">
      <c r="A84" s="2" t="s">
        <v>358</v>
      </c>
      <c r="B84" s="37" t="s">
        <v>213</v>
      </c>
      <c r="C84" s="49" t="s">
        <v>213</v>
      </c>
      <c r="D84" s="46" t="str">
        <f t="shared" si="20"/>
        <v>N/A</v>
      </c>
      <c r="E84" s="49">
        <v>30181.534984000002</v>
      </c>
      <c r="F84" s="46" t="str">
        <f t="shared" si="21"/>
        <v>N/A</v>
      </c>
      <c r="G84" s="49">
        <v>30488.004166999999</v>
      </c>
      <c r="H84" s="46" t="str">
        <f t="shared" si="22"/>
        <v>N/A</v>
      </c>
      <c r="I84" s="12" t="s">
        <v>213</v>
      </c>
      <c r="J84" s="12">
        <v>1.0149999999999999</v>
      </c>
      <c r="K84" s="47" t="s">
        <v>739</v>
      </c>
      <c r="L84" s="9" t="str">
        <f t="shared" si="19"/>
        <v>Yes</v>
      </c>
    </row>
    <row r="85" spans="1:12" ht="25.5" x14ac:dyDescent="0.2">
      <c r="A85" s="2" t="s">
        <v>1181</v>
      </c>
      <c r="B85" s="37" t="s">
        <v>213</v>
      </c>
      <c r="C85" s="49" t="s">
        <v>213</v>
      </c>
      <c r="D85" s="46" t="str">
        <f t="shared" si="20"/>
        <v>N/A</v>
      </c>
      <c r="E85" s="49">
        <v>11267427</v>
      </c>
      <c r="F85" s="46" t="str">
        <f t="shared" si="21"/>
        <v>N/A</v>
      </c>
      <c r="G85" s="49">
        <v>11017028</v>
      </c>
      <c r="H85" s="46" t="str">
        <f t="shared" si="22"/>
        <v>N/A</v>
      </c>
      <c r="I85" s="12" t="s">
        <v>213</v>
      </c>
      <c r="J85" s="12">
        <v>-2.2200000000000002</v>
      </c>
      <c r="K85" s="47" t="s">
        <v>739</v>
      </c>
      <c r="L85" s="9" t="str">
        <f t="shared" si="19"/>
        <v>Yes</v>
      </c>
    </row>
    <row r="86" spans="1:12" x14ac:dyDescent="0.2">
      <c r="A86" s="2" t="s">
        <v>729</v>
      </c>
      <c r="B86" s="37" t="s">
        <v>213</v>
      </c>
      <c r="C86" s="49" t="s">
        <v>213</v>
      </c>
      <c r="D86" s="46" t="str">
        <f t="shared" si="20"/>
        <v>N/A</v>
      </c>
      <c r="E86" s="38">
        <v>4940</v>
      </c>
      <c r="F86" s="46" t="str">
        <f t="shared" si="21"/>
        <v>N/A</v>
      </c>
      <c r="G86" s="38">
        <v>5120</v>
      </c>
      <c r="H86" s="46" t="str">
        <f t="shared" si="22"/>
        <v>N/A</v>
      </c>
      <c r="I86" s="12" t="s">
        <v>213</v>
      </c>
      <c r="J86" s="12">
        <v>3.6440000000000001</v>
      </c>
      <c r="K86" s="47" t="s">
        <v>739</v>
      </c>
      <c r="L86" s="9" t="str">
        <f t="shared" si="19"/>
        <v>Yes</v>
      </c>
    </row>
    <row r="87" spans="1:12" ht="25.5" x14ac:dyDescent="0.2">
      <c r="A87" s="2" t="s">
        <v>1182</v>
      </c>
      <c r="B87" s="37" t="s">
        <v>213</v>
      </c>
      <c r="C87" s="49" t="s">
        <v>213</v>
      </c>
      <c r="D87" s="46" t="str">
        <f t="shared" si="20"/>
        <v>N/A</v>
      </c>
      <c r="E87" s="49">
        <v>2280.8556680000002</v>
      </c>
      <c r="F87" s="46" t="str">
        <f t="shared" si="21"/>
        <v>N/A</v>
      </c>
      <c r="G87" s="49">
        <v>2151.7632813</v>
      </c>
      <c r="H87" s="46" t="str">
        <f t="shared" si="22"/>
        <v>N/A</v>
      </c>
      <c r="I87" s="12" t="s">
        <v>213</v>
      </c>
      <c r="J87" s="12">
        <v>-5.66</v>
      </c>
      <c r="K87" s="47" t="s">
        <v>739</v>
      </c>
      <c r="L87" s="9" t="str">
        <f t="shared" si="19"/>
        <v>Yes</v>
      </c>
    </row>
    <row r="88" spans="1:12" ht="25.5" x14ac:dyDescent="0.2">
      <c r="A88" s="2" t="s">
        <v>1183</v>
      </c>
      <c r="B88" s="37" t="s">
        <v>213</v>
      </c>
      <c r="C88" s="49" t="s">
        <v>213</v>
      </c>
      <c r="D88" s="46" t="str">
        <f t="shared" si="20"/>
        <v>N/A</v>
      </c>
      <c r="E88" s="49">
        <v>94354060</v>
      </c>
      <c r="F88" s="46" t="str">
        <f t="shared" si="21"/>
        <v>N/A</v>
      </c>
      <c r="G88" s="49">
        <v>98556607</v>
      </c>
      <c r="H88" s="46" t="str">
        <f t="shared" si="22"/>
        <v>N/A</v>
      </c>
      <c r="I88" s="12" t="s">
        <v>213</v>
      </c>
      <c r="J88" s="12">
        <v>4.4539999999999997</v>
      </c>
      <c r="K88" s="47" t="s">
        <v>739</v>
      </c>
      <c r="L88" s="9" t="str">
        <f t="shared" si="19"/>
        <v>Yes</v>
      </c>
    </row>
    <row r="89" spans="1:12" x14ac:dyDescent="0.2">
      <c r="A89" s="2" t="s">
        <v>730</v>
      </c>
      <c r="B89" s="37" t="s">
        <v>213</v>
      </c>
      <c r="C89" s="49" t="s">
        <v>213</v>
      </c>
      <c r="D89" s="46" t="str">
        <f t="shared" si="20"/>
        <v>N/A</v>
      </c>
      <c r="E89" s="38">
        <v>3162</v>
      </c>
      <c r="F89" s="46" t="str">
        <f t="shared" si="21"/>
        <v>N/A</v>
      </c>
      <c r="G89" s="38">
        <v>3261</v>
      </c>
      <c r="H89" s="46" t="str">
        <f t="shared" si="22"/>
        <v>N/A</v>
      </c>
      <c r="I89" s="12" t="s">
        <v>213</v>
      </c>
      <c r="J89" s="12">
        <v>3.1309999999999998</v>
      </c>
      <c r="K89" s="47" t="s">
        <v>739</v>
      </c>
      <c r="L89" s="9" t="str">
        <f t="shared" si="19"/>
        <v>Yes</v>
      </c>
    </row>
    <row r="90" spans="1:12" ht="25.5" x14ac:dyDescent="0.2">
      <c r="A90" s="2" t="s">
        <v>1184</v>
      </c>
      <c r="B90" s="37" t="s">
        <v>213</v>
      </c>
      <c r="C90" s="49" t="s">
        <v>213</v>
      </c>
      <c r="D90" s="46" t="str">
        <f t="shared" si="20"/>
        <v>N/A</v>
      </c>
      <c r="E90" s="49">
        <v>29839.993675000002</v>
      </c>
      <c r="F90" s="46" t="str">
        <f t="shared" si="21"/>
        <v>N/A</v>
      </c>
      <c r="G90" s="49">
        <v>30222.817233999998</v>
      </c>
      <c r="H90" s="46" t="str">
        <f t="shared" si="22"/>
        <v>N/A</v>
      </c>
      <c r="I90" s="12" t="s">
        <v>213</v>
      </c>
      <c r="J90" s="12">
        <v>1.2829999999999999</v>
      </c>
      <c r="K90" s="47" t="s">
        <v>739</v>
      </c>
      <c r="L90" s="9" t="str">
        <f t="shared" si="19"/>
        <v>Yes</v>
      </c>
    </row>
    <row r="91" spans="1:12" ht="25.5" x14ac:dyDescent="0.2">
      <c r="A91" s="2" t="s">
        <v>1185</v>
      </c>
      <c r="B91" s="37" t="s">
        <v>213</v>
      </c>
      <c r="C91" s="49" t="s">
        <v>213</v>
      </c>
      <c r="D91" s="46" t="str">
        <f t="shared" si="20"/>
        <v>N/A</v>
      </c>
      <c r="E91" s="49">
        <v>4734306</v>
      </c>
      <c r="F91" s="46" t="str">
        <f t="shared" si="21"/>
        <v>N/A</v>
      </c>
      <c r="G91" s="49">
        <v>4549621</v>
      </c>
      <c r="H91" s="46" t="str">
        <f t="shared" si="22"/>
        <v>N/A</v>
      </c>
      <c r="I91" s="12" t="s">
        <v>213</v>
      </c>
      <c r="J91" s="12">
        <v>-3.9</v>
      </c>
      <c r="K91" s="47" t="s">
        <v>739</v>
      </c>
      <c r="L91" s="9" t="str">
        <f t="shared" si="19"/>
        <v>Yes</v>
      </c>
    </row>
    <row r="92" spans="1:12" x14ac:dyDescent="0.2">
      <c r="A92" s="2" t="s">
        <v>731</v>
      </c>
      <c r="B92" s="37" t="s">
        <v>213</v>
      </c>
      <c r="C92" s="49" t="s">
        <v>213</v>
      </c>
      <c r="D92" s="46" t="str">
        <f t="shared" si="20"/>
        <v>N/A</v>
      </c>
      <c r="E92" s="38">
        <v>752</v>
      </c>
      <c r="F92" s="46" t="str">
        <f t="shared" si="21"/>
        <v>N/A</v>
      </c>
      <c r="G92" s="38">
        <v>712</v>
      </c>
      <c r="H92" s="46" t="str">
        <f t="shared" si="22"/>
        <v>N/A</v>
      </c>
      <c r="I92" s="12" t="s">
        <v>213</v>
      </c>
      <c r="J92" s="12">
        <v>-5.32</v>
      </c>
      <c r="K92" s="47" t="s">
        <v>739</v>
      </c>
      <c r="L92" s="9" t="str">
        <f t="shared" si="19"/>
        <v>Yes</v>
      </c>
    </row>
    <row r="93" spans="1:12" ht="25.5" x14ac:dyDescent="0.2">
      <c r="A93" s="2" t="s">
        <v>1186</v>
      </c>
      <c r="B93" s="37" t="s">
        <v>213</v>
      </c>
      <c r="C93" s="49" t="s">
        <v>213</v>
      </c>
      <c r="D93" s="46" t="str">
        <f t="shared" si="20"/>
        <v>N/A</v>
      </c>
      <c r="E93" s="49">
        <v>6295.6196809000003</v>
      </c>
      <c r="F93" s="46" t="str">
        <f t="shared" si="21"/>
        <v>N/A</v>
      </c>
      <c r="G93" s="49">
        <v>6389.9171348</v>
      </c>
      <c r="H93" s="46" t="str">
        <f t="shared" si="22"/>
        <v>N/A</v>
      </c>
      <c r="I93" s="12" t="s">
        <v>213</v>
      </c>
      <c r="J93" s="12">
        <v>1.498</v>
      </c>
      <c r="K93" s="47" t="s">
        <v>739</v>
      </c>
      <c r="L93" s="9" t="str">
        <f t="shared" si="19"/>
        <v>Yes</v>
      </c>
    </row>
    <row r="94" spans="1:12" x14ac:dyDescent="0.2">
      <c r="A94" s="2" t="s">
        <v>1187</v>
      </c>
      <c r="B94" s="37" t="s">
        <v>213</v>
      </c>
      <c r="C94" s="49" t="s">
        <v>213</v>
      </c>
      <c r="D94" s="46" t="str">
        <f t="shared" si="20"/>
        <v>N/A</v>
      </c>
      <c r="E94" s="49">
        <v>22994046</v>
      </c>
      <c r="F94" s="46" t="str">
        <f t="shared" si="21"/>
        <v>N/A</v>
      </c>
      <c r="G94" s="49">
        <v>25281604</v>
      </c>
      <c r="H94" s="46" t="str">
        <f t="shared" si="22"/>
        <v>N/A</v>
      </c>
      <c r="I94" s="12" t="s">
        <v>213</v>
      </c>
      <c r="J94" s="12">
        <v>9.9480000000000004</v>
      </c>
      <c r="K94" s="47" t="s">
        <v>739</v>
      </c>
      <c r="L94" s="9" t="str">
        <f t="shared" si="19"/>
        <v>Yes</v>
      </c>
    </row>
    <row r="95" spans="1:12" x14ac:dyDescent="0.2">
      <c r="A95" s="2" t="s">
        <v>732</v>
      </c>
      <c r="B95" s="37" t="s">
        <v>213</v>
      </c>
      <c r="C95" s="49" t="s">
        <v>213</v>
      </c>
      <c r="D95" s="46" t="str">
        <f t="shared" si="20"/>
        <v>N/A</v>
      </c>
      <c r="E95" s="38">
        <v>2150</v>
      </c>
      <c r="F95" s="46" t="str">
        <f t="shared" si="21"/>
        <v>N/A</v>
      </c>
      <c r="G95" s="38">
        <v>2375</v>
      </c>
      <c r="H95" s="46" t="str">
        <f t="shared" si="22"/>
        <v>N/A</v>
      </c>
      <c r="I95" s="12" t="s">
        <v>213</v>
      </c>
      <c r="J95" s="12">
        <v>10.47</v>
      </c>
      <c r="K95" s="47" t="s">
        <v>739</v>
      </c>
      <c r="L95" s="9" t="str">
        <f t="shared" si="19"/>
        <v>Yes</v>
      </c>
    </row>
    <row r="96" spans="1:12" x14ac:dyDescent="0.2">
      <c r="A96" s="2" t="s">
        <v>1188</v>
      </c>
      <c r="B96" s="37" t="s">
        <v>213</v>
      </c>
      <c r="C96" s="49" t="s">
        <v>213</v>
      </c>
      <c r="D96" s="46" t="str">
        <f t="shared" si="20"/>
        <v>N/A</v>
      </c>
      <c r="E96" s="49">
        <v>10694.905116</v>
      </c>
      <c r="F96" s="46" t="str">
        <f t="shared" si="21"/>
        <v>N/A</v>
      </c>
      <c r="G96" s="49">
        <v>10644.885894999999</v>
      </c>
      <c r="H96" s="46" t="str">
        <f t="shared" si="22"/>
        <v>N/A</v>
      </c>
      <c r="I96" s="12" t="s">
        <v>213</v>
      </c>
      <c r="J96" s="12">
        <v>-0.46800000000000003</v>
      </c>
      <c r="K96" s="47" t="s">
        <v>739</v>
      </c>
      <c r="L96" s="9" t="str">
        <f t="shared" si="19"/>
        <v>Yes</v>
      </c>
    </row>
    <row r="97" spans="1:12" x14ac:dyDescent="0.2">
      <c r="A97" s="2" t="s">
        <v>1189</v>
      </c>
      <c r="B97" s="37" t="s">
        <v>213</v>
      </c>
      <c r="C97" s="49" t="s">
        <v>213</v>
      </c>
      <c r="D97" s="46" t="str">
        <f t="shared" si="20"/>
        <v>N/A</v>
      </c>
      <c r="E97" s="49">
        <v>0</v>
      </c>
      <c r="F97" s="46" t="str">
        <f t="shared" si="21"/>
        <v>N/A</v>
      </c>
      <c r="G97" s="49">
        <v>0</v>
      </c>
      <c r="H97" s="46" t="str">
        <f t="shared" si="22"/>
        <v>N/A</v>
      </c>
      <c r="I97" s="12" t="s">
        <v>213</v>
      </c>
      <c r="J97" s="12" t="s">
        <v>1747</v>
      </c>
      <c r="K97" s="47" t="s">
        <v>739</v>
      </c>
      <c r="L97" s="9" t="str">
        <f t="shared" si="19"/>
        <v>N/A</v>
      </c>
    </row>
    <row r="98" spans="1:12" x14ac:dyDescent="0.2">
      <c r="A98" s="2" t="s">
        <v>520</v>
      </c>
      <c r="B98" s="37" t="s">
        <v>213</v>
      </c>
      <c r="C98" s="49" t="s">
        <v>213</v>
      </c>
      <c r="D98" s="46" t="str">
        <f t="shared" si="20"/>
        <v>N/A</v>
      </c>
      <c r="E98" s="38">
        <v>0</v>
      </c>
      <c r="F98" s="46" t="str">
        <f t="shared" si="21"/>
        <v>N/A</v>
      </c>
      <c r="G98" s="38">
        <v>0</v>
      </c>
      <c r="H98" s="46" t="str">
        <f t="shared" si="22"/>
        <v>N/A</v>
      </c>
      <c r="I98" s="12" t="s">
        <v>213</v>
      </c>
      <c r="J98" s="12" t="s">
        <v>1747</v>
      </c>
      <c r="K98" s="47" t="s">
        <v>739</v>
      </c>
      <c r="L98" s="9" t="str">
        <f t="shared" si="19"/>
        <v>N/A</v>
      </c>
    </row>
    <row r="99" spans="1:12" x14ac:dyDescent="0.2">
      <c r="A99" s="2" t="s">
        <v>1190</v>
      </c>
      <c r="B99" s="37" t="s">
        <v>213</v>
      </c>
      <c r="C99" s="49" t="s">
        <v>213</v>
      </c>
      <c r="D99" s="46" t="str">
        <f t="shared" si="20"/>
        <v>N/A</v>
      </c>
      <c r="E99" s="49" t="s">
        <v>1747</v>
      </c>
      <c r="F99" s="46" t="str">
        <f t="shared" si="21"/>
        <v>N/A</v>
      </c>
      <c r="G99" s="49" t="s">
        <v>1747</v>
      </c>
      <c r="H99" s="46" t="str">
        <f t="shared" si="22"/>
        <v>N/A</v>
      </c>
      <c r="I99" s="12" t="s">
        <v>213</v>
      </c>
      <c r="J99" s="12" t="s">
        <v>1747</v>
      </c>
      <c r="K99" s="47" t="s">
        <v>739</v>
      </c>
      <c r="L99" s="9" t="str">
        <f t="shared" si="19"/>
        <v>N/A</v>
      </c>
    </row>
    <row r="100" spans="1:12" ht="25.5" x14ac:dyDescent="0.2">
      <c r="A100" s="2" t="s">
        <v>1191</v>
      </c>
      <c r="B100" s="37" t="s">
        <v>213</v>
      </c>
      <c r="C100" s="49" t="s">
        <v>213</v>
      </c>
      <c r="D100" s="46" t="str">
        <f t="shared" si="20"/>
        <v>N/A</v>
      </c>
      <c r="E100" s="49">
        <v>195963</v>
      </c>
      <c r="F100" s="46" t="str">
        <f t="shared" si="21"/>
        <v>N/A</v>
      </c>
      <c r="G100" s="49">
        <v>195187</v>
      </c>
      <c r="H100" s="46" t="str">
        <f t="shared" si="22"/>
        <v>N/A</v>
      </c>
      <c r="I100" s="12" t="s">
        <v>213</v>
      </c>
      <c r="J100" s="12">
        <v>-0.39600000000000002</v>
      </c>
      <c r="K100" s="47" t="s">
        <v>739</v>
      </c>
      <c r="L100" s="9" t="str">
        <f t="shared" si="19"/>
        <v>Yes</v>
      </c>
    </row>
    <row r="101" spans="1:12" x14ac:dyDescent="0.2">
      <c r="A101" s="2" t="s">
        <v>521</v>
      </c>
      <c r="B101" s="37" t="s">
        <v>213</v>
      </c>
      <c r="C101" s="49" t="s">
        <v>213</v>
      </c>
      <c r="D101" s="46" t="str">
        <f t="shared" si="20"/>
        <v>N/A</v>
      </c>
      <c r="E101" s="38">
        <v>225</v>
      </c>
      <c r="F101" s="46" t="str">
        <f t="shared" si="21"/>
        <v>N/A</v>
      </c>
      <c r="G101" s="38">
        <v>255</v>
      </c>
      <c r="H101" s="46" t="str">
        <f t="shared" si="22"/>
        <v>N/A</v>
      </c>
      <c r="I101" s="12" t="s">
        <v>213</v>
      </c>
      <c r="J101" s="12">
        <v>13.33</v>
      </c>
      <c r="K101" s="47" t="s">
        <v>739</v>
      </c>
      <c r="L101" s="9" t="str">
        <f t="shared" si="19"/>
        <v>Yes</v>
      </c>
    </row>
    <row r="102" spans="1:12" ht="25.5" x14ac:dyDescent="0.2">
      <c r="A102" s="2" t="s">
        <v>1192</v>
      </c>
      <c r="B102" s="37" t="s">
        <v>213</v>
      </c>
      <c r="C102" s="49" t="s">
        <v>213</v>
      </c>
      <c r="D102" s="46" t="str">
        <f t="shared" si="20"/>
        <v>N/A</v>
      </c>
      <c r="E102" s="49">
        <v>870.94666667000001</v>
      </c>
      <c r="F102" s="46" t="str">
        <f t="shared" si="21"/>
        <v>N/A</v>
      </c>
      <c r="G102" s="49">
        <v>765.43921568999997</v>
      </c>
      <c r="H102" s="46" t="str">
        <f t="shared" si="22"/>
        <v>N/A</v>
      </c>
      <c r="I102" s="12" t="s">
        <v>213</v>
      </c>
      <c r="J102" s="12">
        <v>-12.1</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5406977</v>
      </c>
      <c r="F106" s="46" t="str">
        <f t="shared" si="21"/>
        <v>N/A</v>
      </c>
      <c r="G106" s="49">
        <v>5811880</v>
      </c>
      <c r="H106" s="46" t="str">
        <f t="shared" si="22"/>
        <v>N/A</v>
      </c>
      <c r="I106" s="12" t="s">
        <v>213</v>
      </c>
      <c r="J106" s="12">
        <v>7.4889999999999999</v>
      </c>
      <c r="K106" s="47" t="s">
        <v>739</v>
      </c>
      <c r="L106" s="9" t="str">
        <f t="shared" si="19"/>
        <v>Yes</v>
      </c>
    </row>
    <row r="107" spans="1:12" x14ac:dyDescent="0.2">
      <c r="A107" s="2" t="s">
        <v>523</v>
      </c>
      <c r="B107" s="37" t="s">
        <v>213</v>
      </c>
      <c r="C107" s="49" t="s">
        <v>213</v>
      </c>
      <c r="D107" s="46" t="str">
        <f t="shared" si="20"/>
        <v>N/A</v>
      </c>
      <c r="E107" s="38">
        <v>964</v>
      </c>
      <c r="F107" s="46" t="str">
        <f t="shared" si="21"/>
        <v>N/A</v>
      </c>
      <c r="G107" s="38">
        <v>1032</v>
      </c>
      <c r="H107" s="46" t="str">
        <f t="shared" si="22"/>
        <v>N/A</v>
      </c>
      <c r="I107" s="12" t="s">
        <v>213</v>
      </c>
      <c r="J107" s="12">
        <v>7.0540000000000003</v>
      </c>
      <c r="K107" s="47" t="s">
        <v>739</v>
      </c>
      <c r="L107" s="9" t="str">
        <f t="shared" si="19"/>
        <v>Yes</v>
      </c>
    </row>
    <row r="108" spans="1:12" ht="25.5" x14ac:dyDescent="0.2">
      <c r="A108" s="2" t="s">
        <v>1196</v>
      </c>
      <c r="B108" s="37" t="s">
        <v>213</v>
      </c>
      <c r="C108" s="49" t="s">
        <v>213</v>
      </c>
      <c r="D108" s="46" t="str">
        <f t="shared" si="20"/>
        <v>N/A</v>
      </c>
      <c r="E108" s="49">
        <v>5608.8973028999999</v>
      </c>
      <c r="F108" s="46" t="str">
        <f t="shared" si="21"/>
        <v>N/A</v>
      </c>
      <c r="G108" s="49">
        <v>5631.6666667</v>
      </c>
      <c r="H108" s="46" t="str">
        <f t="shared" si="22"/>
        <v>N/A</v>
      </c>
      <c r="I108" s="12" t="s">
        <v>213</v>
      </c>
      <c r="J108" s="12">
        <v>0.40600000000000003</v>
      </c>
      <c r="K108" s="47" t="s">
        <v>739</v>
      </c>
      <c r="L108" s="9" t="str">
        <f t="shared" si="19"/>
        <v>Yes</v>
      </c>
    </row>
    <row r="109" spans="1:12" ht="25.5" x14ac:dyDescent="0.2">
      <c r="A109" s="2" t="s">
        <v>1197</v>
      </c>
      <c r="B109" s="37" t="s">
        <v>213</v>
      </c>
      <c r="C109" s="49" t="s">
        <v>213</v>
      </c>
      <c r="D109" s="46" t="str">
        <f t="shared" si="20"/>
        <v>N/A</v>
      </c>
      <c r="E109" s="49">
        <v>4553633</v>
      </c>
      <c r="F109" s="46" t="str">
        <f t="shared" si="21"/>
        <v>N/A</v>
      </c>
      <c r="G109" s="49">
        <v>4579178</v>
      </c>
      <c r="H109" s="46" t="str">
        <f t="shared" si="22"/>
        <v>N/A</v>
      </c>
      <c r="I109" s="12" t="s">
        <v>213</v>
      </c>
      <c r="J109" s="12">
        <v>0.56100000000000005</v>
      </c>
      <c r="K109" s="47" t="s">
        <v>739</v>
      </c>
      <c r="L109" s="9" t="str">
        <f t="shared" si="19"/>
        <v>Yes</v>
      </c>
    </row>
    <row r="110" spans="1:12" x14ac:dyDescent="0.2">
      <c r="A110" s="2" t="s">
        <v>524</v>
      </c>
      <c r="B110" s="37" t="s">
        <v>213</v>
      </c>
      <c r="C110" s="49" t="s">
        <v>213</v>
      </c>
      <c r="D110" s="46" t="str">
        <f t="shared" si="20"/>
        <v>N/A</v>
      </c>
      <c r="E110" s="38">
        <v>1222</v>
      </c>
      <c r="F110" s="46" t="str">
        <f t="shared" si="21"/>
        <v>N/A</v>
      </c>
      <c r="G110" s="38">
        <v>1196</v>
      </c>
      <c r="H110" s="46" t="str">
        <f t="shared" si="22"/>
        <v>N/A</v>
      </c>
      <c r="I110" s="12" t="s">
        <v>213</v>
      </c>
      <c r="J110" s="12">
        <v>-2.13</v>
      </c>
      <c r="K110" s="47" t="s">
        <v>739</v>
      </c>
      <c r="L110" s="9" t="str">
        <f t="shared" si="19"/>
        <v>Yes</v>
      </c>
    </row>
    <row r="111" spans="1:12" ht="25.5" x14ac:dyDescent="0.2">
      <c r="A111" s="2" t="s">
        <v>1198</v>
      </c>
      <c r="B111" s="37" t="s">
        <v>213</v>
      </c>
      <c r="C111" s="49" t="s">
        <v>213</v>
      </c>
      <c r="D111" s="46" t="str">
        <f t="shared" si="20"/>
        <v>N/A</v>
      </c>
      <c r="E111" s="49">
        <v>3726.3772503999999</v>
      </c>
      <c r="F111" s="46" t="str">
        <f t="shared" si="21"/>
        <v>N/A</v>
      </c>
      <c r="G111" s="49">
        <v>3828.7441472</v>
      </c>
      <c r="H111" s="46" t="str">
        <f t="shared" si="22"/>
        <v>N/A</v>
      </c>
      <c r="I111" s="12" t="s">
        <v>213</v>
      </c>
      <c r="J111" s="12">
        <v>2.7469999999999999</v>
      </c>
      <c r="K111" s="47" t="s">
        <v>739</v>
      </c>
      <c r="L111" s="9" t="str">
        <f t="shared" si="19"/>
        <v>Yes</v>
      </c>
    </row>
    <row r="112" spans="1:12" ht="25.5" x14ac:dyDescent="0.2">
      <c r="A112" s="2" t="s">
        <v>1199</v>
      </c>
      <c r="B112" s="37" t="s">
        <v>213</v>
      </c>
      <c r="C112" s="49" t="s">
        <v>213</v>
      </c>
      <c r="D112" s="46" t="str">
        <f t="shared" si="20"/>
        <v>N/A</v>
      </c>
      <c r="E112" s="49">
        <v>3114328</v>
      </c>
      <c r="F112" s="46" t="str">
        <f t="shared" si="21"/>
        <v>N/A</v>
      </c>
      <c r="G112" s="49">
        <v>3250348</v>
      </c>
      <c r="H112" s="46" t="str">
        <f t="shared" si="22"/>
        <v>N/A</v>
      </c>
      <c r="I112" s="12" t="s">
        <v>213</v>
      </c>
      <c r="J112" s="12">
        <v>4.3680000000000003</v>
      </c>
      <c r="K112" s="47" t="s">
        <v>739</v>
      </c>
      <c r="L112" s="9" t="str">
        <f t="shared" si="19"/>
        <v>Yes</v>
      </c>
    </row>
    <row r="113" spans="1:12" ht="25.5" x14ac:dyDescent="0.2">
      <c r="A113" s="2" t="s">
        <v>525</v>
      </c>
      <c r="B113" s="37" t="s">
        <v>213</v>
      </c>
      <c r="C113" s="49" t="s">
        <v>213</v>
      </c>
      <c r="D113" s="46" t="str">
        <f t="shared" si="20"/>
        <v>N/A</v>
      </c>
      <c r="E113" s="38">
        <v>1528</v>
      </c>
      <c r="F113" s="46" t="str">
        <f t="shared" si="21"/>
        <v>N/A</v>
      </c>
      <c r="G113" s="38">
        <v>1640</v>
      </c>
      <c r="H113" s="46" t="str">
        <f t="shared" si="22"/>
        <v>N/A</v>
      </c>
      <c r="I113" s="12" t="s">
        <v>213</v>
      </c>
      <c r="J113" s="12">
        <v>7.33</v>
      </c>
      <c r="K113" s="47" t="s">
        <v>739</v>
      </c>
      <c r="L113" s="9" t="str">
        <f t="shared" si="19"/>
        <v>Yes</v>
      </c>
    </row>
    <row r="114" spans="1:12" ht="25.5" x14ac:dyDescent="0.2">
      <c r="A114" s="2" t="s">
        <v>1200</v>
      </c>
      <c r="B114" s="37" t="s">
        <v>213</v>
      </c>
      <c r="C114" s="49" t="s">
        <v>213</v>
      </c>
      <c r="D114" s="46" t="str">
        <f t="shared" si="20"/>
        <v>N/A</v>
      </c>
      <c r="E114" s="49">
        <v>2038.1727748999999</v>
      </c>
      <c r="F114" s="46" t="str">
        <f t="shared" si="21"/>
        <v>N/A</v>
      </c>
      <c r="G114" s="49">
        <v>1981.9195122000001</v>
      </c>
      <c r="H114" s="46" t="str">
        <f t="shared" si="22"/>
        <v>N/A</v>
      </c>
      <c r="I114" s="12" t="s">
        <v>213</v>
      </c>
      <c r="J114" s="12">
        <v>-2.76</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434560</v>
      </c>
      <c r="F115" s="46" t="str">
        <f t="shared" ref="F115:F146" si="24">IF($B115="N/A","N/A",IF(E115&gt;10,"No",IF(E115&lt;-10,"No","Yes")))</f>
        <v>N/A</v>
      </c>
      <c r="G115" s="49">
        <v>469776</v>
      </c>
      <c r="H115" s="46" t="str">
        <f t="shared" ref="H115:H146" si="25">IF($B115="N/A","N/A",IF(G115&gt;10,"No",IF(G115&lt;-10,"No","Yes")))</f>
        <v>N/A</v>
      </c>
      <c r="I115" s="12" t="s">
        <v>213</v>
      </c>
      <c r="J115" s="12">
        <v>8.1039999999999992</v>
      </c>
      <c r="K115" s="47" t="s">
        <v>739</v>
      </c>
      <c r="L115" s="9" t="str">
        <f t="shared" si="19"/>
        <v>Yes</v>
      </c>
    </row>
    <row r="116" spans="1:12" ht="25.5" x14ac:dyDescent="0.2">
      <c r="A116" s="2" t="s">
        <v>526</v>
      </c>
      <c r="B116" s="37" t="s">
        <v>213</v>
      </c>
      <c r="C116" s="49" t="s">
        <v>213</v>
      </c>
      <c r="D116" s="46" t="str">
        <f t="shared" si="23"/>
        <v>N/A</v>
      </c>
      <c r="E116" s="38">
        <v>808</v>
      </c>
      <c r="F116" s="46" t="str">
        <f t="shared" si="24"/>
        <v>N/A</v>
      </c>
      <c r="G116" s="38">
        <v>817</v>
      </c>
      <c r="H116" s="46" t="str">
        <f t="shared" si="25"/>
        <v>N/A</v>
      </c>
      <c r="I116" s="12" t="s">
        <v>213</v>
      </c>
      <c r="J116" s="12">
        <v>1.1140000000000001</v>
      </c>
      <c r="K116" s="47" t="s">
        <v>739</v>
      </c>
      <c r="L116" s="9" t="str">
        <f t="shared" si="19"/>
        <v>Yes</v>
      </c>
    </row>
    <row r="117" spans="1:12" ht="25.5" x14ac:dyDescent="0.2">
      <c r="A117" s="2" t="s">
        <v>1202</v>
      </c>
      <c r="B117" s="37" t="s">
        <v>213</v>
      </c>
      <c r="C117" s="49" t="s">
        <v>213</v>
      </c>
      <c r="D117" s="46" t="str">
        <f t="shared" si="23"/>
        <v>N/A</v>
      </c>
      <c r="E117" s="49">
        <v>537.82178218000001</v>
      </c>
      <c r="F117" s="46" t="str">
        <f t="shared" si="24"/>
        <v>N/A</v>
      </c>
      <c r="G117" s="49">
        <v>575.00122398999997</v>
      </c>
      <c r="H117" s="46" t="str">
        <f t="shared" si="25"/>
        <v>N/A</v>
      </c>
      <c r="I117" s="12" t="s">
        <v>213</v>
      </c>
      <c r="J117" s="12">
        <v>6.9130000000000003</v>
      </c>
      <c r="K117" s="47" t="s">
        <v>739</v>
      </c>
      <c r="L117" s="9" t="str">
        <f t="shared" si="19"/>
        <v>Yes</v>
      </c>
    </row>
    <row r="118" spans="1:12" ht="25.5" x14ac:dyDescent="0.2">
      <c r="A118" s="2" t="s">
        <v>1203</v>
      </c>
      <c r="B118" s="37" t="s">
        <v>213</v>
      </c>
      <c r="C118" s="49" t="s">
        <v>213</v>
      </c>
      <c r="D118" s="46" t="str">
        <f t="shared" si="23"/>
        <v>N/A</v>
      </c>
      <c r="E118" s="49">
        <v>668361</v>
      </c>
      <c r="F118" s="46" t="str">
        <f t="shared" si="24"/>
        <v>N/A</v>
      </c>
      <c r="G118" s="49">
        <v>705136</v>
      </c>
      <c r="H118" s="46" t="str">
        <f t="shared" si="25"/>
        <v>N/A</v>
      </c>
      <c r="I118" s="12" t="s">
        <v>213</v>
      </c>
      <c r="J118" s="12">
        <v>5.5019999999999998</v>
      </c>
      <c r="K118" s="47" t="s">
        <v>739</v>
      </c>
      <c r="L118" s="9" t="str">
        <f t="shared" si="19"/>
        <v>Yes</v>
      </c>
    </row>
    <row r="119" spans="1:12" ht="25.5" x14ac:dyDescent="0.2">
      <c r="A119" s="2" t="s">
        <v>527</v>
      </c>
      <c r="B119" s="37" t="s">
        <v>213</v>
      </c>
      <c r="C119" s="49" t="s">
        <v>213</v>
      </c>
      <c r="D119" s="46" t="str">
        <f t="shared" si="23"/>
        <v>N/A</v>
      </c>
      <c r="E119" s="38">
        <v>1542</v>
      </c>
      <c r="F119" s="46" t="str">
        <f t="shared" si="24"/>
        <v>N/A</v>
      </c>
      <c r="G119" s="38">
        <v>1590</v>
      </c>
      <c r="H119" s="46" t="str">
        <f t="shared" si="25"/>
        <v>N/A</v>
      </c>
      <c r="I119" s="12" t="s">
        <v>213</v>
      </c>
      <c r="J119" s="12">
        <v>3.113</v>
      </c>
      <c r="K119" s="47" t="s">
        <v>739</v>
      </c>
      <c r="L119" s="9" t="str">
        <f t="shared" si="19"/>
        <v>Yes</v>
      </c>
    </row>
    <row r="120" spans="1:12" ht="25.5" x14ac:dyDescent="0.2">
      <c r="A120" s="2" t="s">
        <v>1204</v>
      </c>
      <c r="B120" s="37" t="s">
        <v>213</v>
      </c>
      <c r="C120" s="49" t="s">
        <v>213</v>
      </c>
      <c r="D120" s="46" t="str">
        <f t="shared" si="23"/>
        <v>N/A</v>
      </c>
      <c r="E120" s="49">
        <v>433.43774318999999</v>
      </c>
      <c r="F120" s="46" t="str">
        <f t="shared" si="24"/>
        <v>N/A</v>
      </c>
      <c r="G120" s="49">
        <v>443.48176101000001</v>
      </c>
      <c r="H120" s="46" t="str">
        <f t="shared" si="25"/>
        <v>N/A</v>
      </c>
      <c r="I120" s="12" t="s">
        <v>213</v>
      </c>
      <c r="J120" s="12">
        <v>2.3170000000000002</v>
      </c>
      <c r="K120" s="47" t="s">
        <v>739</v>
      </c>
      <c r="L120" s="9" t="str">
        <f t="shared" si="19"/>
        <v>Yes</v>
      </c>
    </row>
    <row r="121" spans="1:12" ht="25.5" x14ac:dyDescent="0.2">
      <c r="A121" s="2" t="s">
        <v>1205</v>
      </c>
      <c r="B121" s="37" t="s">
        <v>213</v>
      </c>
      <c r="C121" s="49" t="s">
        <v>213</v>
      </c>
      <c r="D121" s="46" t="str">
        <f t="shared" si="23"/>
        <v>N/A</v>
      </c>
      <c r="E121" s="49">
        <v>579929</v>
      </c>
      <c r="F121" s="46" t="str">
        <f t="shared" si="24"/>
        <v>N/A</v>
      </c>
      <c r="G121" s="49">
        <v>560008</v>
      </c>
      <c r="H121" s="46" t="str">
        <f t="shared" si="25"/>
        <v>N/A</v>
      </c>
      <c r="I121" s="12" t="s">
        <v>213</v>
      </c>
      <c r="J121" s="12">
        <v>-3.44</v>
      </c>
      <c r="K121" s="47" t="s">
        <v>739</v>
      </c>
      <c r="L121" s="9" t="str">
        <f t="shared" si="19"/>
        <v>Yes</v>
      </c>
    </row>
    <row r="122" spans="1:12" x14ac:dyDescent="0.2">
      <c r="A122" s="2" t="s">
        <v>528</v>
      </c>
      <c r="B122" s="37" t="s">
        <v>213</v>
      </c>
      <c r="C122" s="49" t="s">
        <v>213</v>
      </c>
      <c r="D122" s="46" t="str">
        <f t="shared" si="23"/>
        <v>N/A</v>
      </c>
      <c r="E122" s="38">
        <v>1427</v>
      </c>
      <c r="F122" s="46" t="str">
        <f t="shared" si="24"/>
        <v>N/A</v>
      </c>
      <c r="G122" s="38">
        <v>1473</v>
      </c>
      <c r="H122" s="46" t="str">
        <f t="shared" si="25"/>
        <v>N/A</v>
      </c>
      <c r="I122" s="12" t="s">
        <v>213</v>
      </c>
      <c r="J122" s="12">
        <v>3.2240000000000002</v>
      </c>
      <c r="K122" s="47" t="s">
        <v>739</v>
      </c>
      <c r="L122" s="9" t="str">
        <f t="shared" si="19"/>
        <v>Yes</v>
      </c>
    </row>
    <row r="123" spans="1:12" ht="25.5" x14ac:dyDescent="0.2">
      <c r="A123" s="2" t="s">
        <v>1206</v>
      </c>
      <c r="B123" s="37" t="s">
        <v>213</v>
      </c>
      <c r="C123" s="49" t="s">
        <v>213</v>
      </c>
      <c r="D123" s="46" t="str">
        <f t="shared" si="23"/>
        <v>N/A</v>
      </c>
      <c r="E123" s="49">
        <v>406.39733706999999</v>
      </c>
      <c r="F123" s="46" t="str">
        <f t="shared" si="24"/>
        <v>N/A</v>
      </c>
      <c r="G123" s="49">
        <v>380.18194161999998</v>
      </c>
      <c r="H123" s="46" t="str">
        <f t="shared" si="25"/>
        <v>N/A</v>
      </c>
      <c r="I123" s="12" t="s">
        <v>213</v>
      </c>
      <c r="J123" s="12">
        <v>-6.45</v>
      </c>
      <c r="K123" s="47" t="s">
        <v>739</v>
      </c>
      <c r="L123" s="9" t="str">
        <f t="shared" si="19"/>
        <v>Yes</v>
      </c>
    </row>
    <row r="124" spans="1:12" ht="25.5" x14ac:dyDescent="0.2">
      <c r="A124" s="2" t="s">
        <v>1207</v>
      </c>
      <c r="B124" s="37" t="s">
        <v>213</v>
      </c>
      <c r="C124" s="49" t="s">
        <v>213</v>
      </c>
      <c r="D124" s="46" t="str">
        <f t="shared" si="23"/>
        <v>N/A</v>
      </c>
      <c r="E124" s="49">
        <v>268457</v>
      </c>
      <c r="F124" s="46" t="str">
        <f t="shared" si="24"/>
        <v>N/A</v>
      </c>
      <c r="G124" s="49">
        <v>269825</v>
      </c>
      <c r="H124" s="46" t="str">
        <f t="shared" si="25"/>
        <v>N/A</v>
      </c>
      <c r="I124" s="12" t="s">
        <v>213</v>
      </c>
      <c r="J124" s="12">
        <v>0.50960000000000005</v>
      </c>
      <c r="K124" s="47" t="s">
        <v>739</v>
      </c>
      <c r="L124" s="9" t="str">
        <f t="shared" si="19"/>
        <v>Yes</v>
      </c>
    </row>
    <row r="125" spans="1:12" ht="25.5" x14ac:dyDescent="0.2">
      <c r="A125" s="2" t="s">
        <v>529</v>
      </c>
      <c r="B125" s="37" t="s">
        <v>213</v>
      </c>
      <c r="C125" s="49" t="s">
        <v>213</v>
      </c>
      <c r="D125" s="46" t="str">
        <f t="shared" si="23"/>
        <v>N/A</v>
      </c>
      <c r="E125" s="38">
        <v>551</v>
      </c>
      <c r="F125" s="46" t="str">
        <f t="shared" si="24"/>
        <v>N/A</v>
      </c>
      <c r="G125" s="38">
        <v>588</v>
      </c>
      <c r="H125" s="46" t="str">
        <f t="shared" si="25"/>
        <v>N/A</v>
      </c>
      <c r="I125" s="12" t="s">
        <v>213</v>
      </c>
      <c r="J125" s="12">
        <v>6.7149999999999999</v>
      </c>
      <c r="K125" s="47" t="s">
        <v>739</v>
      </c>
      <c r="L125" s="9" t="str">
        <f t="shared" si="19"/>
        <v>Yes</v>
      </c>
    </row>
    <row r="126" spans="1:12" ht="25.5" x14ac:dyDescent="0.2">
      <c r="A126" s="2" t="s">
        <v>1208</v>
      </c>
      <c r="B126" s="37" t="s">
        <v>213</v>
      </c>
      <c r="C126" s="49" t="s">
        <v>213</v>
      </c>
      <c r="D126" s="46" t="str">
        <f t="shared" si="23"/>
        <v>N/A</v>
      </c>
      <c r="E126" s="49">
        <v>487.21778583999998</v>
      </c>
      <c r="F126" s="46" t="str">
        <f t="shared" si="24"/>
        <v>N/A</v>
      </c>
      <c r="G126" s="49">
        <v>458.88605441999999</v>
      </c>
      <c r="H126" s="46" t="str">
        <f t="shared" si="25"/>
        <v>N/A</v>
      </c>
      <c r="I126" s="12" t="s">
        <v>213</v>
      </c>
      <c r="J126" s="12">
        <v>-5.82</v>
      </c>
      <c r="K126" s="47" t="s">
        <v>739</v>
      </c>
      <c r="L126" s="9" t="str">
        <f t="shared" si="19"/>
        <v>Yes</v>
      </c>
    </row>
    <row r="127" spans="1:12" ht="25.5" x14ac:dyDescent="0.2">
      <c r="A127" s="2" t="s">
        <v>1209</v>
      </c>
      <c r="B127" s="37" t="s">
        <v>213</v>
      </c>
      <c r="C127" s="49" t="s">
        <v>213</v>
      </c>
      <c r="D127" s="46" t="str">
        <f t="shared" si="23"/>
        <v>N/A</v>
      </c>
      <c r="E127" s="49">
        <v>3377508</v>
      </c>
      <c r="F127" s="46" t="str">
        <f t="shared" si="24"/>
        <v>N/A</v>
      </c>
      <c r="G127" s="49">
        <v>4144172</v>
      </c>
      <c r="H127" s="46" t="str">
        <f t="shared" si="25"/>
        <v>N/A</v>
      </c>
      <c r="I127" s="12" t="s">
        <v>213</v>
      </c>
      <c r="J127" s="12">
        <v>22.7</v>
      </c>
      <c r="K127" s="47" t="s">
        <v>739</v>
      </c>
      <c r="L127" s="9" t="str">
        <f t="shared" si="19"/>
        <v>Yes</v>
      </c>
    </row>
    <row r="128" spans="1:12" x14ac:dyDescent="0.2">
      <c r="A128" s="2" t="s">
        <v>530</v>
      </c>
      <c r="B128" s="37" t="s">
        <v>213</v>
      </c>
      <c r="C128" s="49" t="s">
        <v>213</v>
      </c>
      <c r="D128" s="46" t="str">
        <f t="shared" si="23"/>
        <v>N/A</v>
      </c>
      <c r="E128" s="38">
        <v>2432</v>
      </c>
      <c r="F128" s="46" t="str">
        <f t="shared" si="24"/>
        <v>N/A</v>
      </c>
      <c r="G128" s="38">
        <v>2603</v>
      </c>
      <c r="H128" s="46" t="str">
        <f t="shared" si="25"/>
        <v>N/A</v>
      </c>
      <c r="I128" s="12" t="s">
        <v>213</v>
      </c>
      <c r="J128" s="12">
        <v>7.0309999999999997</v>
      </c>
      <c r="K128" s="47" t="s">
        <v>739</v>
      </c>
      <c r="L128" s="9" t="str">
        <f t="shared" si="19"/>
        <v>Yes</v>
      </c>
    </row>
    <row r="129" spans="1:12" ht="25.5" x14ac:dyDescent="0.2">
      <c r="A129" s="2" t="s">
        <v>1210</v>
      </c>
      <c r="B129" s="37" t="s">
        <v>213</v>
      </c>
      <c r="C129" s="49" t="s">
        <v>213</v>
      </c>
      <c r="D129" s="46" t="str">
        <f t="shared" si="23"/>
        <v>N/A</v>
      </c>
      <c r="E129" s="49">
        <v>1388.7779605000001</v>
      </c>
      <c r="F129" s="46" t="str">
        <f t="shared" si="24"/>
        <v>N/A</v>
      </c>
      <c r="G129" s="49">
        <v>1592.0752977</v>
      </c>
      <c r="H129" s="46" t="str">
        <f t="shared" si="25"/>
        <v>N/A</v>
      </c>
      <c r="I129" s="12" t="s">
        <v>213</v>
      </c>
      <c r="J129" s="12">
        <v>14.64</v>
      </c>
      <c r="K129" s="47" t="s">
        <v>739</v>
      </c>
      <c r="L129" s="9" t="str">
        <f t="shared" si="19"/>
        <v>Yes</v>
      </c>
    </row>
    <row r="130" spans="1:12" ht="25.5" x14ac:dyDescent="0.2">
      <c r="A130" s="2" t="s">
        <v>1211</v>
      </c>
      <c r="B130" s="37" t="s">
        <v>213</v>
      </c>
      <c r="C130" s="49" t="s">
        <v>213</v>
      </c>
      <c r="D130" s="46" t="str">
        <f t="shared" si="23"/>
        <v>N/A</v>
      </c>
      <c r="E130" s="49">
        <v>1566</v>
      </c>
      <c r="F130" s="46" t="str">
        <f t="shared" si="24"/>
        <v>N/A</v>
      </c>
      <c r="G130" s="49">
        <v>1813</v>
      </c>
      <c r="H130" s="46" t="str">
        <f t="shared" si="25"/>
        <v>N/A</v>
      </c>
      <c r="I130" s="12" t="s">
        <v>213</v>
      </c>
      <c r="J130" s="12">
        <v>15.77</v>
      </c>
      <c r="K130" s="47" t="s">
        <v>739</v>
      </c>
      <c r="L130" s="9" t="str">
        <f t="shared" si="19"/>
        <v>Yes</v>
      </c>
    </row>
    <row r="131" spans="1:12" ht="25.5" x14ac:dyDescent="0.2">
      <c r="A131" s="2" t="s">
        <v>531</v>
      </c>
      <c r="B131" s="37" t="s">
        <v>213</v>
      </c>
      <c r="C131" s="49" t="s">
        <v>213</v>
      </c>
      <c r="D131" s="46" t="str">
        <f t="shared" si="23"/>
        <v>N/A</v>
      </c>
      <c r="E131" s="38">
        <v>11</v>
      </c>
      <c r="F131" s="46" t="str">
        <f t="shared" si="24"/>
        <v>N/A</v>
      </c>
      <c r="G131" s="38">
        <v>11</v>
      </c>
      <c r="H131" s="46" t="str">
        <f t="shared" si="25"/>
        <v>N/A</v>
      </c>
      <c r="I131" s="12" t="s">
        <v>213</v>
      </c>
      <c r="J131" s="12">
        <v>-33.299999999999997</v>
      </c>
      <c r="K131" s="47" t="s">
        <v>739</v>
      </c>
      <c r="L131" s="9" t="str">
        <f t="shared" si="19"/>
        <v>No</v>
      </c>
    </row>
    <row r="132" spans="1:12" ht="25.5" x14ac:dyDescent="0.2">
      <c r="A132" s="2" t="s">
        <v>1212</v>
      </c>
      <c r="B132" s="37" t="s">
        <v>213</v>
      </c>
      <c r="C132" s="49" t="s">
        <v>213</v>
      </c>
      <c r="D132" s="46" t="str">
        <f t="shared" si="23"/>
        <v>N/A</v>
      </c>
      <c r="E132" s="49">
        <v>522</v>
      </c>
      <c r="F132" s="46" t="str">
        <f t="shared" si="24"/>
        <v>N/A</v>
      </c>
      <c r="G132" s="49">
        <v>906.5</v>
      </c>
      <c r="H132" s="46" t="str">
        <f t="shared" si="25"/>
        <v>N/A</v>
      </c>
      <c r="I132" s="12" t="s">
        <v>213</v>
      </c>
      <c r="J132" s="12">
        <v>73.66</v>
      </c>
      <c r="K132" s="47" t="s">
        <v>739</v>
      </c>
      <c r="L132" s="9" t="str">
        <f t="shared" si="19"/>
        <v>No</v>
      </c>
    </row>
    <row r="133" spans="1:12" ht="25.5" x14ac:dyDescent="0.2">
      <c r="A133" s="2" t="s">
        <v>1213</v>
      </c>
      <c r="B133" s="37" t="s">
        <v>213</v>
      </c>
      <c r="C133" s="49" t="s">
        <v>213</v>
      </c>
      <c r="D133" s="46" t="str">
        <f t="shared" si="23"/>
        <v>N/A</v>
      </c>
      <c r="E133" s="49">
        <v>1432207</v>
      </c>
      <c r="F133" s="46" t="str">
        <f t="shared" si="24"/>
        <v>N/A</v>
      </c>
      <c r="G133" s="49">
        <v>1255294</v>
      </c>
      <c r="H133" s="46" t="str">
        <f t="shared" si="25"/>
        <v>N/A</v>
      </c>
      <c r="I133" s="12" t="s">
        <v>213</v>
      </c>
      <c r="J133" s="12">
        <v>-12.4</v>
      </c>
      <c r="K133" s="47" t="s">
        <v>739</v>
      </c>
      <c r="L133" s="9" t="str">
        <f t="shared" si="19"/>
        <v>Yes</v>
      </c>
    </row>
    <row r="134" spans="1:12" x14ac:dyDescent="0.2">
      <c r="A134" s="2" t="s">
        <v>532</v>
      </c>
      <c r="B134" s="37" t="s">
        <v>213</v>
      </c>
      <c r="C134" s="49" t="s">
        <v>213</v>
      </c>
      <c r="D134" s="46" t="str">
        <f t="shared" si="23"/>
        <v>N/A</v>
      </c>
      <c r="E134" s="38">
        <v>427</v>
      </c>
      <c r="F134" s="46" t="str">
        <f t="shared" si="24"/>
        <v>N/A</v>
      </c>
      <c r="G134" s="38">
        <v>384</v>
      </c>
      <c r="H134" s="46" t="str">
        <f t="shared" si="25"/>
        <v>N/A</v>
      </c>
      <c r="I134" s="12" t="s">
        <v>213</v>
      </c>
      <c r="J134" s="12">
        <v>-10.1</v>
      </c>
      <c r="K134" s="47" t="s">
        <v>739</v>
      </c>
      <c r="L134" s="9" t="str">
        <f t="shared" si="19"/>
        <v>Yes</v>
      </c>
    </row>
    <row r="135" spans="1:12" ht="25.5" x14ac:dyDescent="0.2">
      <c r="A135" s="2" t="s">
        <v>1214</v>
      </c>
      <c r="B135" s="37" t="s">
        <v>213</v>
      </c>
      <c r="C135" s="49" t="s">
        <v>213</v>
      </c>
      <c r="D135" s="46" t="str">
        <f t="shared" si="23"/>
        <v>N/A</v>
      </c>
      <c r="E135" s="49">
        <v>3354.1147541</v>
      </c>
      <c r="F135" s="46" t="str">
        <f t="shared" si="24"/>
        <v>N/A</v>
      </c>
      <c r="G135" s="49">
        <v>3268.9947917</v>
      </c>
      <c r="H135" s="46" t="str">
        <f t="shared" si="25"/>
        <v>N/A</v>
      </c>
      <c r="I135" s="12" t="s">
        <v>213</v>
      </c>
      <c r="J135" s="12">
        <v>-2.54</v>
      </c>
      <c r="K135" s="47" t="s">
        <v>739</v>
      </c>
      <c r="L135" s="9" t="str">
        <f t="shared" si="19"/>
        <v>Yes</v>
      </c>
    </row>
    <row r="136" spans="1:12" x14ac:dyDescent="0.2">
      <c r="A136" s="2" t="s">
        <v>1215</v>
      </c>
      <c r="B136" s="37" t="s">
        <v>213</v>
      </c>
      <c r="C136" s="49" t="s">
        <v>213</v>
      </c>
      <c r="D136" s="46" t="str">
        <f t="shared" si="23"/>
        <v>N/A</v>
      </c>
      <c r="E136" s="49">
        <v>180322</v>
      </c>
      <c r="F136" s="46" t="str">
        <f t="shared" si="24"/>
        <v>N/A</v>
      </c>
      <c r="G136" s="49">
        <v>298697</v>
      </c>
      <c r="H136" s="46" t="str">
        <f t="shared" si="25"/>
        <v>N/A</v>
      </c>
      <c r="I136" s="12" t="s">
        <v>213</v>
      </c>
      <c r="J136" s="12">
        <v>65.650000000000006</v>
      </c>
      <c r="K136" s="47" t="s">
        <v>739</v>
      </c>
      <c r="L136" s="9" t="str">
        <f t="shared" si="19"/>
        <v>No</v>
      </c>
    </row>
    <row r="137" spans="1:12" x14ac:dyDescent="0.2">
      <c r="A137" s="2" t="s">
        <v>533</v>
      </c>
      <c r="B137" s="37" t="s">
        <v>213</v>
      </c>
      <c r="C137" s="49" t="s">
        <v>213</v>
      </c>
      <c r="D137" s="46" t="str">
        <f t="shared" si="23"/>
        <v>N/A</v>
      </c>
      <c r="E137" s="38">
        <v>123</v>
      </c>
      <c r="F137" s="46" t="str">
        <f t="shared" si="24"/>
        <v>N/A</v>
      </c>
      <c r="G137" s="38">
        <v>151</v>
      </c>
      <c r="H137" s="46" t="str">
        <f t="shared" si="25"/>
        <v>N/A</v>
      </c>
      <c r="I137" s="12" t="s">
        <v>213</v>
      </c>
      <c r="J137" s="12">
        <v>22.76</v>
      </c>
      <c r="K137" s="47" t="s">
        <v>739</v>
      </c>
      <c r="L137" s="9" t="str">
        <f t="shared" si="19"/>
        <v>Yes</v>
      </c>
    </row>
    <row r="138" spans="1:12" x14ac:dyDescent="0.2">
      <c r="A138" s="2" t="s">
        <v>1216</v>
      </c>
      <c r="B138" s="37" t="s">
        <v>213</v>
      </c>
      <c r="C138" s="49" t="s">
        <v>213</v>
      </c>
      <c r="D138" s="46" t="str">
        <f t="shared" si="23"/>
        <v>N/A</v>
      </c>
      <c r="E138" s="49">
        <v>1466.0325203</v>
      </c>
      <c r="F138" s="46" t="str">
        <f t="shared" si="24"/>
        <v>N/A</v>
      </c>
      <c r="G138" s="49">
        <v>1978.1258278</v>
      </c>
      <c r="H138" s="46" t="str">
        <f t="shared" si="25"/>
        <v>N/A</v>
      </c>
      <c r="I138" s="12" t="s">
        <v>213</v>
      </c>
      <c r="J138" s="12">
        <v>34.93</v>
      </c>
      <c r="K138" s="47" t="s">
        <v>739</v>
      </c>
      <c r="L138" s="9" t="str">
        <f t="shared" si="19"/>
        <v>No</v>
      </c>
    </row>
    <row r="139" spans="1:12" x14ac:dyDescent="0.2">
      <c r="A139" s="60" t="s">
        <v>406</v>
      </c>
      <c r="B139" s="14" t="s">
        <v>213</v>
      </c>
      <c r="C139" s="14">
        <v>1473949616</v>
      </c>
      <c r="D139" s="11" t="str">
        <f t="shared" si="23"/>
        <v>N/A</v>
      </c>
      <c r="E139" s="14">
        <v>1419584036</v>
      </c>
      <c r="F139" s="11" t="str">
        <f t="shared" si="24"/>
        <v>N/A</v>
      </c>
      <c r="G139" s="14">
        <v>1479589669</v>
      </c>
      <c r="H139" s="11" t="str">
        <f t="shared" si="25"/>
        <v>N/A</v>
      </c>
      <c r="I139" s="12">
        <v>-3.69</v>
      </c>
      <c r="J139" s="12">
        <v>4.2270000000000003</v>
      </c>
      <c r="K139" s="14" t="s">
        <v>213</v>
      </c>
      <c r="L139" s="9" t="str">
        <f t="shared" ref="L139:L158" si="26">IF(J139="Div by 0", "N/A", IF(K139="N/A","N/A", IF(J139&gt;VALUE(MID(K139,1,2)), "No", IF(J139&lt;-1*VALUE(MID(K139,1,2)), "No", "Yes"))))</f>
        <v>N/A</v>
      </c>
    </row>
    <row r="140" spans="1:12" x14ac:dyDescent="0.2">
      <c r="A140" s="60" t="s">
        <v>1217</v>
      </c>
      <c r="B140" s="14" t="s">
        <v>213</v>
      </c>
      <c r="C140" s="14">
        <v>4827.8413374000002</v>
      </c>
      <c r="D140" s="11" t="str">
        <f t="shared" si="23"/>
        <v>N/A</v>
      </c>
      <c r="E140" s="14">
        <v>4329.8746287000004</v>
      </c>
      <c r="F140" s="11" t="str">
        <f t="shared" si="24"/>
        <v>N/A</v>
      </c>
      <c r="G140" s="14">
        <v>4216.6886651000004</v>
      </c>
      <c r="H140" s="11" t="str">
        <f t="shared" si="25"/>
        <v>N/A</v>
      </c>
      <c r="I140" s="12">
        <v>-10.3</v>
      </c>
      <c r="J140" s="12">
        <v>-2.61</v>
      </c>
      <c r="K140" s="14" t="s">
        <v>213</v>
      </c>
      <c r="L140" s="9" t="str">
        <f t="shared" si="26"/>
        <v>N/A</v>
      </c>
    </row>
    <row r="141" spans="1:12" x14ac:dyDescent="0.2">
      <c r="A141" s="60" t="s">
        <v>407</v>
      </c>
      <c r="B141" s="14" t="s">
        <v>213</v>
      </c>
      <c r="C141" s="14">
        <v>27064928</v>
      </c>
      <c r="D141" s="11" t="str">
        <f t="shared" si="23"/>
        <v>N/A</v>
      </c>
      <c r="E141" s="14">
        <v>19494492</v>
      </c>
      <c r="F141" s="11" t="str">
        <f t="shared" si="24"/>
        <v>N/A</v>
      </c>
      <c r="G141" s="14">
        <v>19362130</v>
      </c>
      <c r="H141" s="11" t="str">
        <f t="shared" si="25"/>
        <v>N/A</v>
      </c>
      <c r="I141" s="12">
        <v>-28</v>
      </c>
      <c r="J141" s="12">
        <v>-0.67900000000000005</v>
      </c>
      <c r="K141" s="14" t="s">
        <v>213</v>
      </c>
      <c r="L141" s="9" t="str">
        <f t="shared" si="26"/>
        <v>N/A</v>
      </c>
    </row>
    <row r="142" spans="1:12" x14ac:dyDescent="0.2">
      <c r="A142" s="60" t="s">
        <v>1218</v>
      </c>
      <c r="B142" s="14" t="s">
        <v>213</v>
      </c>
      <c r="C142" s="14">
        <v>5060.7569185000002</v>
      </c>
      <c r="D142" s="11" t="str">
        <f t="shared" si="23"/>
        <v>N/A</v>
      </c>
      <c r="E142" s="14">
        <v>4132.8157726999998</v>
      </c>
      <c r="F142" s="11" t="str">
        <f t="shared" si="24"/>
        <v>N/A</v>
      </c>
      <c r="G142" s="14">
        <v>4258.2208049000001</v>
      </c>
      <c r="H142" s="11" t="str">
        <f t="shared" si="25"/>
        <v>N/A</v>
      </c>
      <c r="I142" s="12">
        <v>-18.3</v>
      </c>
      <c r="J142" s="12">
        <v>3.0339999999999998</v>
      </c>
      <c r="K142" s="14" t="s">
        <v>213</v>
      </c>
      <c r="L142" s="9" t="str">
        <f t="shared" si="26"/>
        <v>N/A</v>
      </c>
    </row>
    <row r="143" spans="1:12" x14ac:dyDescent="0.2">
      <c r="A143" s="60" t="s">
        <v>408</v>
      </c>
      <c r="B143" s="14" t="s">
        <v>213</v>
      </c>
      <c r="C143" s="14">
        <v>116589</v>
      </c>
      <c r="D143" s="11" t="str">
        <f t="shared" si="23"/>
        <v>N/A</v>
      </c>
      <c r="E143" s="14">
        <v>129227</v>
      </c>
      <c r="F143" s="11" t="str">
        <f t="shared" si="24"/>
        <v>N/A</v>
      </c>
      <c r="G143" s="14">
        <v>191134</v>
      </c>
      <c r="H143" s="11" t="str">
        <f t="shared" si="25"/>
        <v>N/A</v>
      </c>
      <c r="I143" s="12">
        <v>10.84</v>
      </c>
      <c r="J143" s="12">
        <v>47.91</v>
      </c>
      <c r="K143" s="14" t="s">
        <v>213</v>
      </c>
      <c r="L143" s="9" t="str">
        <f t="shared" si="26"/>
        <v>N/A</v>
      </c>
    </row>
    <row r="144" spans="1:12" ht="25.5" x14ac:dyDescent="0.2">
      <c r="A144" s="60" t="s">
        <v>1219</v>
      </c>
      <c r="B144" s="14" t="s">
        <v>213</v>
      </c>
      <c r="C144" s="14">
        <v>60.252713178</v>
      </c>
      <c r="D144" s="11" t="str">
        <f t="shared" si="23"/>
        <v>N/A</v>
      </c>
      <c r="E144" s="14">
        <v>47.387972130999998</v>
      </c>
      <c r="F144" s="11" t="str">
        <f t="shared" si="24"/>
        <v>N/A</v>
      </c>
      <c r="G144" s="14">
        <v>58.201583435000003</v>
      </c>
      <c r="H144" s="11" t="str">
        <f t="shared" si="25"/>
        <v>N/A</v>
      </c>
      <c r="I144" s="12">
        <v>-21.4</v>
      </c>
      <c r="J144" s="12">
        <v>22.82</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44912716</v>
      </c>
      <c r="D147" s="11" t="str">
        <f t="shared" ref="D147:D160" si="27">IF($B147="N/A","N/A",IF(C147&gt;10,"No",IF(C147&lt;-10,"No","Yes")))</f>
        <v>N/A</v>
      </c>
      <c r="E147" s="14">
        <v>39225418</v>
      </c>
      <c r="F147" s="11" t="str">
        <f t="shared" ref="F147:F160" si="28">IF($B147="N/A","N/A",IF(E147&gt;10,"No",IF(E147&lt;-10,"No","Yes")))</f>
        <v>N/A</v>
      </c>
      <c r="G147" s="14">
        <v>36303749</v>
      </c>
      <c r="H147" s="11" t="str">
        <f t="shared" ref="H147:H160" si="29">IF($B147="N/A","N/A",IF(G147&gt;10,"No",IF(G147&lt;-10,"No","Yes")))</f>
        <v>N/A</v>
      </c>
      <c r="I147" s="12">
        <v>-12.7</v>
      </c>
      <c r="J147" s="12">
        <v>-7.45</v>
      </c>
      <c r="K147" s="14" t="s">
        <v>213</v>
      </c>
      <c r="L147" s="9" t="str">
        <f t="shared" si="26"/>
        <v>N/A</v>
      </c>
    </row>
    <row r="148" spans="1:13" x14ac:dyDescent="0.2">
      <c r="A148" s="60" t="s">
        <v>1221</v>
      </c>
      <c r="B148" s="14" t="s">
        <v>213</v>
      </c>
      <c r="C148" s="14">
        <v>1608.0456856000001</v>
      </c>
      <c r="D148" s="11" t="str">
        <f t="shared" si="27"/>
        <v>N/A</v>
      </c>
      <c r="E148" s="14">
        <v>1270.2120398</v>
      </c>
      <c r="F148" s="11" t="str">
        <f t="shared" si="28"/>
        <v>N/A</v>
      </c>
      <c r="G148" s="14">
        <v>1458.450466</v>
      </c>
      <c r="H148" s="11" t="str">
        <f t="shared" si="29"/>
        <v>N/A</v>
      </c>
      <c r="I148" s="12">
        <v>-21</v>
      </c>
      <c r="J148" s="12">
        <v>14.82</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t="s">
        <v>1747</v>
      </c>
      <c r="D164" s="132" t="str">
        <f t="shared" ref="D164" si="31">IF($B164="N/A","N/A",IF(C164&gt;10,"No",IF(C164&lt;-10,"No","Yes")))</f>
        <v>N/A</v>
      </c>
      <c r="E164" s="131" t="s">
        <v>1747</v>
      </c>
      <c r="F164" s="132" t="str">
        <f t="shared" ref="F164" si="32">IF($B164="N/A","N/A",IF(E164&gt;10,"No",IF(E164&lt;-10,"No","Yes")))</f>
        <v>N/A</v>
      </c>
      <c r="G164" s="131" t="s">
        <v>1747</v>
      </c>
      <c r="H164" s="132" t="str">
        <f t="shared" ref="H164" si="33">IF($B164="N/A","N/A",IF(G164&gt;10,"No",IF(G164&lt;-10,"No","Yes")))</f>
        <v>N/A</v>
      </c>
      <c r="I164" s="133" t="s">
        <v>1747</v>
      </c>
      <c r="J164" s="133" t="s">
        <v>1747</v>
      </c>
      <c r="K164" s="134" t="s">
        <v>739</v>
      </c>
      <c r="L164" s="135" t="str">
        <f>IF(J164="Div by 0", "N/A", IF(OR(J164="N/A",K164="N/A"),"N/A", IF(J164&gt;VALUE(MID(K164,1,2)), "No", IF(J164&lt;-1*VALUE(MID(K164,1,2)), "No", "Yes"))))</f>
        <v>N/A</v>
      </c>
      <c r="N164" s="69"/>
    </row>
    <row r="165" spans="1:16" x14ac:dyDescent="0.2">
      <c r="A165" s="60"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7" t="s">
        <v>739</v>
      </c>
      <c r="L165" s="9" t="str">
        <f>IF(J165="Div by 0", "N/A", IF(OR(J165="N/A",K165="N/A"),"N/A", IF(J165&gt;VALUE(MID(K165,1,2)), "No", IF(J165&lt;-1*VALUE(MID(K165,1,2)), "No", "Yes"))))</f>
        <v>N/A</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328858</v>
      </c>
      <c r="D6" s="11" t="str">
        <f t="shared" ref="D6:D11" si="0">IF($B6="N/A","N/A",IF(C6&gt;10,"No",IF(C6&lt;-10,"No","Yes")))</f>
        <v>N/A</v>
      </c>
      <c r="E6" s="1">
        <v>353935</v>
      </c>
      <c r="F6" s="11" t="str">
        <f t="shared" ref="F6:F11" si="1">IF($B6="N/A","N/A",IF(E6&gt;10,"No",IF(E6&lt;-10,"No","Yes")))</f>
        <v>N/A</v>
      </c>
      <c r="G6" s="1">
        <v>371710</v>
      </c>
      <c r="H6" s="11" t="str">
        <f t="shared" ref="H6:H11" si="2">IF($B6="N/A","N/A",IF(G6&gt;10,"No",IF(G6&lt;-10,"No","Yes")))</f>
        <v>N/A</v>
      </c>
      <c r="I6" s="12">
        <v>7.625</v>
      </c>
      <c r="J6" s="12">
        <v>5.0220000000000002</v>
      </c>
      <c r="K6" s="1" t="s">
        <v>739</v>
      </c>
      <c r="L6" s="9" t="str">
        <f t="shared" ref="L6:L14" si="3">IF(J6="Div by 0", "N/A", IF(K6="N/A","N/A", IF(J6&gt;VALUE(MID(K6,1,2)), "No", IF(J6&lt;-1*VALUE(MID(K6,1,2)), "No", "Yes"))))</f>
        <v>Yes</v>
      </c>
    </row>
    <row r="7" spans="1:12" x14ac:dyDescent="0.2">
      <c r="A7" s="18" t="s">
        <v>100</v>
      </c>
      <c r="B7" s="50" t="s">
        <v>213</v>
      </c>
      <c r="C7" s="1">
        <v>13495</v>
      </c>
      <c r="D7" s="11" t="str">
        <f t="shared" si="0"/>
        <v>N/A</v>
      </c>
      <c r="E7" s="1">
        <v>14310</v>
      </c>
      <c r="F7" s="11" t="str">
        <f t="shared" si="1"/>
        <v>N/A</v>
      </c>
      <c r="G7" s="1">
        <v>15241</v>
      </c>
      <c r="H7" s="11" t="str">
        <f t="shared" si="2"/>
        <v>N/A</v>
      </c>
      <c r="I7" s="12">
        <v>6.0389999999999997</v>
      </c>
      <c r="J7" s="12">
        <v>6.5060000000000002</v>
      </c>
      <c r="K7" s="50" t="s">
        <v>739</v>
      </c>
      <c r="L7" s="9" t="str">
        <f t="shared" si="3"/>
        <v>Yes</v>
      </c>
    </row>
    <row r="8" spans="1:12" x14ac:dyDescent="0.2">
      <c r="A8" s="18" t="s">
        <v>101</v>
      </c>
      <c r="B8" s="50" t="s">
        <v>213</v>
      </c>
      <c r="C8" s="1">
        <v>40575</v>
      </c>
      <c r="D8" s="11" t="str">
        <f t="shared" si="0"/>
        <v>N/A</v>
      </c>
      <c r="E8" s="1">
        <v>42878</v>
      </c>
      <c r="F8" s="11" t="str">
        <f t="shared" si="1"/>
        <v>N/A</v>
      </c>
      <c r="G8" s="1">
        <v>45375</v>
      </c>
      <c r="H8" s="11" t="str">
        <f t="shared" si="2"/>
        <v>N/A</v>
      </c>
      <c r="I8" s="12">
        <v>5.6760000000000002</v>
      </c>
      <c r="J8" s="12">
        <v>5.8230000000000004</v>
      </c>
      <c r="K8" s="50" t="s">
        <v>739</v>
      </c>
      <c r="L8" s="9" t="str">
        <f t="shared" si="3"/>
        <v>Yes</v>
      </c>
    </row>
    <row r="9" spans="1:12" x14ac:dyDescent="0.2">
      <c r="A9" s="18" t="s">
        <v>104</v>
      </c>
      <c r="B9" s="50" t="s">
        <v>213</v>
      </c>
      <c r="C9" s="1">
        <v>190390</v>
      </c>
      <c r="D9" s="11" t="str">
        <f t="shared" si="0"/>
        <v>N/A</v>
      </c>
      <c r="E9" s="1">
        <v>206812</v>
      </c>
      <c r="F9" s="11" t="str">
        <f t="shared" si="1"/>
        <v>N/A</v>
      </c>
      <c r="G9" s="1">
        <v>221376</v>
      </c>
      <c r="H9" s="11" t="str">
        <f t="shared" si="2"/>
        <v>N/A</v>
      </c>
      <c r="I9" s="12">
        <v>8.625</v>
      </c>
      <c r="J9" s="12">
        <v>7.0419999999999998</v>
      </c>
      <c r="K9" s="50" t="s">
        <v>739</v>
      </c>
      <c r="L9" s="9" t="str">
        <f t="shared" si="3"/>
        <v>Yes</v>
      </c>
    </row>
    <row r="10" spans="1:12" x14ac:dyDescent="0.2">
      <c r="A10" s="18" t="s">
        <v>105</v>
      </c>
      <c r="B10" s="50" t="s">
        <v>213</v>
      </c>
      <c r="C10" s="1">
        <v>84398</v>
      </c>
      <c r="D10" s="11" t="str">
        <f t="shared" si="0"/>
        <v>N/A</v>
      </c>
      <c r="E10" s="1">
        <v>89935</v>
      </c>
      <c r="F10" s="11" t="str">
        <f t="shared" si="1"/>
        <v>N/A</v>
      </c>
      <c r="G10" s="1">
        <v>89718</v>
      </c>
      <c r="H10" s="11" t="str">
        <f t="shared" si="2"/>
        <v>N/A</v>
      </c>
      <c r="I10" s="12">
        <v>6.5609999999999999</v>
      </c>
      <c r="J10" s="12">
        <v>-0.24099999999999999</v>
      </c>
      <c r="K10" s="50" t="s">
        <v>739</v>
      </c>
      <c r="L10" s="9" t="str">
        <f t="shared" si="3"/>
        <v>Yes</v>
      </c>
    </row>
    <row r="11" spans="1:12" x14ac:dyDescent="0.2">
      <c r="A11" s="18" t="s">
        <v>77</v>
      </c>
      <c r="B11" s="1" t="s">
        <v>213</v>
      </c>
      <c r="C11" s="1">
        <v>230735.07</v>
      </c>
      <c r="D11" s="46" t="str">
        <f t="shared" si="0"/>
        <v>N/A</v>
      </c>
      <c r="E11" s="1">
        <v>249485.81</v>
      </c>
      <c r="F11" s="11" t="str">
        <f t="shared" si="1"/>
        <v>N/A</v>
      </c>
      <c r="G11" s="1">
        <v>270668.40000000002</v>
      </c>
      <c r="H11" s="11" t="str">
        <f t="shared" si="2"/>
        <v>N/A</v>
      </c>
      <c r="I11" s="12">
        <v>8.1270000000000007</v>
      </c>
      <c r="J11" s="12">
        <v>8.49</v>
      </c>
      <c r="K11" s="1" t="s">
        <v>740</v>
      </c>
      <c r="L11" s="9" t="str">
        <f t="shared" si="3"/>
        <v>Yes</v>
      </c>
    </row>
    <row r="12" spans="1:12" x14ac:dyDescent="0.2">
      <c r="A12" s="18" t="s">
        <v>115</v>
      </c>
      <c r="B12" s="1" t="s">
        <v>213</v>
      </c>
      <c r="C12" s="1">
        <v>31128</v>
      </c>
      <c r="D12" s="1" t="s">
        <v>213</v>
      </c>
      <c r="E12" s="1">
        <v>32730</v>
      </c>
      <c r="F12" s="1" t="s">
        <v>213</v>
      </c>
      <c r="G12" s="1">
        <v>35211</v>
      </c>
      <c r="H12" s="1" t="s">
        <v>213</v>
      </c>
      <c r="I12" s="12">
        <v>5.1459999999999999</v>
      </c>
      <c r="J12" s="12">
        <v>7.58</v>
      </c>
      <c r="K12" s="1" t="s">
        <v>740</v>
      </c>
      <c r="L12" s="9" t="str">
        <f t="shared" si="3"/>
        <v>Yes</v>
      </c>
    </row>
    <row r="13" spans="1:12" x14ac:dyDescent="0.2">
      <c r="A13" s="18" t="s">
        <v>449</v>
      </c>
      <c r="B13" s="1" t="s">
        <v>213</v>
      </c>
      <c r="C13" s="1">
        <v>13163</v>
      </c>
      <c r="D13" s="1" t="s">
        <v>213</v>
      </c>
      <c r="E13" s="1">
        <v>13962</v>
      </c>
      <c r="F13" s="1" t="s">
        <v>213</v>
      </c>
      <c r="G13" s="1">
        <v>14879</v>
      </c>
      <c r="H13" s="1" t="s">
        <v>213</v>
      </c>
      <c r="I13" s="12">
        <v>6.07</v>
      </c>
      <c r="J13" s="12">
        <v>6.5679999999999996</v>
      </c>
      <c r="K13" s="1" t="s">
        <v>740</v>
      </c>
      <c r="L13" s="9" t="str">
        <f t="shared" si="3"/>
        <v>Yes</v>
      </c>
    </row>
    <row r="14" spans="1:12" x14ac:dyDescent="0.2">
      <c r="A14" s="18" t="s">
        <v>450</v>
      </c>
      <c r="B14" s="1" t="s">
        <v>213</v>
      </c>
      <c r="C14" s="1">
        <v>17656</v>
      </c>
      <c r="D14" s="1" t="s">
        <v>213</v>
      </c>
      <c r="E14" s="1">
        <v>18386</v>
      </c>
      <c r="F14" s="1" t="s">
        <v>213</v>
      </c>
      <c r="G14" s="1">
        <v>19913</v>
      </c>
      <c r="H14" s="1" t="s">
        <v>213</v>
      </c>
      <c r="I14" s="12">
        <v>4.1349999999999998</v>
      </c>
      <c r="J14" s="12">
        <v>8.3049999999999997</v>
      </c>
      <c r="K14" s="1" t="s">
        <v>740</v>
      </c>
      <c r="L14" s="9" t="str">
        <f t="shared" si="3"/>
        <v>Yes</v>
      </c>
    </row>
    <row r="15" spans="1:12" x14ac:dyDescent="0.2">
      <c r="A15" s="4" t="s">
        <v>58</v>
      </c>
      <c r="B15" s="50" t="s">
        <v>213</v>
      </c>
      <c r="C15" s="14">
        <v>1495800050</v>
      </c>
      <c r="D15" s="11" t="str">
        <f t="shared" ref="D15:D20" si="4">IF($B15="N/A","N/A",IF(C15&gt;10,"No",IF(C15&lt;-10,"No","Yes")))</f>
        <v>N/A</v>
      </c>
      <c r="E15" s="14">
        <v>1437187848</v>
      </c>
      <c r="F15" s="11" t="str">
        <f t="shared" ref="F15:F20" si="5">IF($B15="N/A","N/A",IF(E15&gt;10,"No",IF(E15&lt;-10,"No","Yes")))</f>
        <v>N/A</v>
      </c>
      <c r="G15" s="14">
        <v>1497486795</v>
      </c>
      <c r="H15" s="11" t="str">
        <f t="shared" ref="H15:H20" si="6">IF($B15="N/A","N/A",IF(G15&gt;10,"No",IF(G15&lt;-10,"No","Yes")))</f>
        <v>N/A</v>
      </c>
      <c r="I15" s="12">
        <v>-3.92</v>
      </c>
      <c r="J15" s="12">
        <v>4.1959999999999997</v>
      </c>
      <c r="K15" s="50" t="s">
        <v>739</v>
      </c>
      <c r="L15" s="9" t="str">
        <f t="shared" ref="L15:L20" si="7">IF(J15="Div by 0", "N/A", IF(K15="N/A","N/A", IF(J15&gt;VALUE(MID(K15,1,2)), "No", IF(J15&lt;-1*VALUE(MID(K15,1,2)), "No", "Yes"))))</f>
        <v>Yes</v>
      </c>
    </row>
    <row r="16" spans="1:12" x14ac:dyDescent="0.2">
      <c r="A16" s="4" t="s">
        <v>1133</v>
      </c>
      <c r="B16" s="50" t="s">
        <v>213</v>
      </c>
      <c r="C16" s="14">
        <v>4548.4678798000004</v>
      </c>
      <c r="D16" s="11" t="str">
        <f t="shared" si="4"/>
        <v>N/A</v>
      </c>
      <c r="E16" s="14">
        <v>4060.5982680000002</v>
      </c>
      <c r="F16" s="11" t="str">
        <f t="shared" si="5"/>
        <v>N/A</v>
      </c>
      <c r="G16" s="14">
        <v>4028.6427457</v>
      </c>
      <c r="H16" s="11" t="str">
        <f t="shared" si="6"/>
        <v>N/A</v>
      </c>
      <c r="I16" s="12">
        <v>-10.7</v>
      </c>
      <c r="J16" s="12">
        <v>-0.78700000000000003</v>
      </c>
      <c r="K16" s="50" t="s">
        <v>739</v>
      </c>
      <c r="L16" s="9" t="str">
        <f t="shared" si="7"/>
        <v>Yes</v>
      </c>
    </row>
    <row r="17" spans="1:12" x14ac:dyDescent="0.2">
      <c r="A17" s="4" t="s">
        <v>1233</v>
      </c>
      <c r="B17" s="50" t="s">
        <v>213</v>
      </c>
      <c r="C17" s="14">
        <v>10879.749239999999</v>
      </c>
      <c r="D17" s="11" t="str">
        <f t="shared" si="4"/>
        <v>N/A</v>
      </c>
      <c r="E17" s="14">
        <v>10785.809644000001</v>
      </c>
      <c r="F17" s="11" t="str">
        <f t="shared" si="5"/>
        <v>N/A</v>
      </c>
      <c r="G17" s="14">
        <v>11089.260415999999</v>
      </c>
      <c r="H17" s="11" t="str">
        <f t="shared" si="6"/>
        <v>N/A</v>
      </c>
      <c r="I17" s="12">
        <v>-0.86299999999999999</v>
      </c>
      <c r="J17" s="12">
        <v>2.8130000000000002</v>
      </c>
      <c r="K17" s="50" t="s">
        <v>739</v>
      </c>
      <c r="L17" s="9" t="str">
        <f t="shared" si="7"/>
        <v>Yes</v>
      </c>
    </row>
    <row r="18" spans="1:12" x14ac:dyDescent="0.2">
      <c r="A18" s="4" t="s">
        <v>1234</v>
      </c>
      <c r="B18" s="50" t="s">
        <v>213</v>
      </c>
      <c r="C18" s="14">
        <v>18382.408552000001</v>
      </c>
      <c r="D18" s="11" t="str">
        <f t="shared" si="4"/>
        <v>N/A</v>
      </c>
      <c r="E18" s="14">
        <v>16635.811675000001</v>
      </c>
      <c r="F18" s="11" t="str">
        <f t="shared" si="5"/>
        <v>N/A</v>
      </c>
      <c r="G18" s="14">
        <v>15075.016044</v>
      </c>
      <c r="H18" s="11" t="str">
        <f t="shared" si="6"/>
        <v>N/A</v>
      </c>
      <c r="I18" s="12">
        <v>-9.5</v>
      </c>
      <c r="J18" s="12">
        <v>-9.3800000000000008</v>
      </c>
      <c r="K18" s="50" t="s">
        <v>739</v>
      </c>
      <c r="L18" s="9" t="str">
        <f t="shared" si="7"/>
        <v>Yes</v>
      </c>
    </row>
    <row r="19" spans="1:12" x14ac:dyDescent="0.2">
      <c r="A19" s="4" t="s">
        <v>1235</v>
      </c>
      <c r="B19" s="50" t="s">
        <v>213</v>
      </c>
      <c r="C19" s="14">
        <v>2097.7206102999999</v>
      </c>
      <c r="D19" s="11" t="str">
        <f t="shared" si="4"/>
        <v>N/A</v>
      </c>
      <c r="E19" s="14">
        <v>1813.3131105</v>
      </c>
      <c r="F19" s="11" t="str">
        <f t="shared" si="5"/>
        <v>N/A</v>
      </c>
      <c r="G19" s="14">
        <v>1843.0362144000001</v>
      </c>
      <c r="H19" s="11" t="str">
        <f t="shared" si="6"/>
        <v>N/A</v>
      </c>
      <c r="I19" s="12">
        <v>-13.6</v>
      </c>
      <c r="J19" s="12">
        <v>1.639</v>
      </c>
      <c r="K19" s="50" t="s">
        <v>739</v>
      </c>
      <c r="L19" s="9" t="str">
        <f t="shared" si="7"/>
        <v>Yes</v>
      </c>
    </row>
    <row r="20" spans="1:12" x14ac:dyDescent="0.2">
      <c r="A20" s="4" t="s">
        <v>1236</v>
      </c>
      <c r="B20" s="50" t="s">
        <v>213</v>
      </c>
      <c r="C20" s="14">
        <v>2413.8792388000002</v>
      </c>
      <c r="D20" s="11" t="str">
        <f t="shared" si="4"/>
        <v>N/A</v>
      </c>
      <c r="E20" s="14">
        <v>2162.8694946000001</v>
      </c>
      <c r="F20" s="11" t="str">
        <f t="shared" si="5"/>
        <v>N/A</v>
      </c>
      <c r="G20" s="14">
        <v>2635.3968992</v>
      </c>
      <c r="H20" s="11" t="str">
        <f t="shared" si="6"/>
        <v>N/A</v>
      </c>
      <c r="I20" s="12">
        <v>-10.4</v>
      </c>
      <c r="J20" s="12">
        <v>21.85</v>
      </c>
      <c r="K20" s="50" t="s">
        <v>739</v>
      </c>
      <c r="L20" s="9" t="str">
        <f t="shared" si="7"/>
        <v>Yes</v>
      </c>
    </row>
    <row r="21" spans="1:12" x14ac:dyDescent="0.2">
      <c r="A21" s="2" t="s">
        <v>1137</v>
      </c>
      <c r="B21" s="50" t="s">
        <v>213</v>
      </c>
      <c r="C21" s="14">
        <v>4326.1213809000001</v>
      </c>
      <c r="D21" s="11" t="str">
        <f t="shared" ref="D21:D22" si="8">IF($B21="N/A","N/A",IF(C21&gt;10,"No",IF(C21&lt;-10,"No","Yes")))</f>
        <v>N/A</v>
      </c>
      <c r="E21" s="14">
        <v>3911.5826993000001</v>
      </c>
      <c r="F21" s="11" t="str">
        <f t="shared" ref="F21:F22" si="9">IF($B21="N/A","N/A",IF(E21&gt;10,"No",IF(E21&lt;-10,"No","Yes")))</f>
        <v>N/A</v>
      </c>
      <c r="G21" s="14">
        <v>4018.3672634</v>
      </c>
      <c r="H21" s="11" t="str">
        <f t="shared" ref="H21:H22" si="10">IF($B21="N/A","N/A",IF(G21&gt;10,"No",IF(G21&lt;-10,"No","Yes")))</f>
        <v>N/A</v>
      </c>
      <c r="I21" s="12">
        <v>-9.58</v>
      </c>
      <c r="J21" s="12">
        <v>2.73</v>
      </c>
      <c r="K21" s="50" t="s">
        <v>739</v>
      </c>
      <c r="L21" s="9" t="str">
        <f>IF(J21="Div by 0", "N/A", IF(OR(J21="N/A",K21="N/A"),"N/A", IF(J21&gt;VALUE(MID(K21,1,2)), "No", IF(J21&lt;-1*VALUE(MID(K21,1,2)), "No", "Yes"))))</f>
        <v>Yes</v>
      </c>
    </row>
    <row r="22" spans="1:12" x14ac:dyDescent="0.2">
      <c r="A22" s="2" t="s">
        <v>1138</v>
      </c>
      <c r="B22" s="50" t="s">
        <v>213</v>
      </c>
      <c r="C22" s="14">
        <v>4856.1355812000002</v>
      </c>
      <c r="D22" s="11" t="str">
        <f t="shared" si="8"/>
        <v>N/A</v>
      </c>
      <c r="E22" s="14">
        <v>4256.0494191999996</v>
      </c>
      <c r="F22" s="11" t="str">
        <f t="shared" si="9"/>
        <v>N/A</v>
      </c>
      <c r="G22" s="14">
        <v>4041.6459650000002</v>
      </c>
      <c r="H22" s="11" t="str">
        <f t="shared" si="10"/>
        <v>N/A</v>
      </c>
      <c r="I22" s="12">
        <v>-12.4</v>
      </c>
      <c r="J22" s="12">
        <v>-5.04</v>
      </c>
      <c r="K22" s="50" t="s">
        <v>739</v>
      </c>
      <c r="L22" s="9" t="str">
        <f>IF(J22="Div by 0", "N/A", IF(OR(J22="N/A",K22="N/A"),"N/A", IF(J22&gt;VALUE(MID(K22,1,2)), "No", IF(J22&lt;-1*VALUE(MID(K22,1,2)), "No", "Yes"))))</f>
        <v>Yes</v>
      </c>
    </row>
    <row r="23" spans="1:12" x14ac:dyDescent="0.2">
      <c r="A23" s="4" t="s">
        <v>1237</v>
      </c>
      <c r="B23" s="50" t="s">
        <v>213</v>
      </c>
      <c r="C23" s="14">
        <v>12886.235768</v>
      </c>
      <c r="D23" s="11" t="str">
        <f>IF($B23="N/A","N/A",IF(C23&gt;10,"No",IF(C23&lt;-10,"No","Yes")))</f>
        <v>N/A</v>
      </c>
      <c r="E23" s="14">
        <v>11893.305958000001</v>
      </c>
      <c r="F23" s="11" t="str">
        <f>IF($B23="N/A","N/A",IF(E23&gt;10,"No",IF(E23&lt;-10,"No","Yes")))</f>
        <v>N/A</v>
      </c>
      <c r="G23" s="14">
        <v>11364.483996000001</v>
      </c>
      <c r="H23" s="11" t="str">
        <f>IF($B23="N/A","N/A",IF(G23&gt;10,"No",IF(G23&lt;-10,"No","Yes")))</f>
        <v>N/A</v>
      </c>
      <c r="I23" s="12">
        <v>-7.71</v>
      </c>
      <c r="J23" s="12">
        <v>-4.45</v>
      </c>
      <c r="K23" s="50" t="s">
        <v>739</v>
      </c>
      <c r="L23" s="9" t="str">
        <f>IF(J23="Div by 0", "N/A", IF(K23="N/A","N/A", IF(J23&gt;VALUE(MID(K23,1,2)), "No", IF(J23&lt;-1*VALUE(MID(K23,1,2)), "No", "Yes"))))</f>
        <v>Yes</v>
      </c>
    </row>
    <row r="24" spans="1:12" x14ac:dyDescent="0.2">
      <c r="A24" s="4" t="s">
        <v>1238</v>
      </c>
      <c r="B24" s="50" t="s">
        <v>213</v>
      </c>
      <c r="C24" s="14">
        <v>10992.705918</v>
      </c>
      <c r="D24" s="11" t="str">
        <f>IF($B24="N/A","N/A",IF(C24&gt;10,"No",IF(C24&lt;-10,"No","Yes")))</f>
        <v>N/A</v>
      </c>
      <c r="E24" s="14">
        <v>10939.245953</v>
      </c>
      <c r="F24" s="11" t="str">
        <f>IF($B24="N/A","N/A",IF(E24&gt;10,"No",IF(E24&lt;-10,"No","Yes")))</f>
        <v>N/A</v>
      </c>
      <c r="G24" s="14">
        <v>11206.92029</v>
      </c>
      <c r="H24" s="11" t="str">
        <f>IF($B24="N/A","N/A",IF(G24&gt;10,"No",IF(G24&lt;-10,"No","Yes")))</f>
        <v>N/A</v>
      </c>
      <c r="I24" s="12">
        <v>-0.48599999999999999</v>
      </c>
      <c r="J24" s="12">
        <v>2.4470000000000001</v>
      </c>
      <c r="K24" s="50" t="s">
        <v>739</v>
      </c>
      <c r="L24" s="9" t="str">
        <f>IF(J24="Div by 0", "N/A", IF(K24="N/A","N/A", IF(J24&gt;VALUE(MID(K24,1,2)), "No", IF(J24&lt;-1*VALUE(MID(K24,1,2)), "No", "Yes"))))</f>
        <v>Yes</v>
      </c>
    </row>
    <row r="25" spans="1:12" x14ac:dyDescent="0.2">
      <c r="A25" s="4" t="s">
        <v>1239</v>
      </c>
      <c r="B25" s="50" t="s">
        <v>213</v>
      </c>
      <c r="C25" s="14">
        <v>14438.931525</v>
      </c>
      <c r="D25" s="11" t="str">
        <f>IF($B25="N/A","N/A",IF(C25&gt;10,"No",IF(C25&lt;-10,"No","Yes")))</f>
        <v>N/A</v>
      </c>
      <c r="E25" s="14">
        <v>12770.396932</v>
      </c>
      <c r="F25" s="11" t="str">
        <f>IF($B25="N/A","N/A",IF(E25&gt;10,"No",IF(E25&lt;-10,"No","Yes")))</f>
        <v>N/A</v>
      </c>
      <c r="G25" s="14">
        <v>11621.189876</v>
      </c>
      <c r="H25" s="11" t="str">
        <f>IF($B25="N/A","N/A",IF(G25&gt;10,"No",IF(G25&lt;-10,"No","Yes")))</f>
        <v>N/A</v>
      </c>
      <c r="I25" s="12">
        <v>-11.6</v>
      </c>
      <c r="J25" s="12">
        <v>-9</v>
      </c>
      <c r="K25" s="50" t="s">
        <v>739</v>
      </c>
      <c r="L25" s="9" t="str">
        <f>IF(J25="Div by 0", "N/A", IF(K25="N/A","N/A", IF(J25&gt;VALUE(MID(K25,1,2)), "No", IF(J25&lt;-1*VALUE(MID(K25,1,2)), "No", "Yes"))))</f>
        <v>Yes</v>
      </c>
    </row>
    <row r="26" spans="1:12" x14ac:dyDescent="0.2">
      <c r="A26" s="4" t="s">
        <v>1240</v>
      </c>
      <c r="B26" s="50" t="s">
        <v>213</v>
      </c>
      <c r="C26" s="14">
        <v>11954.345037999999</v>
      </c>
      <c r="D26" s="11" t="str">
        <f t="shared" ref="D26:D27" si="11">IF($B26="N/A","N/A",IF(C26&gt;10,"No",IF(C26&lt;-10,"No","Yes")))</f>
        <v>N/A</v>
      </c>
      <c r="E26" s="14">
        <v>11043.523449</v>
      </c>
      <c r="F26" s="11" t="str">
        <f t="shared" ref="F26:F30" si="12">IF($B26="N/A","N/A",IF(E26&gt;10,"No",IF(E26&lt;-10,"No","Yes")))</f>
        <v>N/A</v>
      </c>
      <c r="G26" s="14">
        <v>10846.660279</v>
      </c>
      <c r="H26" s="11" t="str">
        <f t="shared" ref="H26:H27" si="13">IF($B26="N/A","N/A",IF(G26&gt;10,"No",IF(G26&lt;-10,"No","Yes")))</f>
        <v>N/A</v>
      </c>
      <c r="I26" s="12">
        <v>-7.62</v>
      </c>
      <c r="J26" s="12">
        <v>-1.78</v>
      </c>
      <c r="K26" s="50" t="s">
        <v>739</v>
      </c>
      <c r="L26" s="9" t="str">
        <f>IF(J26="Div by 0", "N/A", IF(OR(J26="N/A",K26="N/A"),"N/A", IF(J26&gt;VALUE(MID(K26,1,2)), "No", IF(J26&lt;-1*VALUE(MID(K26,1,2)), "No", "Yes"))))</f>
        <v>Yes</v>
      </c>
    </row>
    <row r="27" spans="1:12" x14ac:dyDescent="0.2">
      <c r="A27" s="4" t="s">
        <v>1241</v>
      </c>
      <c r="B27" s="50" t="s">
        <v>213</v>
      </c>
      <c r="C27" s="14">
        <v>14285.045235</v>
      </c>
      <c r="D27" s="11" t="str">
        <f t="shared" si="11"/>
        <v>N/A</v>
      </c>
      <c r="E27" s="14">
        <v>13157.644877000001</v>
      </c>
      <c r="F27" s="11" t="str">
        <f t="shared" si="12"/>
        <v>N/A</v>
      </c>
      <c r="G27" s="14">
        <v>12127.793704</v>
      </c>
      <c r="H27" s="11" t="str">
        <f t="shared" si="13"/>
        <v>N/A</v>
      </c>
      <c r="I27" s="12">
        <v>-7.89</v>
      </c>
      <c r="J27" s="12">
        <v>-7.83</v>
      </c>
      <c r="K27" s="50" t="s">
        <v>739</v>
      </c>
      <c r="L27" s="9" t="str">
        <f>IF(J27="Div by 0", "N/A", IF(OR(J27="N/A",K27="N/A"),"N/A", IF(J27&gt;VALUE(MID(K27,1,2)), "No", IF(J27&lt;-1*VALUE(MID(K27,1,2)), "No", "Yes"))))</f>
        <v>Yes</v>
      </c>
    </row>
    <row r="28" spans="1:12" x14ac:dyDescent="0.2">
      <c r="A28" s="60"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7" t="s">
        <v>739</v>
      </c>
      <c r="L28" s="9" t="str">
        <f>IF(J28="Div by 0", "N/A", IF(OR(J28="N/A",K28="N/A"),"N/A", IF(J28&gt;VALUE(MID(K28,1,2)), "No", IF(J28&lt;-1*VALUE(MID(K28,1,2)), "No", "Yes"))))</f>
        <v>N/A</v>
      </c>
    </row>
    <row r="29" spans="1:12" x14ac:dyDescent="0.2">
      <c r="A29" s="60" t="s">
        <v>1243</v>
      </c>
      <c r="B29" s="14" t="s">
        <v>213</v>
      </c>
      <c r="C29" s="14" t="s">
        <v>1747</v>
      </c>
      <c r="D29" s="11" t="str">
        <f t="shared" si="14"/>
        <v>N/A</v>
      </c>
      <c r="E29" s="14" t="s">
        <v>1747</v>
      </c>
      <c r="F29" s="11" t="str">
        <f t="shared" si="12"/>
        <v>N/A</v>
      </c>
      <c r="G29" s="14" t="s">
        <v>1747</v>
      </c>
      <c r="H29" s="11" t="str">
        <f t="shared" si="15"/>
        <v>N/A</v>
      </c>
      <c r="I29" s="12" t="s">
        <v>1747</v>
      </c>
      <c r="J29" s="12" t="s">
        <v>1747</v>
      </c>
      <c r="K29" s="47" t="s">
        <v>739</v>
      </c>
      <c r="L29" s="9" t="str">
        <f t="shared" ref="L29:L30" si="16">IF(J29="Div by 0", "N/A", IF(OR(J29="N/A",K29="N/A"),"N/A", IF(J29&gt;VALUE(MID(K29,1,2)), "No", IF(J29&lt;-1*VALUE(MID(K29,1,2)), "No", "Yes"))))</f>
        <v>N/A</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90.623308539999996</v>
      </c>
      <c r="D31" s="46" t="str">
        <f t="shared" ref="D31:D69" si="17">IF($B31="N/A","N/A",IF(C31&gt;10,"No",IF(C31&lt;-10,"No","Yes")))</f>
        <v>N/A</v>
      </c>
      <c r="E31" s="13">
        <v>90.423382825000004</v>
      </c>
      <c r="F31" s="46" t="str">
        <f t="shared" ref="F31:F69" si="18">IF($B31="N/A","N/A",IF(E31&gt;10,"No",IF(E31&lt;-10,"No","Yes")))</f>
        <v>N/A</v>
      </c>
      <c r="G31" s="13">
        <v>92.074735681000007</v>
      </c>
      <c r="H31" s="46" t="str">
        <f t="shared" ref="H31:H69" si="19">IF($B31="N/A","N/A",IF(G31&gt;10,"No",IF(G31&lt;-10,"No","Yes")))</f>
        <v>N/A</v>
      </c>
      <c r="I31" s="12">
        <v>-0.221</v>
      </c>
      <c r="J31" s="12">
        <v>1.8260000000000001</v>
      </c>
      <c r="K31" s="47" t="s">
        <v>739</v>
      </c>
      <c r="L31" s="9" t="str">
        <f t="shared" ref="L31:L99" si="20">IF(J31="Div by 0", "N/A", IF(K31="N/A","N/A", IF(J31&gt;VALUE(MID(K31,1,2)), "No", IF(J31&lt;-1*VALUE(MID(K31,1,2)), "No", "Yes"))))</f>
        <v>Yes</v>
      </c>
    </row>
    <row r="32" spans="1:12" x14ac:dyDescent="0.2">
      <c r="A32" s="48" t="s">
        <v>22</v>
      </c>
      <c r="B32" s="37" t="s">
        <v>213</v>
      </c>
      <c r="C32" s="1">
        <v>298022</v>
      </c>
      <c r="D32" s="46" t="str">
        <f t="shared" si="17"/>
        <v>N/A</v>
      </c>
      <c r="E32" s="1">
        <v>320040</v>
      </c>
      <c r="F32" s="46" t="str">
        <f t="shared" si="18"/>
        <v>N/A</v>
      </c>
      <c r="G32" s="1">
        <v>342251</v>
      </c>
      <c r="H32" s="46" t="str">
        <f t="shared" si="19"/>
        <v>N/A</v>
      </c>
      <c r="I32" s="12">
        <v>7.3879999999999999</v>
      </c>
      <c r="J32" s="12">
        <v>6.94</v>
      </c>
      <c r="K32" s="47" t="s">
        <v>739</v>
      </c>
      <c r="L32" s="9" t="str">
        <f t="shared" si="20"/>
        <v>Yes</v>
      </c>
    </row>
    <row r="33" spans="1:12" x14ac:dyDescent="0.2">
      <c r="A33" s="48" t="s">
        <v>451</v>
      </c>
      <c r="B33" s="50" t="s">
        <v>213</v>
      </c>
      <c r="C33" s="1">
        <v>12879</v>
      </c>
      <c r="D33" s="1" t="str">
        <f t="shared" si="17"/>
        <v>N/A</v>
      </c>
      <c r="E33" s="1">
        <v>13761</v>
      </c>
      <c r="F33" s="1" t="str">
        <f t="shared" si="18"/>
        <v>N/A</v>
      </c>
      <c r="G33" s="1">
        <v>14540</v>
      </c>
      <c r="H33" s="11" t="str">
        <f t="shared" si="19"/>
        <v>N/A</v>
      </c>
      <c r="I33" s="12">
        <v>6.8479999999999999</v>
      </c>
      <c r="J33" s="12">
        <v>5.6609999999999996</v>
      </c>
      <c r="K33" s="50" t="s">
        <v>739</v>
      </c>
      <c r="L33" s="9" t="str">
        <f t="shared" si="20"/>
        <v>Yes</v>
      </c>
    </row>
    <row r="34" spans="1:12" x14ac:dyDescent="0.2">
      <c r="A34" s="48" t="s">
        <v>1245</v>
      </c>
      <c r="B34" s="5" t="s">
        <v>213</v>
      </c>
      <c r="C34" s="1">
        <v>3823</v>
      </c>
      <c r="D34" s="9" t="str">
        <f t="shared" ref="D34:D38" si="21">IF($B34="N/A","N/A",IF(C34&lt;0,"No","Yes"))</f>
        <v>N/A</v>
      </c>
      <c r="E34" s="1">
        <v>4281</v>
      </c>
      <c r="F34" s="9" t="str">
        <f t="shared" ref="F34:F38" si="22">IF($B34="N/A","N/A",IF(E34&lt;0,"No","Yes"))</f>
        <v>N/A</v>
      </c>
      <c r="G34" s="1">
        <v>4489</v>
      </c>
      <c r="H34" s="9" t="str">
        <f t="shared" ref="H34:H38" si="23">IF($B34="N/A","N/A",IF(G34&lt;0,"No","Yes"))</f>
        <v>N/A</v>
      </c>
      <c r="I34" s="12">
        <v>11.98</v>
      </c>
      <c r="J34" s="12">
        <v>4.859</v>
      </c>
      <c r="K34" s="1" t="s">
        <v>739</v>
      </c>
      <c r="L34" s="9" t="str">
        <f t="shared" si="20"/>
        <v>Yes</v>
      </c>
    </row>
    <row r="35" spans="1:12" x14ac:dyDescent="0.2">
      <c r="A35" s="48" t="s">
        <v>1246</v>
      </c>
      <c r="B35" s="5" t="s">
        <v>213</v>
      </c>
      <c r="C35" s="1">
        <v>2745</v>
      </c>
      <c r="D35" s="9" t="str">
        <f t="shared" si="21"/>
        <v>N/A</v>
      </c>
      <c r="E35" s="1">
        <v>3033</v>
      </c>
      <c r="F35" s="9" t="str">
        <f t="shared" si="22"/>
        <v>N/A</v>
      </c>
      <c r="G35" s="1">
        <v>3217</v>
      </c>
      <c r="H35" s="9" t="str">
        <f t="shared" si="23"/>
        <v>N/A</v>
      </c>
      <c r="I35" s="12">
        <v>10.49</v>
      </c>
      <c r="J35" s="12">
        <v>6.0670000000000002</v>
      </c>
      <c r="K35" s="1" t="s">
        <v>739</v>
      </c>
      <c r="L35" s="9" t="str">
        <f t="shared" si="20"/>
        <v>Yes</v>
      </c>
    </row>
    <row r="36" spans="1:12" x14ac:dyDescent="0.2">
      <c r="A36" s="48" t="s">
        <v>1247</v>
      </c>
      <c r="B36" s="5" t="s">
        <v>213</v>
      </c>
      <c r="C36" s="1">
        <v>2574</v>
      </c>
      <c r="D36" s="9" t="str">
        <f t="shared" si="21"/>
        <v>N/A</v>
      </c>
      <c r="E36" s="1">
        <v>2612</v>
      </c>
      <c r="F36" s="9" t="str">
        <f t="shared" si="22"/>
        <v>N/A</v>
      </c>
      <c r="G36" s="1">
        <v>2800</v>
      </c>
      <c r="H36" s="9" t="str">
        <f t="shared" si="23"/>
        <v>N/A</v>
      </c>
      <c r="I36" s="12">
        <v>1.476</v>
      </c>
      <c r="J36" s="12">
        <v>7.1980000000000004</v>
      </c>
      <c r="K36" s="1" t="s">
        <v>739</v>
      </c>
      <c r="L36" s="9" t="str">
        <f t="shared" si="20"/>
        <v>Yes</v>
      </c>
    </row>
    <row r="37" spans="1:12" x14ac:dyDescent="0.2">
      <c r="A37" s="48" t="s">
        <v>1248</v>
      </c>
      <c r="B37" s="5" t="s">
        <v>213</v>
      </c>
      <c r="C37" s="1">
        <v>3737</v>
      </c>
      <c r="D37" s="9" t="str">
        <f t="shared" si="21"/>
        <v>N/A</v>
      </c>
      <c r="E37" s="1">
        <v>3835</v>
      </c>
      <c r="F37" s="9" t="str">
        <f t="shared" si="22"/>
        <v>N/A</v>
      </c>
      <c r="G37" s="1">
        <v>4034</v>
      </c>
      <c r="H37" s="9" t="str">
        <f t="shared" si="23"/>
        <v>N/A</v>
      </c>
      <c r="I37" s="12">
        <v>2.6219999999999999</v>
      </c>
      <c r="J37" s="12">
        <v>5.1890000000000001</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39144</v>
      </c>
      <c r="D39" s="1" t="str">
        <f t="shared" si="17"/>
        <v>N/A</v>
      </c>
      <c r="E39" s="1">
        <v>41123</v>
      </c>
      <c r="F39" s="1" t="str">
        <f t="shared" si="18"/>
        <v>N/A</v>
      </c>
      <c r="G39" s="1">
        <v>43302</v>
      </c>
      <c r="H39" s="11" t="str">
        <f t="shared" si="19"/>
        <v>N/A</v>
      </c>
      <c r="I39" s="12">
        <v>5.056</v>
      </c>
      <c r="J39" s="12">
        <v>5.2990000000000004</v>
      </c>
      <c r="K39" s="50" t="s">
        <v>739</v>
      </c>
      <c r="L39" s="9" t="str">
        <f t="shared" si="20"/>
        <v>Yes</v>
      </c>
    </row>
    <row r="40" spans="1:12" x14ac:dyDescent="0.2">
      <c r="A40" s="48" t="s">
        <v>1250</v>
      </c>
      <c r="B40" s="5" t="s">
        <v>213</v>
      </c>
      <c r="C40" s="1">
        <v>18856</v>
      </c>
      <c r="D40" s="9" t="str">
        <f t="shared" ref="D40:D45" si="24">IF($B40="N/A","N/A",IF(C40&lt;0,"No","Yes"))</f>
        <v>N/A</v>
      </c>
      <c r="E40" s="1">
        <v>20527</v>
      </c>
      <c r="F40" s="9" t="str">
        <f t="shared" ref="F40:F45" si="25">IF($B40="N/A","N/A",IF(E40&lt;0,"No","Yes"))</f>
        <v>N/A</v>
      </c>
      <c r="G40" s="1">
        <v>21713</v>
      </c>
      <c r="H40" s="9" t="str">
        <f t="shared" ref="H40:H45" si="26">IF($B40="N/A","N/A",IF(G40&lt;0,"No","Yes"))</f>
        <v>N/A</v>
      </c>
      <c r="I40" s="12">
        <v>8.8620000000000001</v>
      </c>
      <c r="J40" s="12">
        <v>5.7779999999999996</v>
      </c>
      <c r="K40" s="1" t="s">
        <v>739</v>
      </c>
      <c r="L40" s="9" t="str">
        <f t="shared" si="20"/>
        <v>Yes</v>
      </c>
    </row>
    <row r="41" spans="1:12" x14ac:dyDescent="0.2">
      <c r="A41" s="48" t="s">
        <v>1251</v>
      </c>
      <c r="B41" s="5" t="s">
        <v>213</v>
      </c>
      <c r="C41" s="1">
        <v>7295</v>
      </c>
      <c r="D41" s="9" t="str">
        <f t="shared" si="24"/>
        <v>N/A</v>
      </c>
      <c r="E41" s="1">
        <v>7620</v>
      </c>
      <c r="F41" s="9" t="str">
        <f t="shared" si="25"/>
        <v>N/A</v>
      </c>
      <c r="G41" s="1">
        <v>7829</v>
      </c>
      <c r="H41" s="9" t="str">
        <f t="shared" si="26"/>
        <v>N/A</v>
      </c>
      <c r="I41" s="12">
        <v>4.4550000000000001</v>
      </c>
      <c r="J41" s="12">
        <v>2.7429999999999999</v>
      </c>
      <c r="K41" s="1" t="s">
        <v>739</v>
      </c>
      <c r="L41" s="9" t="str">
        <f t="shared" si="20"/>
        <v>Yes</v>
      </c>
    </row>
    <row r="42" spans="1:12" x14ac:dyDescent="0.2">
      <c r="A42" s="48" t="s">
        <v>1252</v>
      </c>
      <c r="B42" s="5" t="s">
        <v>213</v>
      </c>
      <c r="C42" s="1">
        <v>6311</v>
      </c>
      <c r="D42" s="9" t="str">
        <f t="shared" si="24"/>
        <v>N/A</v>
      </c>
      <c r="E42" s="1">
        <v>6212</v>
      </c>
      <c r="F42" s="9" t="str">
        <f t="shared" si="25"/>
        <v>N/A</v>
      </c>
      <c r="G42" s="1">
        <v>6713</v>
      </c>
      <c r="H42" s="9" t="str">
        <f t="shared" si="26"/>
        <v>N/A</v>
      </c>
      <c r="I42" s="12">
        <v>-1.57</v>
      </c>
      <c r="J42" s="12">
        <v>8.0649999999999995</v>
      </c>
      <c r="K42" s="1" t="s">
        <v>739</v>
      </c>
      <c r="L42" s="9" t="str">
        <f t="shared" si="20"/>
        <v>Yes</v>
      </c>
    </row>
    <row r="43" spans="1:12" x14ac:dyDescent="0.2">
      <c r="A43" s="48" t="s">
        <v>1253</v>
      </c>
      <c r="B43" s="5" t="s">
        <v>213</v>
      </c>
      <c r="C43" s="1">
        <v>345</v>
      </c>
      <c r="D43" s="9" t="str">
        <f t="shared" si="24"/>
        <v>N/A</v>
      </c>
      <c r="E43" s="1">
        <v>374</v>
      </c>
      <c r="F43" s="9" t="str">
        <f t="shared" si="25"/>
        <v>N/A</v>
      </c>
      <c r="G43" s="1">
        <v>366</v>
      </c>
      <c r="H43" s="9" t="str">
        <f t="shared" si="26"/>
        <v>N/A</v>
      </c>
      <c r="I43" s="12">
        <v>8.4060000000000006</v>
      </c>
      <c r="J43" s="12">
        <v>-2.14</v>
      </c>
      <c r="K43" s="1" t="s">
        <v>739</v>
      </c>
      <c r="L43" s="9" t="str">
        <f t="shared" si="20"/>
        <v>Yes</v>
      </c>
    </row>
    <row r="44" spans="1:12" x14ac:dyDescent="0.2">
      <c r="A44" s="48" t="s">
        <v>1254</v>
      </c>
      <c r="B44" s="5" t="s">
        <v>213</v>
      </c>
      <c r="C44" s="1">
        <v>6337</v>
      </c>
      <c r="D44" s="9" t="str">
        <f t="shared" si="24"/>
        <v>N/A</v>
      </c>
      <c r="E44" s="1">
        <v>6390</v>
      </c>
      <c r="F44" s="9" t="str">
        <f t="shared" si="25"/>
        <v>N/A</v>
      </c>
      <c r="G44" s="1">
        <v>6681</v>
      </c>
      <c r="H44" s="9" t="str">
        <f t="shared" si="26"/>
        <v>N/A</v>
      </c>
      <c r="I44" s="12">
        <v>0.83640000000000003</v>
      </c>
      <c r="J44" s="12">
        <v>4.5540000000000003</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188970</v>
      </c>
      <c r="D46" s="1" t="str">
        <f t="shared" si="17"/>
        <v>N/A</v>
      </c>
      <c r="E46" s="1">
        <v>205440</v>
      </c>
      <c r="F46" s="1" t="str">
        <f t="shared" si="18"/>
        <v>N/A</v>
      </c>
      <c r="G46" s="1">
        <v>219531</v>
      </c>
      <c r="H46" s="11" t="str">
        <f t="shared" si="19"/>
        <v>N/A</v>
      </c>
      <c r="I46" s="12">
        <v>8.7159999999999993</v>
      </c>
      <c r="J46" s="12">
        <v>6.859</v>
      </c>
      <c r="K46" s="50" t="s">
        <v>739</v>
      </c>
      <c r="L46" s="9" t="str">
        <f t="shared" si="20"/>
        <v>Yes</v>
      </c>
    </row>
    <row r="47" spans="1:12" x14ac:dyDescent="0.2">
      <c r="A47" s="48" t="s">
        <v>1256</v>
      </c>
      <c r="B47" s="5" t="s">
        <v>213</v>
      </c>
      <c r="C47" s="1">
        <v>62508</v>
      </c>
      <c r="D47" s="9" t="str">
        <f t="shared" ref="D47:D53" si="27">IF($B47="N/A","N/A",IF(C47&lt;0,"No","Yes"))</f>
        <v>N/A</v>
      </c>
      <c r="E47" s="1">
        <v>73372</v>
      </c>
      <c r="F47" s="9" t="str">
        <f t="shared" ref="F47:F53" si="28">IF($B47="N/A","N/A",IF(E47&lt;0,"No","Yes"))</f>
        <v>N/A</v>
      </c>
      <c r="G47" s="1">
        <v>83815</v>
      </c>
      <c r="H47" s="9" t="str">
        <f t="shared" ref="H47:H53" si="29">IF($B47="N/A","N/A",IF(G47&lt;0,"No","Yes"))</f>
        <v>N/A</v>
      </c>
      <c r="I47" s="12">
        <v>17.38</v>
      </c>
      <c r="J47" s="12">
        <v>14.23</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877</v>
      </c>
      <c r="D49" s="9" t="str">
        <f t="shared" si="27"/>
        <v>N/A</v>
      </c>
      <c r="E49" s="1">
        <v>1055</v>
      </c>
      <c r="F49" s="9" t="str">
        <f t="shared" si="28"/>
        <v>N/A</v>
      </c>
      <c r="G49" s="1">
        <v>1609</v>
      </c>
      <c r="H49" s="9" t="str">
        <f t="shared" si="29"/>
        <v>N/A</v>
      </c>
      <c r="I49" s="12">
        <v>20.3</v>
      </c>
      <c r="J49" s="12">
        <v>52.51</v>
      </c>
      <c r="K49" s="1" t="s">
        <v>739</v>
      </c>
      <c r="L49" s="9" t="str">
        <f t="shared" si="20"/>
        <v>No</v>
      </c>
    </row>
    <row r="50" spans="1:12" x14ac:dyDescent="0.2">
      <c r="A50" s="48" t="s">
        <v>1259</v>
      </c>
      <c r="B50" s="5" t="s">
        <v>213</v>
      </c>
      <c r="C50" s="1">
        <v>89430</v>
      </c>
      <c r="D50" s="9" t="str">
        <f t="shared" si="27"/>
        <v>N/A</v>
      </c>
      <c r="E50" s="1">
        <v>96887</v>
      </c>
      <c r="F50" s="9" t="str">
        <f t="shared" si="28"/>
        <v>N/A</v>
      </c>
      <c r="G50" s="1">
        <v>99330</v>
      </c>
      <c r="H50" s="9" t="str">
        <f t="shared" si="29"/>
        <v>N/A</v>
      </c>
      <c r="I50" s="12">
        <v>8.3379999999999992</v>
      </c>
      <c r="J50" s="12">
        <v>2.5209999999999999</v>
      </c>
      <c r="K50" s="1" t="s">
        <v>739</v>
      </c>
      <c r="L50" s="9" t="str">
        <f t="shared" si="20"/>
        <v>Yes</v>
      </c>
    </row>
    <row r="51" spans="1:12" x14ac:dyDescent="0.2">
      <c r="A51" s="48" t="s">
        <v>1260</v>
      </c>
      <c r="B51" s="5" t="s">
        <v>213</v>
      </c>
      <c r="C51" s="1">
        <v>26869</v>
      </c>
      <c r="D51" s="9" t="str">
        <f t="shared" si="27"/>
        <v>N/A</v>
      </c>
      <c r="E51" s="1">
        <v>24544</v>
      </c>
      <c r="F51" s="9" t="str">
        <f t="shared" si="28"/>
        <v>N/A</v>
      </c>
      <c r="G51" s="1">
        <v>25204</v>
      </c>
      <c r="H51" s="9" t="str">
        <f t="shared" si="29"/>
        <v>N/A</v>
      </c>
      <c r="I51" s="12">
        <v>-8.65</v>
      </c>
      <c r="J51" s="12">
        <v>2.6890000000000001</v>
      </c>
      <c r="K51" s="1" t="s">
        <v>739</v>
      </c>
      <c r="L51" s="9" t="str">
        <f t="shared" si="20"/>
        <v>Yes</v>
      </c>
    </row>
    <row r="52" spans="1:12" x14ac:dyDescent="0.2">
      <c r="A52" s="48" t="s">
        <v>1261</v>
      </c>
      <c r="B52" s="5" t="s">
        <v>213</v>
      </c>
      <c r="C52" s="1">
        <v>9286</v>
      </c>
      <c r="D52" s="9" t="str">
        <f t="shared" si="27"/>
        <v>N/A</v>
      </c>
      <c r="E52" s="1">
        <v>9582</v>
      </c>
      <c r="F52" s="9" t="str">
        <f t="shared" si="28"/>
        <v>N/A</v>
      </c>
      <c r="G52" s="1">
        <v>9573</v>
      </c>
      <c r="H52" s="9" t="str">
        <f t="shared" si="29"/>
        <v>N/A</v>
      </c>
      <c r="I52" s="12">
        <v>3.1880000000000002</v>
      </c>
      <c r="J52" s="12">
        <v>-9.4E-2</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57029</v>
      </c>
      <c r="D54" s="1" t="str">
        <f t="shared" si="17"/>
        <v>N/A</v>
      </c>
      <c r="E54" s="1">
        <v>59716</v>
      </c>
      <c r="F54" s="1" t="str">
        <f t="shared" si="18"/>
        <v>N/A</v>
      </c>
      <c r="G54" s="1">
        <v>64878</v>
      </c>
      <c r="H54" s="11" t="str">
        <f t="shared" si="19"/>
        <v>N/A</v>
      </c>
      <c r="I54" s="12">
        <v>4.7119999999999997</v>
      </c>
      <c r="J54" s="12">
        <v>8.6440000000000001</v>
      </c>
      <c r="K54" s="50" t="s">
        <v>739</v>
      </c>
      <c r="L54" s="9" t="str">
        <f t="shared" si="20"/>
        <v>Yes</v>
      </c>
    </row>
    <row r="55" spans="1:12" x14ac:dyDescent="0.2">
      <c r="A55" s="48" t="s">
        <v>1263</v>
      </c>
      <c r="B55" s="5" t="s">
        <v>213</v>
      </c>
      <c r="C55" s="1">
        <v>28429</v>
      </c>
      <c r="D55" s="9" t="str">
        <f t="shared" ref="D55:D60" si="30">IF($B55="N/A","N/A",IF(C55&lt;0,"No","Yes"))</f>
        <v>N/A</v>
      </c>
      <c r="E55" s="1">
        <v>31753</v>
      </c>
      <c r="F55" s="9" t="str">
        <f t="shared" ref="F55:F60" si="31">IF($B55="N/A","N/A",IF(E55&lt;0,"No","Yes"))</f>
        <v>N/A</v>
      </c>
      <c r="G55" s="1">
        <v>36000</v>
      </c>
      <c r="H55" s="9" t="str">
        <f t="shared" ref="H55:H60" si="32">IF($B55="N/A","N/A",IF(G55&lt;0,"No","Yes"))</f>
        <v>N/A</v>
      </c>
      <c r="I55" s="12">
        <v>11.69</v>
      </c>
      <c r="J55" s="12">
        <v>13.38</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1189</v>
      </c>
      <c r="D57" s="9" t="str">
        <f t="shared" si="30"/>
        <v>N/A</v>
      </c>
      <c r="E57" s="1">
        <v>1210</v>
      </c>
      <c r="F57" s="9" t="str">
        <f t="shared" si="31"/>
        <v>N/A</v>
      </c>
      <c r="G57" s="1">
        <v>2548</v>
      </c>
      <c r="H57" s="9" t="str">
        <f t="shared" si="32"/>
        <v>N/A</v>
      </c>
      <c r="I57" s="12">
        <v>1.766</v>
      </c>
      <c r="J57" s="12">
        <v>110.6</v>
      </c>
      <c r="K57" s="1" t="s">
        <v>739</v>
      </c>
      <c r="L57" s="9" t="str">
        <f t="shared" si="20"/>
        <v>No</v>
      </c>
    </row>
    <row r="58" spans="1:12" x14ac:dyDescent="0.2">
      <c r="A58" s="48" t="s">
        <v>1266</v>
      </c>
      <c r="B58" s="5" t="s">
        <v>213</v>
      </c>
      <c r="C58" s="1">
        <v>19366</v>
      </c>
      <c r="D58" s="9" t="str">
        <f t="shared" si="30"/>
        <v>N/A</v>
      </c>
      <c r="E58" s="1">
        <v>18627</v>
      </c>
      <c r="F58" s="9" t="str">
        <f t="shared" si="31"/>
        <v>N/A</v>
      </c>
      <c r="G58" s="1">
        <v>17920</v>
      </c>
      <c r="H58" s="9" t="str">
        <f t="shared" si="32"/>
        <v>N/A</v>
      </c>
      <c r="I58" s="12">
        <v>-3.82</v>
      </c>
      <c r="J58" s="12">
        <v>-3.8</v>
      </c>
      <c r="K58" s="1" t="s">
        <v>739</v>
      </c>
      <c r="L58" s="9" t="str">
        <f t="shared" si="20"/>
        <v>Yes</v>
      </c>
    </row>
    <row r="59" spans="1:12" x14ac:dyDescent="0.2">
      <c r="A59" s="48" t="s">
        <v>1267</v>
      </c>
      <c r="B59" s="5" t="s">
        <v>213</v>
      </c>
      <c r="C59" s="1">
        <v>6157</v>
      </c>
      <c r="D59" s="9" t="str">
        <f t="shared" si="30"/>
        <v>N/A</v>
      </c>
      <c r="E59" s="1">
        <v>5414</v>
      </c>
      <c r="F59" s="9" t="str">
        <f t="shared" si="31"/>
        <v>N/A</v>
      </c>
      <c r="G59" s="1">
        <v>6644</v>
      </c>
      <c r="H59" s="9" t="str">
        <f t="shared" si="32"/>
        <v>N/A</v>
      </c>
      <c r="I59" s="12">
        <v>-12.1</v>
      </c>
      <c r="J59" s="12">
        <v>22.72</v>
      </c>
      <c r="K59" s="1" t="s">
        <v>739</v>
      </c>
      <c r="L59" s="9" t="str">
        <f t="shared" si="20"/>
        <v>Yes</v>
      </c>
    </row>
    <row r="60" spans="1:12" x14ac:dyDescent="0.2">
      <c r="A60" s="48" t="s">
        <v>1268</v>
      </c>
      <c r="B60" s="5" t="s">
        <v>213</v>
      </c>
      <c r="C60" s="1">
        <v>1888</v>
      </c>
      <c r="D60" s="9" t="str">
        <f t="shared" si="30"/>
        <v>N/A</v>
      </c>
      <c r="E60" s="1">
        <v>2712</v>
      </c>
      <c r="F60" s="9" t="str">
        <f t="shared" si="31"/>
        <v>N/A</v>
      </c>
      <c r="G60" s="1">
        <v>1766</v>
      </c>
      <c r="H60" s="9" t="str">
        <f t="shared" si="32"/>
        <v>N/A</v>
      </c>
      <c r="I60" s="12">
        <v>43.64</v>
      </c>
      <c r="J60" s="12">
        <v>-34.9</v>
      </c>
      <c r="K60" s="1" t="s">
        <v>739</v>
      </c>
      <c r="L60" s="9" t="str">
        <f t="shared" si="20"/>
        <v>No</v>
      </c>
    </row>
    <row r="61" spans="1:12" x14ac:dyDescent="0.2">
      <c r="A61" s="3" t="s">
        <v>186</v>
      </c>
      <c r="B61" s="37" t="s">
        <v>213</v>
      </c>
      <c r="C61" s="1">
        <v>56338</v>
      </c>
      <c r="D61" s="1" t="str">
        <f t="shared" si="17"/>
        <v>N/A</v>
      </c>
      <c r="E61" s="1">
        <v>79314</v>
      </c>
      <c r="F61" s="1" t="str">
        <f t="shared" si="18"/>
        <v>N/A</v>
      </c>
      <c r="G61" s="1">
        <v>84742</v>
      </c>
      <c r="H61" s="11" t="str">
        <f t="shared" si="19"/>
        <v>N/A</v>
      </c>
      <c r="I61" s="12">
        <v>40.78</v>
      </c>
      <c r="J61" s="12">
        <v>6.8440000000000003</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291966</v>
      </c>
      <c r="D63" s="1" t="str">
        <f t="shared" si="17"/>
        <v>N/A</v>
      </c>
      <c r="E63" s="1">
        <v>313831</v>
      </c>
      <c r="F63" s="1" t="str">
        <f t="shared" si="18"/>
        <v>N/A</v>
      </c>
      <c r="G63" s="1">
        <v>335889</v>
      </c>
      <c r="H63" s="11" t="str">
        <f t="shared" si="19"/>
        <v>N/A</v>
      </c>
      <c r="I63" s="12">
        <v>7.4889999999999999</v>
      </c>
      <c r="J63" s="12">
        <v>7.0289999999999999</v>
      </c>
      <c r="K63" s="47" t="s">
        <v>739</v>
      </c>
      <c r="L63" s="9" t="str">
        <f t="shared" si="33"/>
        <v>Yes</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91720</v>
      </c>
      <c r="D67" s="1" t="str">
        <f t="shared" si="17"/>
        <v>N/A</v>
      </c>
      <c r="E67" s="1">
        <v>100071</v>
      </c>
      <c r="F67" s="1" t="str">
        <f t="shared" si="18"/>
        <v>N/A</v>
      </c>
      <c r="G67" s="1">
        <v>105881</v>
      </c>
      <c r="H67" s="11" t="str">
        <f t="shared" si="19"/>
        <v>N/A</v>
      </c>
      <c r="I67" s="12">
        <v>9.1050000000000004</v>
      </c>
      <c r="J67" s="12">
        <v>5.806</v>
      </c>
      <c r="K67" s="47" t="s">
        <v>739</v>
      </c>
      <c r="L67" s="9" t="str">
        <f t="shared" si="33"/>
        <v>Yes</v>
      </c>
    </row>
    <row r="68" spans="1:12" x14ac:dyDescent="0.2">
      <c r="A68" s="2" t="s">
        <v>193</v>
      </c>
      <c r="B68" s="50" t="s">
        <v>213</v>
      </c>
      <c r="C68" s="1">
        <v>260973</v>
      </c>
      <c r="D68" s="1" t="str">
        <f t="shared" si="17"/>
        <v>N/A</v>
      </c>
      <c r="E68" s="1">
        <v>280288</v>
      </c>
      <c r="F68" s="1" t="str">
        <f t="shared" si="18"/>
        <v>N/A</v>
      </c>
      <c r="G68" s="1">
        <v>296799</v>
      </c>
      <c r="H68" s="11" t="str">
        <f t="shared" si="19"/>
        <v>N/A</v>
      </c>
      <c r="I68" s="59">
        <v>7.4009999999999998</v>
      </c>
      <c r="J68" s="59">
        <v>5.891</v>
      </c>
      <c r="K68" s="50" t="s">
        <v>739</v>
      </c>
      <c r="L68" s="9" t="str">
        <f t="shared" si="33"/>
        <v>Yes</v>
      </c>
    </row>
    <row r="69" spans="1:12" x14ac:dyDescent="0.2">
      <c r="A69" s="2" t="s">
        <v>194</v>
      </c>
      <c r="B69" s="50" t="s">
        <v>213</v>
      </c>
      <c r="C69" s="1">
        <v>298021</v>
      </c>
      <c r="D69" s="1" t="str">
        <f t="shared" si="17"/>
        <v>N/A</v>
      </c>
      <c r="E69" s="1">
        <v>320039</v>
      </c>
      <c r="F69" s="1" t="str">
        <f t="shared" si="18"/>
        <v>N/A</v>
      </c>
      <c r="G69" s="1">
        <v>342250</v>
      </c>
      <c r="H69" s="11" t="str">
        <f t="shared" si="19"/>
        <v>N/A</v>
      </c>
      <c r="I69" s="59">
        <v>7.3879999999999999</v>
      </c>
      <c r="J69" s="59">
        <v>6.94</v>
      </c>
      <c r="K69" s="50" t="s">
        <v>739</v>
      </c>
      <c r="L69" s="9" t="str">
        <f t="shared" si="33"/>
        <v>Yes</v>
      </c>
    </row>
    <row r="70" spans="1:12" x14ac:dyDescent="0.2">
      <c r="A70" s="48" t="s">
        <v>78</v>
      </c>
      <c r="B70" s="50" t="s">
        <v>294</v>
      </c>
      <c r="C70" s="13">
        <v>14.755204318000001</v>
      </c>
      <c r="D70" s="46" t="str">
        <f>IF($B70="N/A","N/A",IF(C70&gt;=20,"No",IF(C70&lt;0,"No","Yes")))</f>
        <v>Yes</v>
      </c>
      <c r="E70" s="13">
        <v>16.908035440999999</v>
      </c>
      <c r="F70" s="46" t="str">
        <f>IF($B70="N/A","N/A",IF(E70&gt;=20,"No",IF(E70&lt;0,"No","Yes")))</f>
        <v>Yes</v>
      </c>
      <c r="G70" s="13">
        <v>17.318451620000001</v>
      </c>
      <c r="H70" s="46" t="str">
        <f>IF($B70="N/A","N/A",IF(G70&gt;=20,"No",IF(G70&lt;0,"No","Yes")))</f>
        <v>Yes</v>
      </c>
      <c r="I70" s="12">
        <v>14.59</v>
      </c>
      <c r="J70" s="12">
        <v>2.427</v>
      </c>
      <c r="K70" s="47" t="s">
        <v>739</v>
      </c>
      <c r="L70" s="9" t="str">
        <f t="shared" si="20"/>
        <v>Yes</v>
      </c>
    </row>
    <row r="71" spans="1:12" x14ac:dyDescent="0.2">
      <c r="A71" s="48" t="s">
        <v>79</v>
      </c>
      <c r="B71" s="37" t="s">
        <v>213</v>
      </c>
      <c r="C71" s="13">
        <v>79.369056798000003</v>
      </c>
      <c r="D71" s="46" t="str">
        <f>IF($B71="N/A","N/A",IF(C71&gt;10,"No",IF(C71&lt;-10,"No","Yes")))</f>
        <v>N/A</v>
      </c>
      <c r="E71" s="13">
        <v>76.776657501000003</v>
      </c>
      <c r="F71" s="46" t="str">
        <f>IF($B71="N/A","N/A",IF(E71&gt;10,"No",IF(E71&lt;-10,"No","Yes")))</f>
        <v>N/A</v>
      </c>
      <c r="G71" s="13">
        <v>75.626934765000001</v>
      </c>
      <c r="H71" s="46" t="str">
        <f>IF($B71="N/A","N/A",IF(G71&gt;10,"No",IF(G71&lt;-10,"No","Yes")))</f>
        <v>N/A</v>
      </c>
      <c r="I71" s="12">
        <v>-3.27</v>
      </c>
      <c r="J71" s="12">
        <v>-1.5</v>
      </c>
      <c r="K71" s="47" t="s">
        <v>739</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12.180209171</v>
      </c>
      <c r="D73" s="46" t="str">
        <f>IF($B73="N/A","N/A",IF(C73&gt;10,"No",IF(C73&lt;-10,"No","Yes")))</f>
        <v>N/A</v>
      </c>
      <c r="E73" s="13">
        <v>13.674254569</v>
      </c>
      <c r="F73" s="46" t="str">
        <f>IF($B73="N/A","N/A",IF(E73&gt;10,"No",IF(E73&lt;-10,"No","Yes")))</f>
        <v>N/A</v>
      </c>
      <c r="G73" s="13">
        <v>13.8995546</v>
      </c>
      <c r="H73" s="46" t="str">
        <f>IF($B73="N/A","N/A",IF(G73&gt;10,"No",IF(G73&lt;-10,"No","Yes")))</f>
        <v>N/A</v>
      </c>
      <c r="I73" s="12">
        <v>12.27</v>
      </c>
      <c r="J73" s="12">
        <v>1.6479999999999999</v>
      </c>
      <c r="K73" s="47" t="s">
        <v>739</v>
      </c>
      <c r="L73" s="9" t="str">
        <f t="shared" si="20"/>
        <v>Yes</v>
      </c>
    </row>
    <row r="74" spans="1:12" x14ac:dyDescent="0.2">
      <c r="A74" s="48" t="s">
        <v>121</v>
      </c>
      <c r="B74" s="37" t="s">
        <v>213</v>
      </c>
      <c r="C74" s="13">
        <v>87.707160096999999</v>
      </c>
      <c r="D74" s="46" t="str">
        <f>IF($B74="N/A","N/A",IF(C74&gt;10,"No",IF(C74&lt;-10,"No","Yes")))</f>
        <v>N/A</v>
      </c>
      <c r="E74" s="13">
        <v>86.325745431000001</v>
      </c>
      <c r="F74" s="46" t="str">
        <f>IF($B74="N/A","N/A",IF(E74&gt;10,"No",IF(E74&lt;-10,"No","Yes")))</f>
        <v>N/A</v>
      </c>
      <c r="G74" s="13">
        <v>86.023652280999997</v>
      </c>
      <c r="H74" s="46" t="str">
        <f>IF($B74="N/A","N/A",IF(G74&gt;10,"No",IF(G74&lt;-10,"No","Yes")))</f>
        <v>N/A</v>
      </c>
      <c r="I74" s="12">
        <v>-1.58</v>
      </c>
      <c r="J74" s="12">
        <v>-0.35</v>
      </c>
      <c r="K74" s="47" t="s">
        <v>739</v>
      </c>
      <c r="L74" s="9" t="str">
        <f t="shared" si="20"/>
        <v>Yes</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t="s">
        <v>1747</v>
      </c>
      <c r="D76" s="46" t="str">
        <f t="shared" ref="D76:D98" si="34">IF($B76="N/A","N/A",IF(C76&gt;10,"No",IF(C76&lt;-10,"No","Yes")))</f>
        <v>N/A</v>
      </c>
      <c r="E76" s="13" t="s">
        <v>1747</v>
      </c>
      <c r="F76" s="46" t="str">
        <f t="shared" ref="F76:F98" si="35">IF($B76="N/A","N/A",IF(E76&gt;10,"No",IF(E76&lt;-10,"No","Yes")))</f>
        <v>N/A</v>
      </c>
      <c r="G76" s="13" t="s">
        <v>1747</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t="s">
        <v>1747</v>
      </c>
      <c r="D77" s="46" t="str">
        <f t="shared" si="34"/>
        <v>N/A</v>
      </c>
      <c r="E77" s="13" t="s">
        <v>1747</v>
      </c>
      <c r="F77" s="46" t="str">
        <f t="shared" si="35"/>
        <v>N/A</v>
      </c>
      <c r="G77" s="13" t="s">
        <v>1747</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t="s">
        <v>1747</v>
      </c>
      <c r="D78" s="46" t="str">
        <f t="shared" si="34"/>
        <v>N/A</v>
      </c>
      <c r="E78" s="13" t="s">
        <v>1747</v>
      </c>
      <c r="F78" s="46" t="str">
        <f t="shared" si="35"/>
        <v>N/A</v>
      </c>
      <c r="G78" s="13" t="s">
        <v>1747</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233634</v>
      </c>
      <c r="D82" s="46" t="str">
        <f t="shared" si="34"/>
        <v>N/A</v>
      </c>
      <c r="E82" s="38">
        <v>247050</v>
      </c>
      <c r="F82" s="46" t="str">
        <f t="shared" si="35"/>
        <v>N/A</v>
      </c>
      <c r="G82" s="38">
        <v>270127</v>
      </c>
      <c r="H82" s="46" t="str">
        <f t="shared" si="36"/>
        <v>N/A</v>
      </c>
      <c r="I82" s="12">
        <v>5.742</v>
      </c>
      <c r="J82" s="12">
        <v>9.3409999999999993</v>
      </c>
      <c r="K82" s="47" t="s">
        <v>739</v>
      </c>
      <c r="L82" s="9" t="str">
        <f t="shared" si="20"/>
        <v>Yes</v>
      </c>
    </row>
    <row r="83" spans="1:12" x14ac:dyDescent="0.2">
      <c r="A83" s="48" t="s">
        <v>1269</v>
      </c>
      <c r="B83" s="37" t="s">
        <v>213</v>
      </c>
      <c r="C83" s="8">
        <v>0</v>
      </c>
      <c r="D83" s="46" t="str">
        <f t="shared" si="34"/>
        <v>N/A</v>
      </c>
      <c r="E83" s="8">
        <v>4.047764E-4</v>
      </c>
      <c r="F83" s="46" t="str">
        <f t="shared" si="35"/>
        <v>N/A</v>
      </c>
      <c r="G83" s="8">
        <v>3.701962E-4</v>
      </c>
      <c r="H83" s="46" t="str">
        <f t="shared" si="36"/>
        <v>N/A</v>
      </c>
      <c r="I83" s="12" t="s">
        <v>1747</v>
      </c>
      <c r="J83" s="12">
        <v>-8.5399999999999991</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8.0305092581000004</v>
      </c>
      <c r="D85" s="46" t="str">
        <f t="shared" si="34"/>
        <v>N/A</v>
      </c>
      <c r="E85" s="8">
        <v>6.0263104634999998</v>
      </c>
      <c r="F85" s="46" t="str">
        <f t="shared" si="35"/>
        <v>N/A</v>
      </c>
      <c r="G85" s="8">
        <v>6.2167054756000004</v>
      </c>
      <c r="H85" s="46" t="str">
        <f t="shared" si="36"/>
        <v>N/A</v>
      </c>
      <c r="I85" s="12">
        <v>-25</v>
      </c>
      <c r="J85" s="12">
        <v>3.1589999999999998</v>
      </c>
      <c r="K85" s="47" t="s">
        <v>739</v>
      </c>
      <c r="L85" s="9" t="str">
        <f t="shared" si="20"/>
        <v>Yes</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1.9731717129999999</v>
      </c>
      <c r="D87" s="46" t="str">
        <f t="shared" si="34"/>
        <v>N/A</v>
      </c>
      <c r="E87" s="8">
        <v>2.0020238818</v>
      </c>
      <c r="F87" s="46" t="str">
        <f t="shared" si="35"/>
        <v>N/A</v>
      </c>
      <c r="G87" s="8">
        <v>1.9479726203000001</v>
      </c>
      <c r="H87" s="46" t="str">
        <f t="shared" si="36"/>
        <v>N/A</v>
      </c>
      <c r="I87" s="12">
        <v>1.462</v>
      </c>
      <c r="J87" s="12">
        <v>-2.7</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2.2946771908999999</v>
      </c>
      <c r="F89" s="46" t="str">
        <f t="shared" si="35"/>
        <v>N/A</v>
      </c>
      <c r="G89" s="8">
        <v>2.5554646517999999</v>
      </c>
      <c r="H89" s="46" t="str">
        <f t="shared" si="36"/>
        <v>N/A</v>
      </c>
      <c r="I89" s="12" t="s">
        <v>1747</v>
      </c>
      <c r="J89" s="12">
        <v>11.36</v>
      </c>
      <c r="K89" s="47" t="s">
        <v>739</v>
      </c>
      <c r="L89" s="9" t="str">
        <f t="shared" si="20"/>
        <v>Yes</v>
      </c>
    </row>
    <row r="90" spans="1:12" x14ac:dyDescent="0.2">
      <c r="A90" s="48" t="s">
        <v>1276</v>
      </c>
      <c r="B90" s="37" t="s">
        <v>213</v>
      </c>
      <c r="C90" s="8">
        <v>0</v>
      </c>
      <c r="D90" s="46" t="str">
        <f t="shared" si="34"/>
        <v>N/A</v>
      </c>
      <c r="E90" s="8">
        <v>1.25480672E-2</v>
      </c>
      <c r="F90" s="46" t="str">
        <f t="shared" si="35"/>
        <v>N/A</v>
      </c>
      <c r="G90" s="8">
        <v>5.5529435999999996E-3</v>
      </c>
      <c r="H90" s="46" t="str">
        <f t="shared" si="36"/>
        <v>N/A</v>
      </c>
      <c r="I90" s="12" t="s">
        <v>1747</v>
      </c>
      <c r="J90" s="12">
        <v>-55.7</v>
      </c>
      <c r="K90" s="47" t="s">
        <v>739</v>
      </c>
      <c r="L90" s="9" t="str">
        <f t="shared" si="20"/>
        <v>No</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2.6087812561999999</v>
      </c>
      <c r="D93" s="46" t="str">
        <f t="shared" si="34"/>
        <v>N/A</v>
      </c>
      <c r="E93" s="8">
        <v>2.7682655333000001</v>
      </c>
      <c r="F93" s="46" t="str">
        <f t="shared" si="35"/>
        <v>N/A</v>
      </c>
      <c r="G93" s="8">
        <v>2.9982193560999999</v>
      </c>
      <c r="H93" s="46" t="str">
        <f t="shared" si="36"/>
        <v>N/A</v>
      </c>
      <c r="I93" s="12">
        <v>6.1130000000000004</v>
      </c>
      <c r="J93" s="12">
        <v>8.3070000000000004</v>
      </c>
      <c r="K93" s="47" t="s">
        <v>739</v>
      </c>
      <c r="L93" s="9" t="str">
        <f t="shared" si="20"/>
        <v>Yes</v>
      </c>
    </row>
    <row r="94" spans="1:12" x14ac:dyDescent="0.2">
      <c r="A94" s="48" t="s">
        <v>1280</v>
      </c>
      <c r="B94" s="37" t="s">
        <v>213</v>
      </c>
      <c r="C94" s="8">
        <v>1.4552676400000001E-2</v>
      </c>
      <c r="D94" s="46" t="str">
        <f t="shared" si="34"/>
        <v>N/A</v>
      </c>
      <c r="E94" s="8">
        <v>5.2620927000000001E-3</v>
      </c>
      <c r="F94" s="46" t="str">
        <f t="shared" si="35"/>
        <v>N/A</v>
      </c>
      <c r="G94" s="8">
        <v>3.3317662E-3</v>
      </c>
      <c r="H94" s="46" t="str">
        <f t="shared" si="36"/>
        <v>N/A</v>
      </c>
      <c r="I94" s="12">
        <v>-63.8</v>
      </c>
      <c r="J94" s="12">
        <v>-36.700000000000003</v>
      </c>
      <c r="K94" s="47" t="s">
        <v>739</v>
      </c>
      <c r="L94" s="9" t="str">
        <f t="shared" si="20"/>
        <v>No</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75.550647593999997</v>
      </c>
      <c r="D97" s="46" t="str">
        <f t="shared" si="34"/>
        <v>N/A</v>
      </c>
      <c r="E97" s="8">
        <v>78.500303582000001</v>
      </c>
      <c r="F97" s="46" t="str">
        <f t="shared" si="35"/>
        <v>N/A</v>
      </c>
      <c r="G97" s="8">
        <v>77.969991893</v>
      </c>
      <c r="H97" s="46" t="str">
        <f t="shared" si="36"/>
        <v>N/A</v>
      </c>
      <c r="I97" s="12">
        <v>3.9039999999999999</v>
      </c>
      <c r="J97" s="12">
        <v>-0.67600000000000005</v>
      </c>
      <c r="K97" s="47" t="s">
        <v>739</v>
      </c>
      <c r="L97" s="9" t="str">
        <f t="shared" si="20"/>
        <v>Yes</v>
      </c>
    </row>
    <row r="98" spans="1:12" x14ac:dyDescent="0.2">
      <c r="A98" s="48" t="s">
        <v>1284</v>
      </c>
      <c r="B98" s="37" t="s">
        <v>213</v>
      </c>
      <c r="C98" s="8">
        <v>11.822337502</v>
      </c>
      <c r="D98" s="46" t="str">
        <f t="shared" si="34"/>
        <v>N/A</v>
      </c>
      <c r="E98" s="8">
        <v>8.3902044120999992</v>
      </c>
      <c r="F98" s="46" t="str">
        <f t="shared" si="35"/>
        <v>N/A</v>
      </c>
      <c r="G98" s="8">
        <v>8.3023910974999993</v>
      </c>
      <c r="H98" s="46" t="str">
        <f t="shared" si="36"/>
        <v>N/A</v>
      </c>
      <c r="I98" s="12">
        <v>-29</v>
      </c>
      <c r="J98" s="12">
        <v>-1.05</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300501670</v>
      </c>
      <c r="D100" s="46" t="str">
        <f>IF($B100="N/A","N/A",IF(C100&gt;10,"No",IF(C100&lt;-10,"No","Yes")))</f>
        <v>N/A</v>
      </c>
      <c r="E100" s="49">
        <v>243855287</v>
      </c>
      <c r="F100" s="46" t="str">
        <f>IF($B100="N/A","N/A",IF(E100&gt;10,"No",IF(E100&lt;-10,"No","Yes")))</f>
        <v>N/A</v>
      </c>
      <c r="G100" s="49">
        <v>272389852</v>
      </c>
      <c r="H100" s="46" t="str">
        <f>IF($B100="N/A","N/A",IF(G100&gt;10,"No",IF(G100&lt;-10,"No","Yes")))</f>
        <v>N/A</v>
      </c>
      <c r="I100" s="12">
        <v>-18.899999999999999</v>
      </c>
      <c r="J100" s="12">
        <v>11.7</v>
      </c>
      <c r="K100" s="47" t="s">
        <v>739</v>
      </c>
      <c r="L100" s="9" t="str">
        <f t="shared" ref="L100:L111" si="38">IF(J100="Div by 0", "N/A", IF(K100="N/A","N/A", IF(J100&gt;VALUE(MID(K100,1,2)), "No", IF(J100&lt;-1*VALUE(MID(K100,1,2)), "No", "Yes"))))</f>
        <v>Yes</v>
      </c>
    </row>
    <row r="101" spans="1:12" x14ac:dyDescent="0.2">
      <c r="A101" s="48" t="s">
        <v>455</v>
      </c>
      <c r="B101" s="37" t="s">
        <v>213</v>
      </c>
      <c r="C101" s="49">
        <v>5248026</v>
      </c>
      <c r="D101" s="46" t="str">
        <f>IF($B101="N/A","N/A",IF(C101&gt;10,"No",IF(C101&lt;-10,"No","Yes")))</f>
        <v>N/A</v>
      </c>
      <c r="E101" s="49">
        <v>6385447</v>
      </c>
      <c r="F101" s="46" t="str">
        <f>IF($B101="N/A","N/A",IF(E101&gt;10,"No",IF(E101&lt;-10,"No","Yes")))</f>
        <v>N/A</v>
      </c>
      <c r="G101" s="49">
        <v>152863929</v>
      </c>
      <c r="H101" s="46" t="str">
        <f>IF($B101="N/A","N/A",IF(G101&gt;10,"No",IF(G101&lt;-10,"No","Yes")))</f>
        <v>N/A</v>
      </c>
      <c r="I101" s="12">
        <v>21.67</v>
      </c>
      <c r="J101" s="12">
        <v>2294</v>
      </c>
      <c r="K101" s="47" t="s">
        <v>739</v>
      </c>
      <c r="L101" s="9" t="str">
        <f t="shared" si="38"/>
        <v>No</v>
      </c>
    </row>
    <row r="102" spans="1:12" x14ac:dyDescent="0.2">
      <c r="A102" s="48" t="s">
        <v>456</v>
      </c>
      <c r="B102" s="37" t="s">
        <v>213</v>
      </c>
      <c r="C102" s="49">
        <v>295253644</v>
      </c>
      <c r="D102" s="46" t="str">
        <f>IF($B102="N/A","N/A",IF(C102&gt;10,"No",IF(C102&lt;-10,"No","Yes")))</f>
        <v>N/A</v>
      </c>
      <c r="E102" s="49">
        <v>237469840</v>
      </c>
      <c r="F102" s="46" t="str">
        <f>IF($B102="N/A","N/A",IF(E102&gt;10,"No",IF(E102&lt;-10,"No","Yes")))</f>
        <v>N/A</v>
      </c>
      <c r="G102" s="49">
        <v>119525923</v>
      </c>
      <c r="H102" s="46" t="str">
        <f>IF($B102="N/A","N/A",IF(G102&gt;10,"No",IF(G102&lt;-10,"No","Yes")))</f>
        <v>N/A</v>
      </c>
      <c r="I102" s="12">
        <v>-19.600000000000001</v>
      </c>
      <c r="J102" s="12">
        <v>-49.7</v>
      </c>
      <c r="K102" s="47" t="s">
        <v>739</v>
      </c>
      <c r="L102" s="9" t="str">
        <f t="shared" si="38"/>
        <v>No</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3.3380423423000001</v>
      </c>
      <c r="D104" s="46" t="str">
        <f>IF($B104="N/A","N/A",IF(C104&gt;2,"No",IF(C104&lt;0.9,"No","Yes")))</f>
        <v>No</v>
      </c>
      <c r="E104" s="8">
        <v>2.6923557772</v>
      </c>
      <c r="F104" s="46" t="str">
        <f>IF($B104="N/A","N/A",IF(E104&gt;2,"No",IF(E104&lt;0.9,"No","Yes")))</f>
        <v>No</v>
      </c>
      <c r="G104" s="8">
        <v>1.9224574592000001</v>
      </c>
      <c r="H104" s="46" t="str">
        <f>IF($B104="N/A","N/A",IF(G104&gt;2,"No",IF(G104&lt;0.9,"No","Yes")))</f>
        <v>Yes</v>
      </c>
      <c r="I104" s="12">
        <v>-19.3</v>
      </c>
      <c r="J104" s="12">
        <v>-28.6</v>
      </c>
      <c r="K104" s="47" t="s">
        <v>739</v>
      </c>
      <c r="L104" s="9" t="str">
        <f t="shared" si="38"/>
        <v>Yes</v>
      </c>
    </row>
    <row r="105" spans="1:12" x14ac:dyDescent="0.2">
      <c r="A105" s="48" t="s">
        <v>458</v>
      </c>
      <c r="B105" s="63" t="s">
        <v>295</v>
      </c>
      <c r="C105" s="8">
        <v>4.3774761000000002E-2</v>
      </c>
      <c r="D105" s="46" t="str">
        <f>IF($B105="N/A","N/A",IF(C105&gt;2,"No",IF(C105&lt;0.9,"No","Yes")))</f>
        <v>No</v>
      </c>
      <c r="E105" s="8">
        <v>1.5137903600000001E-2</v>
      </c>
      <c r="F105" s="46" t="str">
        <f>IF($B105="N/A","N/A",IF(E105&gt;2,"No",IF(E105&lt;0.9,"No","Yes")))</f>
        <v>No</v>
      </c>
      <c r="G105" s="8">
        <v>0.94633299999999998</v>
      </c>
      <c r="H105" s="46" t="str">
        <f>IF($B105="N/A","N/A",IF(G105&gt;2,"No",IF(G105&lt;0.9,"No","Yes")))</f>
        <v>Yes</v>
      </c>
      <c r="I105" s="12">
        <v>-65.400000000000006</v>
      </c>
      <c r="J105" s="12">
        <v>6151</v>
      </c>
      <c r="K105" s="47" t="s">
        <v>739</v>
      </c>
      <c r="L105" s="9" t="str">
        <f t="shared" si="38"/>
        <v>No</v>
      </c>
    </row>
    <row r="106" spans="1:12" x14ac:dyDescent="0.2">
      <c r="A106" s="48" t="s">
        <v>459</v>
      </c>
      <c r="B106" s="63" t="s">
        <v>295</v>
      </c>
      <c r="C106" s="8">
        <v>3.3347120954</v>
      </c>
      <c r="D106" s="46" t="str">
        <f>IF($B106="N/A","N/A",IF(C106&gt;2,"No",IF(C106&lt;0.9,"No","Yes")))</f>
        <v>No</v>
      </c>
      <c r="E106" s="8">
        <v>2.6889115913000001</v>
      </c>
      <c r="F106" s="46" t="str">
        <f>IF($B106="N/A","N/A",IF(E106&gt;2,"No",IF(E106&lt;0.9,"No","Yes")))</f>
        <v>No</v>
      </c>
      <c r="G106" s="8">
        <v>1.7037603160999999</v>
      </c>
      <c r="H106" s="46" t="str">
        <f>IF($B106="N/A","N/A",IF(G106&gt;2,"No",IF(G106&lt;0.9,"No","Yes")))</f>
        <v>Yes</v>
      </c>
      <c r="I106" s="12">
        <v>-19.399999999999999</v>
      </c>
      <c r="J106" s="12">
        <v>-36.6</v>
      </c>
      <c r="K106" s="47" t="s">
        <v>739</v>
      </c>
      <c r="L106" s="9" t="str">
        <f t="shared" si="38"/>
        <v>No</v>
      </c>
    </row>
    <row r="107" spans="1:12" x14ac:dyDescent="0.2">
      <c r="A107" s="48" t="s">
        <v>460</v>
      </c>
      <c r="B107" s="63" t="s">
        <v>295</v>
      </c>
      <c r="C107" s="8">
        <v>0</v>
      </c>
      <c r="D107" s="46" t="str">
        <f>IF($B107="N/A","N/A",IF(C107&gt;2,"No",IF(C107&lt;0.9,"No","Yes")))</f>
        <v>No</v>
      </c>
      <c r="E107" s="8">
        <v>0</v>
      </c>
      <c r="F107" s="46" t="str">
        <f>IF($B107="N/A","N/A",IF(E107&gt;2,"No",IF(E107&lt;0.9,"No","Yes")))</f>
        <v>No</v>
      </c>
      <c r="G107" s="8">
        <v>0</v>
      </c>
      <c r="H107" s="46" t="str">
        <f>IF($B107="N/A","N/A",IF(G107&gt;2,"No",IF(G107&lt;0.9,"No","Yes")))</f>
        <v>No</v>
      </c>
      <c r="I107" s="12" t="s">
        <v>1747</v>
      </c>
      <c r="J107" s="12" t="s">
        <v>1747</v>
      </c>
      <c r="K107" s="47" t="s">
        <v>739</v>
      </c>
      <c r="L107" s="9" t="str">
        <f t="shared" si="38"/>
        <v>N/A</v>
      </c>
    </row>
    <row r="108" spans="1:12" x14ac:dyDescent="0.2">
      <c r="A108" s="48" t="s">
        <v>1286</v>
      </c>
      <c r="B108" s="37" t="s">
        <v>213</v>
      </c>
      <c r="C108" s="49">
        <v>121.34676392</v>
      </c>
      <c r="D108" s="46" t="str">
        <f>IF($B108="N/A","N/A",IF(C108&gt;10,"No",IF(C108&lt;-10,"No","Yes")))</f>
        <v>N/A</v>
      </c>
      <c r="E108" s="49">
        <v>89.195323465000001</v>
      </c>
      <c r="F108" s="46" t="str">
        <f>IF($B108="N/A","N/A",IF(E108&gt;10,"No",IF(E108&lt;-10,"No","Yes")))</f>
        <v>N/A</v>
      </c>
      <c r="G108" s="49">
        <v>91.627557105999998</v>
      </c>
      <c r="H108" s="46" t="str">
        <f>IF($B108="N/A","N/A",IF(G108&gt;10,"No",IF(G108&lt;-10,"No","Yes")))</f>
        <v>N/A</v>
      </c>
      <c r="I108" s="12">
        <v>-26.5</v>
      </c>
      <c r="J108" s="12">
        <v>2.7269999999999999</v>
      </c>
      <c r="K108" s="47" t="s">
        <v>739</v>
      </c>
      <c r="L108" s="9" t="str">
        <f t="shared" si="38"/>
        <v>Yes</v>
      </c>
    </row>
    <row r="109" spans="1:12" x14ac:dyDescent="0.2">
      <c r="A109" s="48" t="s">
        <v>1287</v>
      </c>
      <c r="B109" s="37" t="s">
        <v>213</v>
      </c>
      <c r="C109" s="49">
        <v>27.72186361</v>
      </c>
      <c r="D109" s="46" t="str">
        <f>IF($B109="N/A","N/A",IF(C109&gt;10,"No",IF(C109&lt;-10,"No","Yes")))</f>
        <v>N/A</v>
      </c>
      <c r="E109" s="49">
        <v>10.207210246000001</v>
      </c>
      <c r="F109" s="46" t="str">
        <f>IF($B109="N/A","N/A",IF(E109&gt;10,"No",IF(E109&lt;-10,"No","Yes")))</f>
        <v>N/A</v>
      </c>
      <c r="G109" s="49">
        <v>222.49867037000001</v>
      </c>
      <c r="H109" s="46" t="str">
        <f>IF($B109="N/A","N/A",IF(G109&gt;10,"No",IF(G109&lt;-10,"No","Yes")))</f>
        <v>N/A</v>
      </c>
      <c r="I109" s="12">
        <v>-63.2</v>
      </c>
      <c r="J109" s="12">
        <v>2080</v>
      </c>
      <c r="K109" s="47" t="s">
        <v>739</v>
      </c>
      <c r="L109" s="9" t="str">
        <f t="shared" si="38"/>
        <v>No</v>
      </c>
    </row>
    <row r="110" spans="1:12" x14ac:dyDescent="0.2">
      <c r="A110" s="48" t="s">
        <v>1288</v>
      </c>
      <c r="B110" s="37" t="s">
        <v>213</v>
      </c>
      <c r="C110" s="49">
        <v>119.2281156</v>
      </c>
      <c r="D110" s="46" t="str">
        <f>IF($B110="N/A","N/A",IF(C110&gt;10,"No",IF(C110&lt;-10,"No","Yes")))</f>
        <v>N/A</v>
      </c>
      <c r="E110" s="49">
        <v>86.860344112999996</v>
      </c>
      <c r="F110" s="46" t="str">
        <f>IF($B110="N/A","N/A",IF(E110&gt;10,"No",IF(E110&lt;-10,"No","Yes")))</f>
        <v>N/A</v>
      </c>
      <c r="G110" s="49">
        <v>40.206756835999997</v>
      </c>
      <c r="H110" s="46" t="str">
        <f>IF($B110="N/A","N/A",IF(G110&gt;10,"No",IF(G110&lt;-10,"No","Yes")))</f>
        <v>N/A</v>
      </c>
      <c r="I110" s="12">
        <v>-27.1</v>
      </c>
      <c r="J110" s="12">
        <v>-53.7</v>
      </c>
      <c r="K110" s="47" t="s">
        <v>739</v>
      </c>
      <c r="L110" s="9" t="str">
        <f t="shared" si="38"/>
        <v>No</v>
      </c>
    </row>
    <row r="111" spans="1:12" x14ac:dyDescent="0.2">
      <c r="A111" s="48" t="s">
        <v>1289</v>
      </c>
      <c r="B111" s="37" t="s">
        <v>213</v>
      </c>
      <c r="C111" s="49">
        <v>0</v>
      </c>
      <c r="D111" s="46" t="str">
        <f>IF($B111="N/A","N/A",IF(C111&gt;10,"No",IF(C111&lt;-10,"No","Yes")))</f>
        <v>N/A</v>
      </c>
      <c r="E111" s="49">
        <v>0</v>
      </c>
      <c r="F111" s="46" t="str">
        <f>IF($B111="N/A","N/A",IF(E111&gt;10,"No",IF(E111&lt;-10,"No","Yes")))</f>
        <v>N/A</v>
      </c>
      <c r="G111" s="49">
        <v>0</v>
      </c>
      <c r="H111" s="46" t="str">
        <f>IF($B111="N/A","N/A",IF(G111&gt;10,"No",IF(G111&lt;-10,"No","Yes")))</f>
        <v>N/A</v>
      </c>
      <c r="I111" s="12" t="s">
        <v>1747</v>
      </c>
      <c r="J111" s="12" t="s">
        <v>1747</v>
      </c>
      <c r="K111" s="47" t="s">
        <v>739</v>
      </c>
      <c r="L111" s="9" t="str">
        <f t="shared" si="38"/>
        <v>N/A</v>
      </c>
    </row>
    <row r="112" spans="1:12" x14ac:dyDescent="0.2">
      <c r="A112" s="48" t="s">
        <v>325</v>
      </c>
      <c r="B112" s="50" t="s">
        <v>296</v>
      </c>
      <c r="C112" s="8">
        <v>99.806725678000006</v>
      </c>
      <c r="D112" s="46" t="str">
        <f>IF(OR($B112="N/A",$C112="N/A"),"N/A",IF(C112&gt;98,"Yes","No"))</f>
        <v>Yes</v>
      </c>
      <c r="E112" s="8">
        <v>99.234158230000006</v>
      </c>
      <c r="F112" s="46" t="str">
        <f>IF(OR($B112="N/A",$E112="N/A"),"N/A",IF(E112&gt;98,"Yes","No"))</f>
        <v>Yes</v>
      </c>
      <c r="G112" s="8">
        <v>99.356028178000003</v>
      </c>
      <c r="H112" s="46" t="str">
        <f t="shared" ref="H112:H115" si="39">IF($B112="N/A","N/A",IF(G112&gt;98,"Yes","No"))</f>
        <v>Yes</v>
      </c>
      <c r="I112" s="12">
        <v>-0.57399999999999995</v>
      </c>
      <c r="J112" s="12">
        <v>0.12280000000000001</v>
      </c>
      <c r="K112" s="47" t="s">
        <v>739</v>
      </c>
      <c r="L112" s="9" t="str">
        <f>IF(J112="Div by 0", "N/A", IF(OR(J112="N/A",K112="N/A"),"N/A", IF(J112&gt;VALUE(MID(K112,1,2)), "No", IF(J112&lt;-1*VALUE(MID(K112,1,2)), "No", "Yes"))))</f>
        <v>Yes</v>
      </c>
    </row>
    <row r="113" spans="1:12" x14ac:dyDescent="0.2">
      <c r="A113" s="48" t="s">
        <v>461</v>
      </c>
      <c r="B113" s="50" t="s">
        <v>296</v>
      </c>
      <c r="C113" s="8">
        <v>7.1000035999999999E-3</v>
      </c>
      <c r="D113" s="46" t="str">
        <f t="shared" ref="D113:D115" si="40">IF(OR($B113="N/A",$C113="N/A"),"N/A",IF(C113&gt;98,"Yes","No"))</f>
        <v>No</v>
      </c>
      <c r="E113" s="8">
        <v>0.76909498949999999</v>
      </c>
      <c r="F113" s="46" t="str">
        <f t="shared" ref="F113:F115" si="41">IF(OR($B113="N/A",$E113="N/A"),"N/A",IF(E113&gt;98,"Yes","No"))</f>
        <v>No</v>
      </c>
      <c r="G113" s="8">
        <v>98.360907224000002</v>
      </c>
      <c r="H113" s="46" t="str">
        <f t="shared" si="39"/>
        <v>Yes</v>
      </c>
      <c r="I113" s="12">
        <v>10732</v>
      </c>
      <c r="J113" s="12">
        <v>12689</v>
      </c>
      <c r="K113" s="47" t="s">
        <v>739</v>
      </c>
      <c r="L113" s="9" t="str">
        <f t="shared" ref="L113:L115" si="42">IF(J113="Div by 0", "N/A", IF(OR(J113="N/A",K113="N/A"),"N/A", IF(J113&gt;VALUE(MID(K113,1,2)), "No", IF(J113&lt;-1*VALUE(MID(K113,1,2)), "No", "Yes"))))</f>
        <v>No</v>
      </c>
    </row>
    <row r="114" spans="1:12" x14ac:dyDescent="0.2">
      <c r="A114" s="48" t="s">
        <v>462</v>
      </c>
      <c r="B114" s="50" t="s">
        <v>296</v>
      </c>
      <c r="C114" s="8">
        <v>99.807060575999998</v>
      </c>
      <c r="D114" s="46" t="str">
        <f t="shared" si="40"/>
        <v>Yes</v>
      </c>
      <c r="E114" s="8">
        <v>99.234468299</v>
      </c>
      <c r="F114" s="46" t="str">
        <f t="shared" si="41"/>
        <v>Yes</v>
      </c>
      <c r="G114" s="8">
        <v>99.355441928000005</v>
      </c>
      <c r="H114" s="46" t="str">
        <f t="shared" si="39"/>
        <v>Yes</v>
      </c>
      <c r="I114" s="12">
        <v>-0.57399999999999995</v>
      </c>
      <c r="J114" s="12">
        <v>0.12189999999999999</v>
      </c>
      <c r="K114" s="47" t="s">
        <v>739</v>
      </c>
      <c r="L114" s="9" t="str">
        <f t="shared" si="42"/>
        <v>Yes</v>
      </c>
    </row>
    <row r="115" spans="1:12" x14ac:dyDescent="0.2">
      <c r="A115" s="48" t="s">
        <v>463</v>
      </c>
      <c r="B115" s="50" t="s">
        <v>296</v>
      </c>
      <c r="C115" s="8">
        <v>0</v>
      </c>
      <c r="D115" s="46" t="str">
        <f t="shared" si="40"/>
        <v>No</v>
      </c>
      <c r="E115" s="8">
        <v>0</v>
      </c>
      <c r="F115" s="46" t="str">
        <f t="shared" si="41"/>
        <v>No</v>
      </c>
      <c r="G115" s="8">
        <v>0</v>
      </c>
      <c r="H115" s="46" t="str">
        <f t="shared" si="39"/>
        <v>No</v>
      </c>
      <c r="I115" s="12" t="s">
        <v>1747</v>
      </c>
      <c r="J115" s="12" t="s">
        <v>1747</v>
      </c>
      <c r="K115" s="47" t="s">
        <v>739</v>
      </c>
      <c r="L115" s="9" t="str">
        <f t="shared" si="42"/>
        <v>N/A</v>
      </c>
    </row>
    <row r="116" spans="1:12" x14ac:dyDescent="0.2">
      <c r="A116" s="3" t="s">
        <v>464</v>
      </c>
      <c r="B116" s="50" t="s">
        <v>213</v>
      </c>
      <c r="C116" s="52">
        <v>298022</v>
      </c>
      <c r="D116" s="46" t="str">
        <f>IF($B116="N/A","N/A",IF(C116&gt;10,"No",IF(C116&lt;-10,"No","Yes")))</f>
        <v>N/A</v>
      </c>
      <c r="E116" s="52">
        <v>320040</v>
      </c>
      <c r="F116" s="46" t="str">
        <f>IF($B116="N/A","N/A",IF(E116&gt;10,"No",IF(E116&lt;-10,"No","Yes")))</f>
        <v>N/A</v>
      </c>
      <c r="G116" s="52">
        <v>342251</v>
      </c>
      <c r="H116" s="46" t="str">
        <f>IF($B116="N/A","N/A",IF(G116&gt;10,"No",IF(G116&lt;-10,"No","Yes")))</f>
        <v>N/A</v>
      </c>
      <c r="I116" s="12">
        <v>7.3879999999999999</v>
      </c>
      <c r="J116" s="12">
        <v>6.94</v>
      </c>
      <c r="K116" s="50" t="s">
        <v>739</v>
      </c>
      <c r="L116" s="9" t="str">
        <f>IF(J116="Div by 0", "N/A", IF(OR(J116="N/A",K116="N/A"),"N/A", IF(J116&gt;VALUE(MID(K116,1,2)), "No", IF(J116&lt;-1*VALUE(MID(K116,1,2)), "No", "Yes"))))</f>
        <v>Yes</v>
      </c>
    </row>
    <row r="117" spans="1:12" x14ac:dyDescent="0.2">
      <c r="A117" s="3" t="s">
        <v>211</v>
      </c>
      <c r="B117" s="50" t="s">
        <v>213</v>
      </c>
      <c r="C117" s="8">
        <v>27.059076176000001</v>
      </c>
      <c r="D117" s="46" t="str">
        <f>IF($B117="N/A","N/A",IF(C117&gt;10,"No",IF(C117&lt;-10,"No","Yes")))</f>
        <v>N/A</v>
      </c>
      <c r="E117" s="8">
        <v>17.314398199999999</v>
      </c>
      <c r="F117" s="46" t="str">
        <f>IF($B117="N/A","N/A",IF(E117&gt;10,"No",IF(E117&lt;-10,"No","Yes")))</f>
        <v>N/A</v>
      </c>
      <c r="G117" s="8">
        <v>35.804132054999997</v>
      </c>
      <c r="H117" s="46" t="str">
        <f>IF($B117="N/A","N/A",IF(G117&gt;10,"No",IF(G117&lt;-10,"No","Yes")))</f>
        <v>N/A</v>
      </c>
      <c r="I117" s="12">
        <v>-36</v>
      </c>
      <c r="J117" s="12">
        <v>106.8</v>
      </c>
      <c r="K117" s="50" t="s">
        <v>739</v>
      </c>
      <c r="L117" s="9" t="str">
        <f>IF(J117="Div by 0", "N/A", IF(OR(J117="N/A",K117="N/A"),"N/A", IF(J117&gt;VALUE(MID(K117,1,2)), "No", IF(J117&lt;-1*VALUE(MID(K117,1,2)), "No", "Yes"))))</f>
        <v>No</v>
      </c>
    </row>
    <row r="118" spans="1:12" x14ac:dyDescent="0.2">
      <c r="A118" s="4" t="s">
        <v>1628</v>
      </c>
      <c r="B118" s="50" t="s">
        <v>213</v>
      </c>
      <c r="C118" s="14">
        <v>242802955</v>
      </c>
      <c r="D118" s="11" t="str">
        <f>IF($B118="N/A","N/A",IF(C118&gt;10,"No",IF(C118&lt;-10,"No","Yes")))</f>
        <v>N/A</v>
      </c>
      <c r="E118" s="14">
        <v>190671394</v>
      </c>
      <c r="F118" s="11" t="str">
        <f>IF($B118="N/A","N/A",IF(E118&gt;10,"No",IF(E118&lt;-10,"No","Yes")))</f>
        <v>N/A</v>
      </c>
      <c r="G118" s="14">
        <v>98632454</v>
      </c>
      <c r="H118" s="11" t="str">
        <f>IF($B118="N/A","N/A",IF(G118&gt;10,"No",IF(G118&lt;-10,"No","Yes")))</f>
        <v>N/A</v>
      </c>
      <c r="I118" s="59">
        <v>-21.5</v>
      </c>
      <c r="J118" s="59">
        <v>-48.3</v>
      </c>
      <c r="K118" s="50" t="s">
        <v>739</v>
      </c>
      <c r="L118" s="9" t="str">
        <f>IF(J118="Div by 0", "N/A", IF(K118="N/A","N/A", IF(J118&gt;VALUE(MID(K118,1,2)), "No", IF(J118&lt;-1*VALUE(MID(K118,1,2)), "No", "Yes"))))</f>
        <v>No</v>
      </c>
    </row>
    <row r="119" spans="1:12" x14ac:dyDescent="0.2">
      <c r="A119" s="4" t="s">
        <v>1629</v>
      </c>
      <c r="B119" s="50" t="s">
        <v>213</v>
      </c>
      <c r="C119" s="14">
        <v>1282499372</v>
      </c>
      <c r="D119" s="11" t="str">
        <f>IF($B119="N/A","N/A",IF(C119&gt;10,"No",IF(C119&lt;-10,"No","Yes")))</f>
        <v>N/A</v>
      </c>
      <c r="E119" s="14">
        <v>1218559272</v>
      </c>
      <c r="F119" s="11" t="str">
        <f>IF($B119="N/A","N/A",IF(E119&gt;10,"No",IF(E119&lt;-10,"No","Yes")))</f>
        <v>N/A</v>
      </c>
      <c r="G119" s="14">
        <v>1155317882</v>
      </c>
      <c r="H119" s="11" t="str">
        <f>IF($B119="N/A","N/A",IF(G119&gt;10,"No",IF(G119&lt;-10,"No","Yes")))</f>
        <v>N/A</v>
      </c>
      <c r="I119" s="59">
        <v>-4.99</v>
      </c>
      <c r="J119" s="59">
        <v>-5.19</v>
      </c>
      <c r="K119" s="50" t="s">
        <v>739</v>
      </c>
      <c r="L119" s="9" t="str">
        <f>IF(J119="Div by 0", "N/A", IF(K119="N/A","N/A", IF(J119&gt;VALUE(MID(K119,1,2)), "No", IF(J119&lt;-1*VALUE(MID(K119,1,2)), "No", "Yes"))))</f>
        <v>Yes</v>
      </c>
    </row>
    <row r="120" spans="1:12" x14ac:dyDescent="0.2">
      <c r="A120" s="4" t="s">
        <v>1630</v>
      </c>
      <c r="B120" s="50" t="s">
        <v>213</v>
      </c>
      <c r="C120" s="1">
        <v>241684</v>
      </c>
      <c r="D120" s="11" t="str">
        <f>IF($B120="N/A","N/A",IF(C120&gt;10,"No",IF(C120&lt;-10,"No","Yes")))</f>
        <v>N/A</v>
      </c>
      <c r="E120" s="1">
        <v>240726</v>
      </c>
      <c r="F120" s="11" t="str">
        <f>IF($B120="N/A","N/A",IF(E120&gt;10,"No",IF(E120&lt;-10,"No","Yes")))</f>
        <v>N/A</v>
      </c>
      <c r="G120" s="1">
        <v>257509</v>
      </c>
      <c r="H120" s="11" t="str">
        <f>IF($B120="N/A","N/A",IF(G120&gt;10,"No",IF(G120&lt;-10,"No","Yes")))</f>
        <v>N/A</v>
      </c>
      <c r="I120" s="59">
        <v>-0.39600000000000002</v>
      </c>
      <c r="J120" s="59">
        <v>6.9720000000000004</v>
      </c>
      <c r="K120" s="50" t="s">
        <v>739</v>
      </c>
      <c r="L120" s="9" t="str">
        <f>IF(J120="Div by 0", "N/A", IF(K120="N/A","N/A", IF(J120&gt;VALUE(MID(K120,1,2)), "No", IF(J120&lt;-1*VALUE(MID(K120,1,2)), "No", "Yes"))))</f>
        <v>Yes</v>
      </c>
    </row>
    <row r="121" spans="1:12" x14ac:dyDescent="0.2">
      <c r="A121" s="4" t="s">
        <v>1631</v>
      </c>
      <c r="B121" s="5" t="s">
        <v>213</v>
      </c>
      <c r="C121" s="1">
        <v>10919</v>
      </c>
      <c r="D121" s="9" t="str">
        <f t="shared" ref="D121:H134" si="43">IF($B121="N/A","N/A",IF(C121&lt;0,"No","Yes"))</f>
        <v>N/A</v>
      </c>
      <c r="E121" s="1">
        <v>11300</v>
      </c>
      <c r="F121" s="9" t="str">
        <f t="shared" si="43"/>
        <v>N/A</v>
      </c>
      <c r="G121" s="1">
        <v>11845</v>
      </c>
      <c r="H121" s="9" t="str">
        <f t="shared" si="43"/>
        <v>N/A</v>
      </c>
      <c r="I121" s="59">
        <v>3.4889999999999999</v>
      </c>
      <c r="J121" s="59">
        <v>4.8230000000000004</v>
      </c>
      <c r="K121" s="5" t="s">
        <v>739</v>
      </c>
      <c r="L121" s="9" t="str">
        <f t="shared" ref="L121:L142" si="44">IF(J121="Div by 0", "N/A", IF(OR(J121="N/A",K121="N/A"),"N/A", IF(J121&gt;VALUE(MID(K121,1,2)), "No", IF(J121&lt;-1*VALUE(MID(K121,1,2)), "No", "Yes"))))</f>
        <v>Yes</v>
      </c>
    </row>
    <row r="122" spans="1:12" x14ac:dyDescent="0.2">
      <c r="A122" s="4" t="s">
        <v>1632</v>
      </c>
      <c r="B122" s="5" t="s">
        <v>213</v>
      </c>
      <c r="C122" s="1">
        <v>33013</v>
      </c>
      <c r="D122" s="9" t="str">
        <f t="shared" si="43"/>
        <v>N/A</v>
      </c>
      <c r="E122" s="1">
        <v>33778</v>
      </c>
      <c r="F122" s="9" t="str">
        <f t="shared" si="43"/>
        <v>N/A</v>
      </c>
      <c r="G122" s="1">
        <v>35448</v>
      </c>
      <c r="H122" s="9" t="str">
        <f t="shared" si="43"/>
        <v>N/A</v>
      </c>
      <c r="I122" s="59">
        <v>2.3170000000000002</v>
      </c>
      <c r="J122" s="59">
        <v>4.944</v>
      </c>
      <c r="K122" s="5" t="s">
        <v>739</v>
      </c>
      <c r="L122" s="9" t="str">
        <f t="shared" si="44"/>
        <v>Yes</v>
      </c>
    </row>
    <row r="123" spans="1:12" x14ac:dyDescent="0.2">
      <c r="A123" s="4" t="s">
        <v>1633</v>
      </c>
      <c r="B123" s="5" t="s">
        <v>213</v>
      </c>
      <c r="C123" s="1">
        <v>150111</v>
      </c>
      <c r="D123" s="9" t="str">
        <f t="shared" si="43"/>
        <v>N/A</v>
      </c>
      <c r="E123" s="1">
        <v>150763</v>
      </c>
      <c r="F123" s="9" t="str">
        <f t="shared" si="43"/>
        <v>N/A</v>
      </c>
      <c r="G123" s="1">
        <v>161470</v>
      </c>
      <c r="H123" s="9" t="str">
        <f t="shared" si="43"/>
        <v>N/A</v>
      </c>
      <c r="I123" s="59">
        <v>0.43430000000000002</v>
      </c>
      <c r="J123" s="59">
        <v>7.1020000000000003</v>
      </c>
      <c r="K123" s="5" t="s">
        <v>739</v>
      </c>
      <c r="L123" s="9" t="str">
        <f t="shared" si="44"/>
        <v>Yes</v>
      </c>
    </row>
    <row r="124" spans="1:12" x14ac:dyDescent="0.2">
      <c r="A124" s="4" t="s">
        <v>1634</v>
      </c>
      <c r="B124" s="5" t="s">
        <v>213</v>
      </c>
      <c r="C124" s="1">
        <v>47641</v>
      </c>
      <c r="D124" s="9" t="str">
        <f t="shared" si="43"/>
        <v>N/A</v>
      </c>
      <c r="E124" s="1">
        <v>44885</v>
      </c>
      <c r="F124" s="9" t="str">
        <f t="shared" si="43"/>
        <v>N/A</v>
      </c>
      <c r="G124" s="1">
        <v>48746</v>
      </c>
      <c r="H124" s="9" t="str">
        <f t="shared" si="43"/>
        <v>N/A</v>
      </c>
      <c r="I124" s="59">
        <v>-5.78</v>
      </c>
      <c r="J124" s="59">
        <v>8.6020000000000003</v>
      </c>
      <c r="K124" s="5" t="s">
        <v>739</v>
      </c>
      <c r="L124" s="9" t="str">
        <f t="shared" si="44"/>
        <v>Yes</v>
      </c>
    </row>
    <row r="125" spans="1:12" x14ac:dyDescent="0.2">
      <c r="A125" s="2" t="s">
        <v>1635</v>
      </c>
      <c r="B125" s="5" t="s">
        <v>213</v>
      </c>
      <c r="C125" s="64" t="s">
        <v>213</v>
      </c>
      <c r="D125" s="9" t="str">
        <f t="shared" si="43"/>
        <v>N/A</v>
      </c>
      <c r="E125" s="64">
        <v>68.014183395000003</v>
      </c>
      <c r="F125" s="9" t="str">
        <f t="shared" si="43"/>
        <v>N/A</v>
      </c>
      <c r="G125" s="64">
        <v>69.276855612999995</v>
      </c>
      <c r="H125" s="9" t="str">
        <f t="shared" si="43"/>
        <v>N/A</v>
      </c>
      <c r="I125" s="12" t="s">
        <v>213</v>
      </c>
      <c r="J125" s="12">
        <v>1.8560000000000001</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78.965758210999994</v>
      </c>
      <c r="F126" s="9" t="str">
        <f t="shared" si="43"/>
        <v>N/A</v>
      </c>
      <c r="G126" s="64">
        <v>77.717997507000007</v>
      </c>
      <c r="H126" s="9" t="str">
        <f t="shared" si="43"/>
        <v>N/A</v>
      </c>
      <c r="I126" s="12" t="s">
        <v>213</v>
      </c>
      <c r="J126" s="12">
        <v>-1.58</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78.776995196000001</v>
      </c>
      <c r="F127" s="9" t="str">
        <f t="shared" si="43"/>
        <v>N/A</v>
      </c>
      <c r="G127" s="64">
        <v>78.12231405</v>
      </c>
      <c r="H127" s="9" t="str">
        <f t="shared" si="43"/>
        <v>N/A</v>
      </c>
      <c r="I127" s="12" t="s">
        <v>213</v>
      </c>
      <c r="J127" s="12">
        <v>-0.83099999999999996</v>
      </c>
      <c r="K127" s="5" t="s">
        <v>739</v>
      </c>
      <c r="L127" s="9" t="str">
        <f t="shared" si="45"/>
        <v>Yes</v>
      </c>
    </row>
    <row r="128" spans="1:12" ht="25.5" x14ac:dyDescent="0.2">
      <c r="A128" s="2" t="s">
        <v>1638</v>
      </c>
      <c r="B128" s="5" t="s">
        <v>213</v>
      </c>
      <c r="C128" s="64" t="s">
        <v>213</v>
      </c>
      <c r="D128" s="9" t="str">
        <f t="shared" si="43"/>
        <v>N/A</v>
      </c>
      <c r="E128" s="64">
        <v>72.898574550999996</v>
      </c>
      <c r="F128" s="9" t="str">
        <f t="shared" si="43"/>
        <v>N/A</v>
      </c>
      <c r="G128" s="64">
        <v>72.939252674000002</v>
      </c>
      <c r="H128" s="9" t="str">
        <f t="shared" si="43"/>
        <v>N/A</v>
      </c>
      <c r="I128" s="12" t="s">
        <v>213</v>
      </c>
      <c r="J128" s="12">
        <v>5.5800000000000002E-2</v>
      </c>
      <c r="K128" s="5" t="s">
        <v>739</v>
      </c>
      <c r="L128" s="9" t="str">
        <f t="shared" si="45"/>
        <v>Yes</v>
      </c>
    </row>
    <row r="129" spans="1:12" ht="25.5" x14ac:dyDescent="0.2">
      <c r="A129" s="2" t="s">
        <v>1639</v>
      </c>
      <c r="B129" s="5" t="s">
        <v>213</v>
      </c>
      <c r="C129" s="64" t="s">
        <v>213</v>
      </c>
      <c r="D129" s="9" t="str">
        <f t="shared" si="43"/>
        <v>N/A</v>
      </c>
      <c r="E129" s="64">
        <v>49.908267082000002</v>
      </c>
      <c r="F129" s="9" t="str">
        <f t="shared" si="43"/>
        <v>N/A</v>
      </c>
      <c r="G129" s="64">
        <v>54.332463943</v>
      </c>
      <c r="H129" s="9" t="str">
        <f t="shared" si="43"/>
        <v>N/A</v>
      </c>
      <c r="I129" s="12" t="s">
        <v>213</v>
      </c>
      <c r="J129" s="12">
        <v>8.8650000000000002</v>
      </c>
      <c r="K129" s="5" t="s">
        <v>739</v>
      </c>
      <c r="L129" s="9" t="str">
        <f t="shared" si="45"/>
        <v>Yes</v>
      </c>
    </row>
    <row r="130" spans="1:12" ht="25.5" x14ac:dyDescent="0.2">
      <c r="A130" s="2" t="s">
        <v>1640</v>
      </c>
      <c r="B130" s="5" t="s">
        <v>213</v>
      </c>
      <c r="C130" s="64">
        <v>18.057049701</v>
      </c>
      <c r="D130" s="9" t="str">
        <f t="shared" si="43"/>
        <v>N/A</v>
      </c>
      <c r="E130" s="64">
        <v>15.131311116999999</v>
      </c>
      <c r="F130" s="9" t="str">
        <f t="shared" si="43"/>
        <v>N/A</v>
      </c>
      <c r="G130" s="64">
        <v>22.218640902000001</v>
      </c>
      <c r="H130" s="9" t="str">
        <f t="shared" si="43"/>
        <v>N/A</v>
      </c>
      <c r="I130" s="12">
        <v>-16.2</v>
      </c>
      <c r="J130" s="12">
        <v>46.84</v>
      </c>
      <c r="K130" s="50" t="s">
        <v>739</v>
      </c>
      <c r="L130" s="9" t="str">
        <f>IF(J130="Div by 0", "N/A", IF(OR(J130="N/A",K130="N/A"),"N/A", IF(J130&gt;VALUE(MID(K130,1,2)), "No", IF(J130&lt;-1*VALUE(MID(K130,1,2)), "No", "Yes"))))</f>
        <v>No</v>
      </c>
    </row>
    <row r="131" spans="1:12" ht="25.5" x14ac:dyDescent="0.2">
      <c r="A131" s="2" t="s">
        <v>1641</v>
      </c>
      <c r="B131" s="5" t="s">
        <v>213</v>
      </c>
      <c r="C131" s="64">
        <v>17.684769668000001</v>
      </c>
      <c r="D131" s="9" t="str">
        <f t="shared" si="43"/>
        <v>N/A</v>
      </c>
      <c r="E131" s="64">
        <v>16.681415929</v>
      </c>
      <c r="F131" s="9" t="str">
        <f t="shared" si="43"/>
        <v>N/A</v>
      </c>
      <c r="G131" s="64">
        <v>19.577880961999998</v>
      </c>
      <c r="H131" s="9" t="str">
        <f t="shared" si="43"/>
        <v>N/A</v>
      </c>
      <c r="I131" s="12">
        <v>-5.67</v>
      </c>
      <c r="J131" s="12">
        <v>17.36</v>
      </c>
      <c r="K131" s="5" t="s">
        <v>739</v>
      </c>
      <c r="L131" s="9" t="str">
        <f t="shared" si="44"/>
        <v>Yes</v>
      </c>
    </row>
    <row r="132" spans="1:12" ht="25.5" x14ac:dyDescent="0.2">
      <c r="A132" s="2" t="s">
        <v>496</v>
      </c>
      <c r="B132" s="5" t="s">
        <v>213</v>
      </c>
      <c r="C132" s="64">
        <v>19.631660255</v>
      </c>
      <c r="D132" s="9" t="str">
        <f t="shared" si="43"/>
        <v>N/A</v>
      </c>
      <c r="E132" s="64">
        <v>19.388359287</v>
      </c>
      <c r="F132" s="9" t="str">
        <f t="shared" si="43"/>
        <v>N/A</v>
      </c>
      <c r="G132" s="64">
        <v>37.796208530999998</v>
      </c>
      <c r="H132" s="9" t="str">
        <f t="shared" si="43"/>
        <v>N/A</v>
      </c>
      <c r="I132" s="12">
        <v>-1.24</v>
      </c>
      <c r="J132" s="12">
        <v>94.94</v>
      </c>
      <c r="K132" s="5" t="s">
        <v>739</v>
      </c>
      <c r="L132" s="9" t="str">
        <f t="shared" si="44"/>
        <v>No</v>
      </c>
    </row>
    <row r="133" spans="1:12" ht="25.5" x14ac:dyDescent="0.2">
      <c r="A133" s="2" t="s">
        <v>497</v>
      </c>
      <c r="B133" s="5" t="s">
        <v>213</v>
      </c>
      <c r="C133" s="64">
        <v>18.190539001000001</v>
      </c>
      <c r="D133" s="9" t="str">
        <f t="shared" si="43"/>
        <v>N/A</v>
      </c>
      <c r="E133" s="64">
        <v>14.879645536</v>
      </c>
      <c r="F133" s="9" t="str">
        <f t="shared" si="43"/>
        <v>N/A</v>
      </c>
      <c r="G133" s="64">
        <v>20.256394376999999</v>
      </c>
      <c r="H133" s="9" t="str">
        <f t="shared" si="43"/>
        <v>N/A</v>
      </c>
      <c r="I133" s="12">
        <v>-18.2</v>
      </c>
      <c r="J133" s="12">
        <v>36.130000000000003</v>
      </c>
      <c r="K133" s="5" t="s">
        <v>739</v>
      </c>
      <c r="L133" s="9" t="str">
        <f t="shared" si="44"/>
        <v>No</v>
      </c>
    </row>
    <row r="134" spans="1:12" ht="25.5" x14ac:dyDescent="0.2">
      <c r="A134" s="2" t="s">
        <v>498</v>
      </c>
      <c r="B134" s="5" t="s">
        <v>213</v>
      </c>
      <c r="C134" s="64">
        <v>16.630633278000001</v>
      </c>
      <c r="D134" s="9" t="str">
        <f t="shared" si="43"/>
        <v>N/A</v>
      </c>
      <c r="E134" s="64">
        <v>12.382755932</v>
      </c>
      <c r="F134" s="9" t="str">
        <f t="shared" si="43"/>
        <v>N/A</v>
      </c>
      <c r="G134" s="64">
        <v>18.032248800000001</v>
      </c>
      <c r="H134" s="9" t="str">
        <f t="shared" si="43"/>
        <v>N/A</v>
      </c>
      <c r="I134" s="12">
        <v>-25.5</v>
      </c>
      <c r="J134" s="12">
        <v>45.62</v>
      </c>
      <c r="K134" s="5" t="s">
        <v>739</v>
      </c>
      <c r="L134" s="9" t="str">
        <f t="shared" si="44"/>
        <v>No</v>
      </c>
    </row>
    <row r="135" spans="1:12" ht="25.5" x14ac:dyDescent="0.2">
      <c r="A135" s="2" t="s">
        <v>499</v>
      </c>
      <c r="B135" s="37" t="s">
        <v>213</v>
      </c>
      <c r="C135" s="64">
        <v>2.0688171000000002E-3</v>
      </c>
      <c r="D135" s="46" t="str">
        <f t="shared" ref="D135:D141" si="46">IF($B135="N/A","N/A",IF(C135&gt;10,"No",IF(C135&lt;-10,"No","Yes")))</f>
        <v>N/A</v>
      </c>
      <c r="E135" s="64">
        <v>1.6616402000000001E-3</v>
      </c>
      <c r="F135" s="46" t="str">
        <f t="shared" ref="F135:F141" si="47">IF($B135="N/A","N/A",IF(E135&gt;10,"No",IF(E135&lt;-10,"No","Yes")))</f>
        <v>N/A</v>
      </c>
      <c r="G135" s="64">
        <v>1.47567658E-2</v>
      </c>
      <c r="H135" s="46" t="str">
        <f t="shared" ref="H135:H141" si="48">IF($B135="N/A","N/A",IF(G135&gt;10,"No",IF(G135&lt;-10,"No","Yes")))</f>
        <v>N/A</v>
      </c>
      <c r="I135" s="12">
        <v>-19.7</v>
      </c>
      <c r="J135" s="12">
        <v>788.1</v>
      </c>
      <c r="K135" s="5" t="s">
        <v>739</v>
      </c>
      <c r="L135" s="9" t="str">
        <f t="shared" si="44"/>
        <v>No</v>
      </c>
    </row>
    <row r="136" spans="1:12" ht="25.5" x14ac:dyDescent="0.2">
      <c r="A136" s="2" t="s">
        <v>500</v>
      </c>
      <c r="B136" s="37" t="s">
        <v>213</v>
      </c>
      <c r="C136" s="64">
        <v>7.7787524199999999E-2</v>
      </c>
      <c r="D136" s="46" t="str">
        <f t="shared" si="46"/>
        <v>N/A</v>
      </c>
      <c r="E136" s="64">
        <v>0.1204689149</v>
      </c>
      <c r="F136" s="46" t="str">
        <f t="shared" si="47"/>
        <v>N/A</v>
      </c>
      <c r="G136" s="64">
        <v>9.4753969800000004E-2</v>
      </c>
      <c r="H136" s="46" t="str">
        <f t="shared" si="48"/>
        <v>N/A</v>
      </c>
      <c r="I136" s="12">
        <v>54.87</v>
      </c>
      <c r="J136" s="12">
        <v>-21.3</v>
      </c>
      <c r="K136" s="5" t="s">
        <v>739</v>
      </c>
      <c r="L136" s="9" t="str">
        <f t="shared" si="44"/>
        <v>Yes</v>
      </c>
    </row>
    <row r="137" spans="1:12" ht="25.5" x14ac:dyDescent="0.2">
      <c r="A137" s="2" t="s">
        <v>501</v>
      </c>
      <c r="B137" s="37" t="s">
        <v>213</v>
      </c>
      <c r="C137" s="64">
        <v>0</v>
      </c>
      <c r="D137" s="46" t="str">
        <f t="shared" si="46"/>
        <v>N/A</v>
      </c>
      <c r="E137" s="64">
        <v>0</v>
      </c>
      <c r="F137" s="46" t="str">
        <f t="shared" si="47"/>
        <v>N/A</v>
      </c>
      <c r="G137" s="64">
        <v>0</v>
      </c>
      <c r="H137" s="46" t="str">
        <f t="shared" si="48"/>
        <v>N/A</v>
      </c>
      <c r="I137" s="12" t="s">
        <v>1747</v>
      </c>
      <c r="J137" s="12" t="s">
        <v>1747</v>
      </c>
      <c r="K137" s="5" t="s">
        <v>739</v>
      </c>
      <c r="L137" s="9" t="str">
        <f t="shared" si="44"/>
        <v>N/A</v>
      </c>
    </row>
    <row r="138" spans="1:12" ht="25.5" x14ac:dyDescent="0.2">
      <c r="A138" s="2" t="s">
        <v>502</v>
      </c>
      <c r="B138" s="37" t="s">
        <v>213</v>
      </c>
      <c r="C138" s="64">
        <v>1.6550537000000001E-3</v>
      </c>
      <c r="D138" s="46" t="str">
        <f t="shared" si="46"/>
        <v>N/A</v>
      </c>
      <c r="E138" s="64">
        <v>4.5695105999999999E-3</v>
      </c>
      <c r="F138" s="46" t="str">
        <f t="shared" si="47"/>
        <v>N/A</v>
      </c>
      <c r="G138" s="64">
        <v>6.2133750999999997E-3</v>
      </c>
      <c r="H138" s="46" t="str">
        <f t="shared" si="48"/>
        <v>N/A</v>
      </c>
      <c r="I138" s="12">
        <v>176.1</v>
      </c>
      <c r="J138" s="12">
        <v>35.97</v>
      </c>
      <c r="K138" s="5" t="s">
        <v>739</v>
      </c>
      <c r="L138" s="9" t="str">
        <f t="shared" si="44"/>
        <v>No</v>
      </c>
    </row>
    <row r="139" spans="1:12" ht="25.5" x14ac:dyDescent="0.2">
      <c r="A139" s="2" t="s">
        <v>503</v>
      </c>
      <c r="B139" s="37" t="s">
        <v>213</v>
      </c>
      <c r="C139" s="64">
        <v>0.2772214958</v>
      </c>
      <c r="D139" s="46" t="str">
        <f t="shared" si="46"/>
        <v>N/A</v>
      </c>
      <c r="E139" s="64">
        <v>0.29577195649999999</v>
      </c>
      <c r="F139" s="46" t="str">
        <f t="shared" si="47"/>
        <v>N/A</v>
      </c>
      <c r="G139" s="64">
        <v>0.25008834639999999</v>
      </c>
      <c r="H139" s="46" t="str">
        <f t="shared" si="48"/>
        <v>N/A</v>
      </c>
      <c r="I139" s="12">
        <v>6.6920000000000002</v>
      </c>
      <c r="J139" s="12">
        <v>-15.4</v>
      </c>
      <c r="K139" s="5" t="s">
        <v>739</v>
      </c>
      <c r="L139" s="9" t="str">
        <f t="shared" si="44"/>
        <v>Yes</v>
      </c>
    </row>
    <row r="140" spans="1:12" ht="25.5" x14ac:dyDescent="0.2">
      <c r="A140" s="2" t="s">
        <v>504</v>
      </c>
      <c r="B140" s="37" t="s">
        <v>213</v>
      </c>
      <c r="C140" s="64">
        <v>0.80683868189999997</v>
      </c>
      <c r="D140" s="46" t="str">
        <f t="shared" si="46"/>
        <v>N/A</v>
      </c>
      <c r="E140" s="64">
        <v>0.37469986620000001</v>
      </c>
      <c r="F140" s="46" t="str">
        <f t="shared" si="47"/>
        <v>N/A</v>
      </c>
      <c r="G140" s="64">
        <v>8.1729182281000003</v>
      </c>
      <c r="H140" s="46" t="str">
        <f t="shared" si="48"/>
        <v>N/A</v>
      </c>
      <c r="I140" s="12">
        <v>-53.6</v>
      </c>
      <c r="J140" s="12">
        <v>2081</v>
      </c>
      <c r="K140" s="5" t="s">
        <v>739</v>
      </c>
      <c r="L140" s="9" t="str">
        <f t="shared" si="44"/>
        <v>No</v>
      </c>
    </row>
    <row r="141" spans="1:12" ht="25.5" x14ac:dyDescent="0.2">
      <c r="A141" s="2" t="s">
        <v>505</v>
      </c>
      <c r="B141" s="37" t="s">
        <v>213</v>
      </c>
      <c r="C141" s="64">
        <v>2.8905512984000001</v>
      </c>
      <c r="D141" s="46" t="str">
        <f t="shared" si="46"/>
        <v>N/A</v>
      </c>
      <c r="E141" s="64">
        <v>2.7109659945</v>
      </c>
      <c r="F141" s="46" t="str">
        <f t="shared" si="47"/>
        <v>N/A</v>
      </c>
      <c r="G141" s="64">
        <v>1.6927563697000001</v>
      </c>
      <c r="H141" s="46" t="str">
        <f t="shared" si="48"/>
        <v>N/A</v>
      </c>
      <c r="I141" s="12">
        <v>-6.21</v>
      </c>
      <c r="J141" s="12">
        <v>-37.6</v>
      </c>
      <c r="K141" s="5" t="s">
        <v>739</v>
      </c>
      <c r="L141" s="9" t="str">
        <f t="shared" si="44"/>
        <v>No</v>
      </c>
    </row>
    <row r="142" spans="1:12" ht="25.5" x14ac:dyDescent="0.2">
      <c r="A142" s="2" t="s">
        <v>506</v>
      </c>
      <c r="B142" s="37" t="s">
        <v>213</v>
      </c>
      <c r="C142" s="64">
        <v>40.172291090999998</v>
      </c>
      <c r="D142" s="9" t="str">
        <f t="shared" ref="D142" si="49">IF($B142="N/A","N/A",IF(C142&lt;0,"No","Yes"))</f>
        <v>N/A</v>
      </c>
      <c r="E142" s="64">
        <v>31.842426659000001</v>
      </c>
      <c r="F142" s="9" t="str">
        <f t="shared" ref="F142" si="50">IF($B142="N/A","N/A",IF(E142&lt;0,"No","Yes"))</f>
        <v>N/A</v>
      </c>
      <c r="G142" s="64">
        <v>37.271318672</v>
      </c>
      <c r="H142" s="9" t="str">
        <f t="shared" ref="H142" si="51">IF($B142="N/A","N/A",IF(G142&lt;0,"No","Yes"))</f>
        <v>N/A</v>
      </c>
      <c r="I142" s="12">
        <v>-20.7</v>
      </c>
      <c r="J142" s="12">
        <v>17.05</v>
      </c>
      <c r="K142" s="5" t="s">
        <v>739</v>
      </c>
      <c r="L142" s="9" t="str">
        <f t="shared" si="44"/>
        <v>Yes</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56338</v>
      </c>
      <c r="D150" s="11" t="str">
        <f t="shared" ref="D150:D172" si="56">IF($B150="N/A","N/A",IF(C150&gt;10,"No",IF(C150&lt;-10,"No","Yes")))</f>
        <v>N/A</v>
      </c>
      <c r="E150" s="1">
        <v>79314</v>
      </c>
      <c r="F150" s="11" t="str">
        <f t="shared" ref="F150:F172" si="57">IF($B150="N/A","N/A",IF(E150&gt;10,"No",IF(E150&lt;-10,"No","Yes")))</f>
        <v>N/A</v>
      </c>
      <c r="G150" s="1">
        <v>84742</v>
      </c>
      <c r="H150" s="11" t="str">
        <f t="shared" ref="H150:H172" si="58">IF($B150="N/A","N/A",IF(G150&gt;10,"No",IF(G150&lt;-10,"No","Yes")))</f>
        <v>N/A</v>
      </c>
      <c r="I150" s="12">
        <v>40.78</v>
      </c>
      <c r="J150" s="12">
        <v>6.8440000000000003</v>
      </c>
      <c r="K150" s="50" t="s">
        <v>739</v>
      </c>
      <c r="L150" s="9" t="str">
        <f t="shared" ref="L150:L172" si="59">IF(J150="Div by 0", "N/A", IF(K150="N/A","N/A", IF(J150&gt;VALUE(MID(K150,1,2)), "No", IF(J150&lt;-1*VALUE(MID(K150,1,2)), "No", "Yes"))))</f>
        <v>Yes</v>
      </c>
    </row>
    <row r="151" spans="1:12" x14ac:dyDescent="0.2">
      <c r="A151" s="4" t="s">
        <v>534</v>
      </c>
      <c r="B151" s="50" t="s">
        <v>213</v>
      </c>
      <c r="C151" s="1">
        <v>1960</v>
      </c>
      <c r="D151" s="11" t="str">
        <f t="shared" si="56"/>
        <v>N/A</v>
      </c>
      <c r="E151" s="1">
        <v>2461</v>
      </c>
      <c r="F151" s="11" t="str">
        <f t="shared" si="57"/>
        <v>N/A</v>
      </c>
      <c r="G151" s="1">
        <v>2695</v>
      </c>
      <c r="H151" s="11" t="str">
        <f t="shared" si="58"/>
        <v>N/A</v>
      </c>
      <c r="I151" s="12">
        <v>25.56</v>
      </c>
      <c r="J151" s="12">
        <v>9.5079999999999991</v>
      </c>
      <c r="K151" s="50" t="s">
        <v>739</v>
      </c>
      <c r="L151" s="9" t="str">
        <f t="shared" si="59"/>
        <v>Yes</v>
      </c>
    </row>
    <row r="152" spans="1:12" x14ac:dyDescent="0.2">
      <c r="A152" s="4" t="s">
        <v>535</v>
      </c>
      <c r="B152" s="50" t="s">
        <v>213</v>
      </c>
      <c r="C152" s="1">
        <v>6131</v>
      </c>
      <c r="D152" s="11" t="str">
        <f t="shared" si="56"/>
        <v>N/A</v>
      </c>
      <c r="E152" s="1">
        <v>7345</v>
      </c>
      <c r="F152" s="11" t="str">
        <f t="shared" si="57"/>
        <v>N/A</v>
      </c>
      <c r="G152" s="1">
        <v>7854</v>
      </c>
      <c r="H152" s="11" t="str">
        <f t="shared" si="58"/>
        <v>N/A</v>
      </c>
      <c r="I152" s="12">
        <v>19.8</v>
      </c>
      <c r="J152" s="12">
        <v>6.93</v>
      </c>
      <c r="K152" s="50" t="s">
        <v>739</v>
      </c>
      <c r="L152" s="9" t="str">
        <f t="shared" si="59"/>
        <v>Yes</v>
      </c>
    </row>
    <row r="153" spans="1:12" x14ac:dyDescent="0.2">
      <c r="A153" s="4" t="s">
        <v>536</v>
      </c>
      <c r="B153" s="50" t="s">
        <v>213</v>
      </c>
      <c r="C153" s="1">
        <v>38859</v>
      </c>
      <c r="D153" s="11" t="str">
        <f t="shared" si="56"/>
        <v>N/A</v>
      </c>
      <c r="E153" s="1">
        <v>54677</v>
      </c>
      <c r="F153" s="11" t="str">
        <f t="shared" si="57"/>
        <v>N/A</v>
      </c>
      <c r="G153" s="1">
        <v>58061</v>
      </c>
      <c r="H153" s="11" t="str">
        <f t="shared" si="58"/>
        <v>N/A</v>
      </c>
      <c r="I153" s="12">
        <v>40.71</v>
      </c>
      <c r="J153" s="12">
        <v>6.1890000000000001</v>
      </c>
      <c r="K153" s="50" t="s">
        <v>739</v>
      </c>
      <c r="L153" s="9" t="str">
        <f t="shared" si="59"/>
        <v>Yes</v>
      </c>
    </row>
    <row r="154" spans="1:12" x14ac:dyDescent="0.2">
      <c r="A154" s="4" t="s">
        <v>537</v>
      </c>
      <c r="B154" s="50" t="s">
        <v>213</v>
      </c>
      <c r="C154" s="1">
        <v>9388</v>
      </c>
      <c r="D154" s="11" t="str">
        <f t="shared" si="56"/>
        <v>N/A</v>
      </c>
      <c r="E154" s="1">
        <v>14831</v>
      </c>
      <c r="F154" s="11" t="str">
        <f t="shared" si="57"/>
        <v>N/A</v>
      </c>
      <c r="G154" s="1">
        <v>16132</v>
      </c>
      <c r="H154" s="11" t="str">
        <f t="shared" si="58"/>
        <v>N/A</v>
      </c>
      <c r="I154" s="12">
        <v>57.98</v>
      </c>
      <c r="J154" s="12">
        <v>8.7720000000000002</v>
      </c>
      <c r="K154" s="50" t="s">
        <v>739</v>
      </c>
      <c r="L154" s="9" t="str">
        <f t="shared" si="59"/>
        <v>Yes</v>
      </c>
    </row>
    <row r="155" spans="1:12" x14ac:dyDescent="0.2">
      <c r="A155" s="2" t="s">
        <v>538</v>
      </c>
      <c r="B155" s="5" t="s">
        <v>213</v>
      </c>
      <c r="C155" s="64" t="s">
        <v>213</v>
      </c>
      <c r="D155" s="9" t="str">
        <f t="shared" ref="D155:D159" si="60">IF($B155="N/A","N/A",IF(C155&lt;0,"No","Yes"))</f>
        <v>N/A</v>
      </c>
      <c r="E155" s="64">
        <v>22.409199429000001</v>
      </c>
      <c r="F155" s="9" t="str">
        <f t="shared" ref="F155:F159" si="61">IF($B155="N/A","N/A",IF(E155&lt;0,"No","Yes"))</f>
        <v>N/A</v>
      </c>
      <c r="G155" s="64">
        <v>22.797880068000001</v>
      </c>
      <c r="H155" s="9" t="str">
        <f t="shared" ref="H155:H159" si="62">IF($B155="N/A","N/A",IF(G155&lt;0,"No","Yes"))</f>
        <v>N/A</v>
      </c>
      <c r="I155" s="12" t="s">
        <v>213</v>
      </c>
      <c r="J155" s="12">
        <v>1.734</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17.197763802000001</v>
      </c>
      <c r="F156" s="9" t="str">
        <f t="shared" si="61"/>
        <v>N/A</v>
      </c>
      <c r="G156" s="64">
        <v>17.682566761</v>
      </c>
      <c r="H156" s="9" t="str">
        <f t="shared" si="62"/>
        <v>N/A</v>
      </c>
      <c r="I156" s="12" t="s">
        <v>213</v>
      </c>
      <c r="J156" s="12">
        <v>2.819</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17.129996734999999</v>
      </c>
      <c r="F157" s="9" t="str">
        <f t="shared" si="61"/>
        <v>N/A</v>
      </c>
      <c r="G157" s="64">
        <v>17.309090908999998</v>
      </c>
      <c r="H157" s="9" t="str">
        <f t="shared" si="62"/>
        <v>N/A</v>
      </c>
      <c r="I157" s="12" t="s">
        <v>213</v>
      </c>
      <c r="J157" s="12">
        <v>1.046</v>
      </c>
      <c r="K157" s="5" t="s">
        <v>739</v>
      </c>
      <c r="L157" s="9" t="str">
        <f t="shared" si="63"/>
        <v>Yes</v>
      </c>
    </row>
    <row r="158" spans="1:12" ht="25.5" x14ac:dyDescent="0.2">
      <c r="A158" s="2" t="s">
        <v>541</v>
      </c>
      <c r="B158" s="5" t="s">
        <v>213</v>
      </c>
      <c r="C158" s="64" t="s">
        <v>213</v>
      </c>
      <c r="D158" s="9" t="str">
        <f t="shared" si="60"/>
        <v>N/A</v>
      </c>
      <c r="E158" s="64">
        <v>26.438021005</v>
      </c>
      <c r="F158" s="9" t="str">
        <f t="shared" si="61"/>
        <v>N/A</v>
      </c>
      <c r="G158" s="64">
        <v>26.227323647999999</v>
      </c>
      <c r="H158" s="9" t="str">
        <f t="shared" si="62"/>
        <v>N/A</v>
      </c>
      <c r="I158" s="12" t="s">
        <v>213</v>
      </c>
      <c r="J158" s="12">
        <v>-0.79700000000000004</v>
      </c>
      <c r="K158" s="5" t="s">
        <v>739</v>
      </c>
      <c r="L158" s="9" t="str">
        <f t="shared" si="63"/>
        <v>Yes</v>
      </c>
    </row>
    <row r="159" spans="1:12" ht="25.5" x14ac:dyDescent="0.2">
      <c r="A159" s="2" t="s">
        <v>542</v>
      </c>
      <c r="B159" s="5" t="s">
        <v>213</v>
      </c>
      <c r="C159" s="64" t="s">
        <v>213</v>
      </c>
      <c r="D159" s="9" t="str">
        <f t="shared" si="60"/>
        <v>N/A</v>
      </c>
      <c r="E159" s="64">
        <v>16.490798909999999</v>
      </c>
      <c r="F159" s="9" t="str">
        <f t="shared" si="61"/>
        <v>N/A</v>
      </c>
      <c r="G159" s="64">
        <v>17.980784235000002</v>
      </c>
      <c r="H159" s="9" t="str">
        <f t="shared" si="62"/>
        <v>N/A</v>
      </c>
      <c r="I159" s="12" t="s">
        <v>213</v>
      </c>
      <c r="J159" s="12">
        <v>9.0350000000000001</v>
      </c>
      <c r="K159" s="5" t="s">
        <v>739</v>
      </c>
      <c r="L159" s="9" t="str">
        <f t="shared" si="63"/>
        <v>Yes</v>
      </c>
    </row>
    <row r="160" spans="1:12" ht="25.5" x14ac:dyDescent="0.2">
      <c r="A160" s="4" t="s">
        <v>543</v>
      </c>
      <c r="B160" s="50" t="s">
        <v>213</v>
      </c>
      <c r="C160" s="1">
        <v>15646.42</v>
      </c>
      <c r="D160" s="11" t="str">
        <f t="shared" si="56"/>
        <v>N/A</v>
      </c>
      <c r="E160" s="1">
        <v>52129.82</v>
      </c>
      <c r="F160" s="11" t="str">
        <f t="shared" si="57"/>
        <v>N/A</v>
      </c>
      <c r="G160" s="1">
        <v>57245.43</v>
      </c>
      <c r="H160" s="11" t="str">
        <f t="shared" si="58"/>
        <v>N/A</v>
      </c>
      <c r="I160" s="12">
        <v>233.2</v>
      </c>
      <c r="J160" s="12">
        <v>9.8130000000000006</v>
      </c>
      <c r="K160" s="50" t="s">
        <v>739</v>
      </c>
      <c r="L160" s="9" t="str">
        <f t="shared" si="59"/>
        <v>Yes</v>
      </c>
    </row>
    <row r="161" spans="1:12" x14ac:dyDescent="0.2">
      <c r="A161" s="4" t="s">
        <v>544</v>
      </c>
      <c r="B161" s="50" t="s">
        <v>213</v>
      </c>
      <c r="C161" s="14">
        <v>57698715</v>
      </c>
      <c r="D161" s="11" t="str">
        <f t="shared" si="56"/>
        <v>N/A</v>
      </c>
      <c r="E161" s="14">
        <v>53183893</v>
      </c>
      <c r="F161" s="11" t="str">
        <f t="shared" si="57"/>
        <v>N/A</v>
      </c>
      <c r="G161" s="14">
        <v>173757398</v>
      </c>
      <c r="H161" s="11" t="str">
        <f t="shared" si="58"/>
        <v>N/A</v>
      </c>
      <c r="I161" s="12">
        <v>-7.82</v>
      </c>
      <c r="J161" s="12">
        <v>226.7</v>
      </c>
      <c r="K161" s="50" t="s">
        <v>739</v>
      </c>
      <c r="L161" s="9" t="str">
        <f t="shared" si="59"/>
        <v>No</v>
      </c>
    </row>
    <row r="162" spans="1:12" x14ac:dyDescent="0.2">
      <c r="A162" s="4" t="s">
        <v>1290</v>
      </c>
      <c r="B162" s="50" t="s">
        <v>213</v>
      </c>
      <c r="C162" s="14">
        <v>1024.1527033</v>
      </c>
      <c r="D162" s="11" t="str">
        <f t="shared" si="56"/>
        <v>N/A</v>
      </c>
      <c r="E162" s="14">
        <v>670.54861688999995</v>
      </c>
      <c r="F162" s="11" t="str">
        <f t="shared" si="57"/>
        <v>N/A</v>
      </c>
      <c r="G162" s="14">
        <v>2050.4283353999999</v>
      </c>
      <c r="H162" s="11" t="str">
        <f t="shared" si="58"/>
        <v>N/A</v>
      </c>
      <c r="I162" s="12">
        <v>-34.5</v>
      </c>
      <c r="J162" s="12">
        <v>205.8</v>
      </c>
      <c r="K162" s="50" t="s">
        <v>739</v>
      </c>
      <c r="L162" s="9" t="str">
        <f t="shared" si="59"/>
        <v>No</v>
      </c>
    </row>
    <row r="163" spans="1:12" ht="25.5" x14ac:dyDescent="0.2">
      <c r="A163" s="4" t="s">
        <v>1291</v>
      </c>
      <c r="B163" s="50" t="s">
        <v>213</v>
      </c>
      <c r="C163" s="14">
        <v>1105.5030612</v>
      </c>
      <c r="D163" s="11" t="str">
        <f t="shared" si="56"/>
        <v>N/A</v>
      </c>
      <c r="E163" s="14">
        <v>1129.8277123</v>
      </c>
      <c r="F163" s="11" t="str">
        <f t="shared" si="57"/>
        <v>N/A</v>
      </c>
      <c r="G163" s="14">
        <v>1670.7788496999999</v>
      </c>
      <c r="H163" s="11" t="str">
        <f t="shared" si="58"/>
        <v>N/A</v>
      </c>
      <c r="I163" s="12">
        <v>2.2000000000000002</v>
      </c>
      <c r="J163" s="12">
        <v>47.88</v>
      </c>
      <c r="K163" s="50" t="s">
        <v>739</v>
      </c>
      <c r="L163" s="9" t="str">
        <f t="shared" si="59"/>
        <v>No</v>
      </c>
    </row>
    <row r="164" spans="1:12" ht="25.5" x14ac:dyDescent="0.2">
      <c r="A164" s="4" t="s">
        <v>1292</v>
      </c>
      <c r="B164" s="50" t="s">
        <v>213</v>
      </c>
      <c r="C164" s="14">
        <v>5444.1655521000002</v>
      </c>
      <c r="D164" s="11" t="str">
        <f t="shared" si="56"/>
        <v>N/A</v>
      </c>
      <c r="E164" s="14">
        <v>3906.7632402999998</v>
      </c>
      <c r="F164" s="11" t="str">
        <f t="shared" si="57"/>
        <v>N/A</v>
      </c>
      <c r="G164" s="14">
        <v>5627.3262032000002</v>
      </c>
      <c r="H164" s="11" t="str">
        <f t="shared" si="58"/>
        <v>N/A</v>
      </c>
      <c r="I164" s="12">
        <v>-28.2</v>
      </c>
      <c r="J164" s="12">
        <v>44.04</v>
      </c>
      <c r="K164" s="50" t="s">
        <v>739</v>
      </c>
      <c r="L164" s="9" t="str">
        <f t="shared" si="59"/>
        <v>No</v>
      </c>
    </row>
    <row r="165" spans="1:12" ht="25.5" x14ac:dyDescent="0.2">
      <c r="A165" s="4" t="s">
        <v>1293</v>
      </c>
      <c r="B165" s="50" t="s">
        <v>213</v>
      </c>
      <c r="C165" s="14">
        <v>450.1420263</v>
      </c>
      <c r="D165" s="11" t="str">
        <f t="shared" si="56"/>
        <v>N/A</v>
      </c>
      <c r="E165" s="14">
        <v>296.91530260000002</v>
      </c>
      <c r="F165" s="11" t="str">
        <f t="shared" si="57"/>
        <v>N/A</v>
      </c>
      <c r="G165" s="14">
        <v>1257.453213</v>
      </c>
      <c r="H165" s="11" t="str">
        <f t="shared" si="58"/>
        <v>N/A</v>
      </c>
      <c r="I165" s="12">
        <v>-34</v>
      </c>
      <c r="J165" s="12">
        <v>323.5</v>
      </c>
      <c r="K165" s="50" t="s">
        <v>739</v>
      </c>
      <c r="L165" s="9" t="str">
        <f t="shared" si="59"/>
        <v>No</v>
      </c>
    </row>
    <row r="166" spans="1:12" ht="25.5" x14ac:dyDescent="0.2">
      <c r="A166" s="4" t="s">
        <v>1294</v>
      </c>
      <c r="B166" s="50" t="s">
        <v>213</v>
      </c>
      <c r="C166" s="14">
        <v>496.55741372</v>
      </c>
      <c r="D166" s="11" t="str">
        <f t="shared" si="56"/>
        <v>N/A</v>
      </c>
      <c r="E166" s="14">
        <v>369.07646147000003</v>
      </c>
      <c r="F166" s="11" t="str">
        <f t="shared" si="57"/>
        <v>N/A</v>
      </c>
      <c r="G166" s="14">
        <v>3226.4218943999999</v>
      </c>
      <c r="H166" s="11" t="str">
        <f t="shared" si="58"/>
        <v>N/A</v>
      </c>
      <c r="I166" s="12">
        <v>-25.7</v>
      </c>
      <c r="J166" s="12">
        <v>774.2</v>
      </c>
      <c r="K166" s="50" t="s">
        <v>739</v>
      </c>
      <c r="L166" s="9" t="str">
        <f t="shared" si="59"/>
        <v>No</v>
      </c>
    </row>
    <row r="167" spans="1:12" x14ac:dyDescent="0.2">
      <c r="A167" s="48" t="s">
        <v>545</v>
      </c>
      <c r="B167" s="37" t="s">
        <v>213</v>
      </c>
      <c r="C167" s="49">
        <v>95468042</v>
      </c>
      <c r="D167" s="46" t="str">
        <f t="shared" si="56"/>
        <v>N/A</v>
      </c>
      <c r="E167" s="49">
        <v>112549903</v>
      </c>
      <c r="F167" s="46" t="str">
        <f t="shared" si="57"/>
        <v>N/A</v>
      </c>
      <c r="G167" s="49">
        <v>117751605</v>
      </c>
      <c r="H167" s="46" t="str">
        <f t="shared" si="58"/>
        <v>N/A</v>
      </c>
      <c r="I167" s="12">
        <v>17.89</v>
      </c>
      <c r="J167" s="12">
        <v>4.6219999999999999</v>
      </c>
      <c r="K167" s="47" t="s">
        <v>739</v>
      </c>
      <c r="L167" s="9" t="str">
        <f t="shared" si="59"/>
        <v>Yes</v>
      </c>
    </row>
    <row r="168" spans="1:12" x14ac:dyDescent="0.2">
      <c r="A168" s="48" t="s">
        <v>1295</v>
      </c>
      <c r="B168" s="37" t="s">
        <v>213</v>
      </c>
      <c r="C168" s="49">
        <v>1694.5585928</v>
      </c>
      <c r="D168" s="46" t="str">
        <f t="shared" si="56"/>
        <v>N/A</v>
      </c>
      <c r="E168" s="49">
        <v>1419.0420733000001</v>
      </c>
      <c r="F168" s="46" t="str">
        <f t="shared" si="57"/>
        <v>N/A</v>
      </c>
      <c r="G168" s="49">
        <v>1389.5306341999999</v>
      </c>
      <c r="H168" s="46" t="str">
        <f t="shared" si="58"/>
        <v>N/A</v>
      </c>
      <c r="I168" s="12">
        <v>-16.3</v>
      </c>
      <c r="J168" s="12">
        <v>-2.08</v>
      </c>
      <c r="K168" s="47" t="s">
        <v>739</v>
      </c>
      <c r="L168" s="9" t="str">
        <f t="shared" si="59"/>
        <v>Yes</v>
      </c>
    </row>
    <row r="169" spans="1:12" ht="25.5" x14ac:dyDescent="0.2">
      <c r="A169" s="48" t="s">
        <v>1296</v>
      </c>
      <c r="B169" s="50" t="s">
        <v>213</v>
      </c>
      <c r="C169" s="14">
        <v>1133.3607142999999</v>
      </c>
      <c r="D169" s="11" t="str">
        <f t="shared" si="56"/>
        <v>N/A</v>
      </c>
      <c r="E169" s="14">
        <v>1620.0394149000001</v>
      </c>
      <c r="F169" s="11" t="str">
        <f t="shared" si="57"/>
        <v>N/A</v>
      </c>
      <c r="G169" s="14">
        <v>3144.3257884999998</v>
      </c>
      <c r="H169" s="11" t="str">
        <f t="shared" si="58"/>
        <v>N/A</v>
      </c>
      <c r="I169" s="12">
        <v>42.94</v>
      </c>
      <c r="J169" s="12">
        <v>94.09</v>
      </c>
      <c r="K169" s="50" t="s">
        <v>739</v>
      </c>
      <c r="L169" s="9" t="str">
        <f t="shared" si="59"/>
        <v>No</v>
      </c>
    </row>
    <row r="170" spans="1:12" ht="25.5" x14ac:dyDescent="0.2">
      <c r="A170" s="48" t="s">
        <v>1297</v>
      </c>
      <c r="B170" s="50" t="s">
        <v>213</v>
      </c>
      <c r="C170" s="14">
        <v>6303.7980754</v>
      </c>
      <c r="D170" s="11" t="str">
        <f t="shared" si="56"/>
        <v>N/A</v>
      </c>
      <c r="E170" s="14">
        <v>5952.3211708999997</v>
      </c>
      <c r="F170" s="11" t="str">
        <f t="shared" si="57"/>
        <v>N/A</v>
      </c>
      <c r="G170" s="14">
        <v>5908.6857651999999</v>
      </c>
      <c r="H170" s="11" t="str">
        <f t="shared" si="58"/>
        <v>N/A</v>
      </c>
      <c r="I170" s="12">
        <v>-5.58</v>
      </c>
      <c r="J170" s="12">
        <v>-0.73299999999999998</v>
      </c>
      <c r="K170" s="50" t="s">
        <v>739</v>
      </c>
      <c r="L170" s="9" t="str">
        <f t="shared" si="59"/>
        <v>Yes</v>
      </c>
    </row>
    <row r="171" spans="1:12" ht="25.5" x14ac:dyDescent="0.2">
      <c r="A171" s="48" t="s">
        <v>1298</v>
      </c>
      <c r="B171" s="50" t="s">
        <v>213</v>
      </c>
      <c r="C171" s="14">
        <v>1068.318176</v>
      </c>
      <c r="D171" s="11" t="str">
        <f t="shared" si="56"/>
        <v>N/A</v>
      </c>
      <c r="E171" s="14">
        <v>859.60535508999999</v>
      </c>
      <c r="F171" s="11" t="str">
        <f t="shared" si="57"/>
        <v>N/A</v>
      </c>
      <c r="G171" s="14">
        <v>767.64756032000003</v>
      </c>
      <c r="H171" s="11" t="str">
        <f t="shared" si="58"/>
        <v>N/A</v>
      </c>
      <c r="I171" s="12">
        <v>-19.5</v>
      </c>
      <c r="J171" s="12">
        <v>-10.7</v>
      </c>
      <c r="K171" s="50" t="s">
        <v>739</v>
      </c>
      <c r="L171" s="9" t="str">
        <f t="shared" si="59"/>
        <v>Yes</v>
      </c>
    </row>
    <row r="172" spans="1:12" ht="25.5" x14ac:dyDescent="0.2">
      <c r="A172" s="48" t="s">
        <v>1299</v>
      </c>
      <c r="B172" s="50" t="s">
        <v>213</v>
      </c>
      <c r="C172" s="14">
        <v>1393.7252876</v>
      </c>
      <c r="D172" s="11" t="str">
        <f t="shared" si="56"/>
        <v>N/A</v>
      </c>
      <c r="E172" s="14">
        <v>1203.0574472000001</v>
      </c>
      <c r="F172" s="11" t="str">
        <f t="shared" si="57"/>
        <v>N/A</v>
      </c>
      <c r="G172" s="14">
        <v>1134.4187949</v>
      </c>
      <c r="H172" s="11" t="str">
        <f t="shared" si="58"/>
        <v>N/A</v>
      </c>
      <c r="I172" s="12">
        <v>-13.7</v>
      </c>
      <c r="J172" s="12">
        <v>-5.71</v>
      </c>
      <c r="K172" s="50" t="s">
        <v>739</v>
      </c>
      <c r="L172" s="9" t="str">
        <f t="shared" si="59"/>
        <v>Yes</v>
      </c>
    </row>
    <row r="173" spans="1:12" ht="25.5" x14ac:dyDescent="0.2">
      <c r="A173" s="2" t="s">
        <v>546</v>
      </c>
      <c r="B173" s="136" t="s">
        <v>213</v>
      </c>
      <c r="C173" s="137">
        <v>13471370</v>
      </c>
      <c r="D173" s="138" t="str">
        <f>IF($B173="N/A","N/A",IF(C173&gt;10,"No",IF(C173&lt;-10,"No","Yes")))</f>
        <v>N/A</v>
      </c>
      <c r="E173" s="137">
        <v>16541605</v>
      </c>
      <c r="F173" s="138" t="str">
        <f>IF($B173="N/A","N/A",IF(E173&gt;10,"No",IF(E173&lt;-10,"No","Yes")))</f>
        <v>N/A</v>
      </c>
      <c r="G173" s="137">
        <v>14191158</v>
      </c>
      <c r="H173" s="138" t="str">
        <f>IF($B173="N/A","N/A",IF(G173&gt;10,"No",IF(G173&lt;-10,"No","Yes")))</f>
        <v>N/A</v>
      </c>
      <c r="I173" s="133">
        <v>22.79</v>
      </c>
      <c r="J173" s="133">
        <v>-14.2</v>
      </c>
      <c r="K173" s="134" t="s">
        <v>739</v>
      </c>
      <c r="L173" s="135" t="str">
        <f>IF(J173="Div by 0", "N/A", IF(K173="N/A","N/A", IF(J173&gt;VALUE(MID(K173,1,2)), "No", IF(J173&lt;-1*VALUE(MID(K173,1,2)), "No", "Yes"))))</f>
        <v>Yes</v>
      </c>
    </row>
    <row r="174" spans="1:12" ht="25.5" x14ac:dyDescent="0.2">
      <c r="A174" s="2" t="s">
        <v>1300</v>
      </c>
      <c r="B174" s="50" t="s">
        <v>213</v>
      </c>
      <c r="C174" s="14">
        <v>2070923</v>
      </c>
      <c r="D174" s="11" t="str">
        <f t="shared" ref="D174:D181" si="64">IF($B174="N/A","N/A",IF(C174&gt;10,"No",IF(C174&lt;-10,"No","Yes")))</f>
        <v>N/A</v>
      </c>
      <c r="E174" s="14">
        <v>6764551</v>
      </c>
      <c r="F174" s="11" t="str">
        <f t="shared" ref="F174:F181" si="65">IF($B174="N/A","N/A",IF(E174&gt;10,"No",IF(E174&lt;-10,"No","Yes")))</f>
        <v>N/A</v>
      </c>
      <c r="G174" s="14">
        <v>6074178</v>
      </c>
      <c r="H174" s="11" t="str">
        <f t="shared" ref="H174:H181" si="66">IF($B174="N/A","N/A",IF(G174&gt;10,"No",IF(G174&lt;-10,"No","Yes")))</f>
        <v>N/A</v>
      </c>
      <c r="I174" s="12">
        <v>226.6</v>
      </c>
      <c r="J174" s="12">
        <v>-10.199999999999999</v>
      </c>
      <c r="K174" s="50" t="s">
        <v>739</v>
      </c>
      <c r="L174" s="9" t="str">
        <f t="shared" ref="L174:L181" si="67">IF(J174="Div by 0", "N/A", IF(K174="N/A","N/A", IF(J174&gt;VALUE(MID(K174,1,2)), "No", IF(J174&lt;-1*VALUE(MID(K174,1,2)), "No", "Yes"))))</f>
        <v>Yes</v>
      </c>
    </row>
    <row r="175" spans="1:12" ht="25.5" x14ac:dyDescent="0.2">
      <c r="A175" s="2" t="s">
        <v>547</v>
      </c>
      <c r="B175" s="50" t="s">
        <v>213</v>
      </c>
      <c r="C175" s="14">
        <v>25253253</v>
      </c>
      <c r="D175" s="11" t="str">
        <f t="shared" si="64"/>
        <v>N/A</v>
      </c>
      <c r="E175" s="14">
        <v>30510905</v>
      </c>
      <c r="F175" s="11" t="str">
        <f t="shared" si="65"/>
        <v>N/A</v>
      </c>
      <c r="G175" s="14">
        <v>34176311</v>
      </c>
      <c r="H175" s="11" t="str">
        <f t="shared" si="66"/>
        <v>N/A</v>
      </c>
      <c r="I175" s="12">
        <v>20.82</v>
      </c>
      <c r="J175" s="12">
        <v>12.01</v>
      </c>
      <c r="K175" s="50" t="s">
        <v>739</v>
      </c>
      <c r="L175" s="9" t="str">
        <f t="shared" si="67"/>
        <v>Yes</v>
      </c>
    </row>
    <row r="176" spans="1:12" ht="25.5" x14ac:dyDescent="0.2">
      <c r="A176" s="2" t="s">
        <v>512</v>
      </c>
      <c r="B176" s="50" t="s">
        <v>213</v>
      </c>
      <c r="C176" s="14">
        <v>54672496</v>
      </c>
      <c r="D176" s="11" t="str">
        <f t="shared" si="64"/>
        <v>N/A</v>
      </c>
      <c r="E176" s="14">
        <v>58732842</v>
      </c>
      <c r="F176" s="11" t="str">
        <f t="shared" si="65"/>
        <v>N/A</v>
      </c>
      <c r="G176" s="14">
        <v>63309958</v>
      </c>
      <c r="H176" s="11" t="str">
        <f t="shared" si="66"/>
        <v>N/A</v>
      </c>
      <c r="I176" s="12">
        <v>7.4269999999999996</v>
      </c>
      <c r="J176" s="12">
        <v>7.7930000000000001</v>
      </c>
      <c r="K176" s="50" t="s">
        <v>739</v>
      </c>
      <c r="L176" s="9" t="str">
        <f t="shared" si="67"/>
        <v>Yes</v>
      </c>
    </row>
    <row r="177" spans="1:12" ht="25.5" x14ac:dyDescent="0.2">
      <c r="A177" s="2" t="s">
        <v>513</v>
      </c>
      <c r="B177" s="50" t="s">
        <v>213</v>
      </c>
      <c r="C177" s="14">
        <v>239.11693706</v>
      </c>
      <c r="D177" s="11" t="str">
        <f t="shared" si="64"/>
        <v>N/A</v>
      </c>
      <c r="E177" s="14">
        <v>208.55845121999999</v>
      </c>
      <c r="F177" s="11" t="str">
        <f t="shared" si="65"/>
        <v>N/A</v>
      </c>
      <c r="G177" s="14">
        <v>167.46309976000001</v>
      </c>
      <c r="H177" s="11" t="str">
        <f t="shared" si="66"/>
        <v>N/A</v>
      </c>
      <c r="I177" s="12">
        <v>-12.8</v>
      </c>
      <c r="J177" s="12">
        <v>-19.7</v>
      </c>
      <c r="K177" s="50" t="s">
        <v>739</v>
      </c>
      <c r="L177" s="9" t="str">
        <f t="shared" si="67"/>
        <v>Yes</v>
      </c>
    </row>
    <row r="178" spans="1:12" ht="25.5" x14ac:dyDescent="0.2">
      <c r="A178" s="2" t="s">
        <v>1301</v>
      </c>
      <c r="B178" s="37" t="s">
        <v>213</v>
      </c>
      <c r="C178" s="49">
        <v>36.758901629</v>
      </c>
      <c r="D178" s="46" t="str">
        <f t="shared" si="64"/>
        <v>N/A</v>
      </c>
      <c r="E178" s="49">
        <v>85.288234106999994</v>
      </c>
      <c r="F178" s="46" t="str">
        <f t="shared" si="65"/>
        <v>N/A</v>
      </c>
      <c r="G178" s="49">
        <v>71.678482924999997</v>
      </c>
      <c r="H178" s="46" t="str">
        <f t="shared" si="66"/>
        <v>N/A</v>
      </c>
      <c r="I178" s="12">
        <v>132</v>
      </c>
      <c r="J178" s="12">
        <v>-16</v>
      </c>
      <c r="K178" s="47" t="s">
        <v>739</v>
      </c>
      <c r="L178" s="9" t="str">
        <f t="shared" si="67"/>
        <v>Yes</v>
      </c>
    </row>
    <row r="179" spans="1:12" ht="25.5" x14ac:dyDescent="0.2">
      <c r="A179" s="2" t="s">
        <v>514</v>
      </c>
      <c r="B179" s="37" t="s">
        <v>213</v>
      </c>
      <c r="C179" s="49">
        <v>448.24546486999998</v>
      </c>
      <c r="D179" s="46" t="str">
        <f t="shared" si="64"/>
        <v>N/A</v>
      </c>
      <c r="E179" s="49">
        <v>384.68498626000002</v>
      </c>
      <c r="F179" s="46" t="str">
        <f t="shared" si="65"/>
        <v>N/A</v>
      </c>
      <c r="G179" s="49">
        <v>403.29837624999999</v>
      </c>
      <c r="H179" s="46" t="str">
        <f t="shared" si="66"/>
        <v>N/A</v>
      </c>
      <c r="I179" s="12">
        <v>-14.2</v>
      </c>
      <c r="J179" s="12">
        <v>4.8390000000000004</v>
      </c>
      <c r="K179" s="47" t="s">
        <v>739</v>
      </c>
      <c r="L179" s="9" t="str">
        <f t="shared" si="67"/>
        <v>Yes</v>
      </c>
    </row>
    <row r="180" spans="1:12" ht="25.5" x14ac:dyDescent="0.2">
      <c r="A180" s="2" t="s">
        <v>515</v>
      </c>
      <c r="B180" s="37" t="s">
        <v>213</v>
      </c>
      <c r="C180" s="49">
        <v>970.43728922000003</v>
      </c>
      <c r="D180" s="46" t="str">
        <f t="shared" si="64"/>
        <v>N/A</v>
      </c>
      <c r="E180" s="49">
        <v>740.51040168999998</v>
      </c>
      <c r="F180" s="46" t="str">
        <f t="shared" si="65"/>
        <v>N/A</v>
      </c>
      <c r="G180" s="49">
        <v>747.09067522999999</v>
      </c>
      <c r="H180" s="46" t="str">
        <f t="shared" si="66"/>
        <v>N/A</v>
      </c>
      <c r="I180" s="12">
        <v>-23.7</v>
      </c>
      <c r="J180" s="12">
        <v>0.88859999999999995</v>
      </c>
      <c r="K180" s="47" t="s">
        <v>739</v>
      </c>
      <c r="L180" s="9" t="str">
        <f t="shared" si="67"/>
        <v>Yes</v>
      </c>
    </row>
    <row r="181" spans="1:12" ht="25.5" x14ac:dyDescent="0.2">
      <c r="A181" s="2" t="s">
        <v>1653</v>
      </c>
      <c r="B181" s="50" t="s">
        <v>213</v>
      </c>
      <c r="C181" s="13">
        <v>65.676807838000002</v>
      </c>
      <c r="D181" s="11" t="str">
        <f t="shared" si="64"/>
        <v>N/A</v>
      </c>
      <c r="E181" s="13">
        <v>23.940287969</v>
      </c>
      <c r="F181" s="11" t="str">
        <f t="shared" si="65"/>
        <v>N/A</v>
      </c>
      <c r="G181" s="13">
        <v>77.086922658999995</v>
      </c>
      <c r="H181" s="11" t="str">
        <f t="shared" si="66"/>
        <v>N/A</v>
      </c>
      <c r="I181" s="59">
        <v>-63.5</v>
      </c>
      <c r="J181" s="59">
        <v>222</v>
      </c>
      <c r="K181" s="50" t="s">
        <v>739</v>
      </c>
      <c r="L181" s="9" t="str">
        <f t="shared" si="67"/>
        <v>No</v>
      </c>
    </row>
    <row r="182" spans="1:12" ht="25.5" x14ac:dyDescent="0.2">
      <c r="A182" s="2" t="s">
        <v>1654</v>
      </c>
      <c r="B182" s="139" t="s">
        <v>213</v>
      </c>
      <c r="C182" s="140">
        <v>78.367346939000001</v>
      </c>
      <c r="D182" s="135" t="str">
        <f t="shared" ref="D182" si="68">IF($B182="N/A","N/A",IF(C182&lt;0,"No","Yes"))</f>
        <v>N/A</v>
      </c>
      <c r="E182" s="140">
        <v>49.451442503000003</v>
      </c>
      <c r="F182" s="135" t="str">
        <f t="shared" ref="F182" si="69">IF($B182="N/A","N/A",IF(E182&lt;0,"No","Yes"))</f>
        <v>N/A</v>
      </c>
      <c r="G182" s="140">
        <v>79.554730982999999</v>
      </c>
      <c r="H182" s="135" t="str">
        <f t="shared" ref="H182" si="70">IF($B182="N/A","N/A",IF(G182&lt;0,"No","Yes"))</f>
        <v>N/A</v>
      </c>
      <c r="I182" s="141">
        <v>-36.9</v>
      </c>
      <c r="J182" s="141">
        <v>60.87</v>
      </c>
      <c r="K182" s="139" t="s">
        <v>739</v>
      </c>
      <c r="L182" s="135" t="str">
        <f t="shared" ref="L182" si="71">IF(J182="Div by 0", "N/A", IF(OR(J182="N/A",K182="N/A"),"N/A", IF(J182&gt;VALUE(MID(K182,1,2)), "No", IF(J182&lt;-1*VALUE(MID(K182,1,2)), "No", "Yes"))))</f>
        <v>No</v>
      </c>
    </row>
    <row r="183" spans="1:12" ht="25.5" x14ac:dyDescent="0.2">
      <c r="A183" s="2" t="s">
        <v>1655</v>
      </c>
      <c r="B183" s="5" t="s">
        <v>213</v>
      </c>
      <c r="C183" s="13">
        <v>73.006034905000007</v>
      </c>
      <c r="D183" s="9" t="str">
        <f t="shared" ref="D183:D185" si="72">IF($B183="N/A","N/A",IF(C183&lt;0,"No","Yes"))</f>
        <v>N/A</v>
      </c>
      <c r="E183" s="13">
        <v>41.688223280999999</v>
      </c>
      <c r="F183" s="9" t="str">
        <f t="shared" ref="F183:F185" si="73">IF($B183="N/A","N/A",IF(E183&lt;0,"No","Yes"))</f>
        <v>N/A</v>
      </c>
      <c r="G183" s="13">
        <v>79.857397504000005</v>
      </c>
      <c r="H183" s="9" t="str">
        <f t="shared" ref="H183:H185" si="74">IF($B183="N/A","N/A",IF(G183&lt;0,"No","Yes"))</f>
        <v>N/A</v>
      </c>
      <c r="I183" s="59">
        <v>-42.9</v>
      </c>
      <c r="J183" s="59">
        <v>91.56</v>
      </c>
      <c r="K183" s="5" t="s">
        <v>739</v>
      </c>
      <c r="L183" s="9" t="str">
        <f t="shared" ref="L183:L213" si="75">IF(J183="Div by 0", "N/A", IF(OR(J183="N/A",K183="N/A"),"N/A", IF(J183&gt;VALUE(MID(K183,1,2)), "No", IF(J183&lt;-1*VALUE(MID(K183,1,2)), "No", "Yes"))))</f>
        <v>No</v>
      </c>
    </row>
    <row r="184" spans="1:12" ht="25.5" x14ac:dyDescent="0.2">
      <c r="A184" s="2" t="s">
        <v>1656</v>
      </c>
      <c r="B184" s="5" t="s">
        <v>213</v>
      </c>
      <c r="C184" s="13">
        <v>66.432486682999993</v>
      </c>
      <c r="D184" s="9" t="str">
        <f t="shared" si="72"/>
        <v>N/A</v>
      </c>
      <c r="E184" s="13">
        <v>19.929769372999999</v>
      </c>
      <c r="F184" s="9" t="str">
        <f t="shared" si="73"/>
        <v>N/A</v>
      </c>
      <c r="G184" s="13">
        <v>78.247016068999997</v>
      </c>
      <c r="H184" s="9" t="str">
        <f t="shared" si="74"/>
        <v>N/A</v>
      </c>
      <c r="I184" s="59">
        <v>-70</v>
      </c>
      <c r="J184" s="59">
        <v>292.60000000000002</v>
      </c>
      <c r="K184" s="5" t="s">
        <v>739</v>
      </c>
      <c r="L184" s="9" t="str">
        <f t="shared" si="75"/>
        <v>No</v>
      </c>
    </row>
    <row r="185" spans="1:12" ht="25.5" x14ac:dyDescent="0.2">
      <c r="A185" s="2" t="s">
        <v>1657</v>
      </c>
      <c r="B185" s="5" t="s">
        <v>213</v>
      </c>
      <c r="C185" s="13">
        <v>55.112910098</v>
      </c>
      <c r="D185" s="9" t="str">
        <f t="shared" si="72"/>
        <v>N/A</v>
      </c>
      <c r="E185" s="13">
        <v>25.702919560000002</v>
      </c>
      <c r="F185" s="9" t="str">
        <f t="shared" si="73"/>
        <v>N/A</v>
      </c>
      <c r="G185" s="13">
        <v>71.150508306000006</v>
      </c>
      <c r="H185" s="9" t="str">
        <f t="shared" si="74"/>
        <v>N/A</v>
      </c>
      <c r="I185" s="59">
        <v>-53.4</v>
      </c>
      <c r="J185" s="59">
        <v>176.8</v>
      </c>
      <c r="K185" s="5" t="s">
        <v>739</v>
      </c>
      <c r="L185" s="9" t="str">
        <f t="shared" si="75"/>
        <v>No</v>
      </c>
    </row>
    <row r="186" spans="1:12" ht="25.5" x14ac:dyDescent="0.2">
      <c r="A186" s="2" t="s">
        <v>1659</v>
      </c>
      <c r="B186" s="142" t="s">
        <v>213</v>
      </c>
      <c r="C186" s="140">
        <v>5.3090276545000004</v>
      </c>
      <c r="D186" s="132" t="str">
        <f>IF($B186="N/A","N/A",IF(C186&gt;10,"No",IF(C186&lt;-10,"No","Yes")))</f>
        <v>N/A</v>
      </c>
      <c r="E186" s="140">
        <v>0.77035580100000001</v>
      </c>
      <c r="F186" s="132" t="str">
        <f>IF($B186="N/A","N/A",IF(E186&gt;10,"No",IF(E186&lt;-10,"No","Yes")))</f>
        <v>N/A</v>
      </c>
      <c r="G186" s="140">
        <v>6.6944372330000004</v>
      </c>
      <c r="H186" s="132" t="str">
        <f>IF($B186="N/A","N/A",IF(G186&gt;10,"No",IF(G186&lt;-10,"No","Yes")))</f>
        <v>N/A</v>
      </c>
      <c r="I186" s="141">
        <v>-85.5</v>
      </c>
      <c r="J186" s="141">
        <v>769</v>
      </c>
      <c r="K186" s="142" t="s">
        <v>739</v>
      </c>
      <c r="L186" s="9" t="str">
        <f t="shared" si="75"/>
        <v>No</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8.6975043500000002E-2</v>
      </c>
      <c r="D190" s="46" t="str">
        <f t="shared" si="76"/>
        <v>N/A</v>
      </c>
      <c r="E190" s="13">
        <v>8.4474367699999997E-2</v>
      </c>
      <c r="F190" s="46" t="str">
        <f t="shared" si="77"/>
        <v>N/A</v>
      </c>
      <c r="G190" s="13">
        <v>8.8503929600000003E-2</v>
      </c>
      <c r="H190" s="46" t="str">
        <f t="shared" si="78"/>
        <v>N/A</v>
      </c>
      <c r="I190" s="59">
        <v>-2.88</v>
      </c>
      <c r="J190" s="59">
        <v>4.7699999999999996</v>
      </c>
      <c r="K190" s="47" t="s">
        <v>739</v>
      </c>
      <c r="L190" s="9" t="str">
        <f t="shared" si="75"/>
        <v>Yes</v>
      </c>
    </row>
    <row r="191" spans="1:12" ht="25.5" x14ac:dyDescent="0.2">
      <c r="A191" s="2" t="s">
        <v>1664</v>
      </c>
      <c r="B191" s="37" t="s">
        <v>213</v>
      </c>
      <c r="C191" s="13">
        <v>34.193617097000001</v>
      </c>
      <c r="D191" s="46" t="str">
        <f t="shared" si="76"/>
        <v>N/A</v>
      </c>
      <c r="E191" s="13">
        <v>5.1428499382000004</v>
      </c>
      <c r="F191" s="46" t="str">
        <f t="shared" si="77"/>
        <v>N/A</v>
      </c>
      <c r="G191" s="13">
        <v>31.469637251999998</v>
      </c>
      <c r="H191" s="46" t="str">
        <f t="shared" si="78"/>
        <v>N/A</v>
      </c>
      <c r="I191" s="59">
        <v>-85</v>
      </c>
      <c r="J191" s="59">
        <v>511.9</v>
      </c>
      <c r="K191" s="47" t="s">
        <v>739</v>
      </c>
      <c r="L191" s="9" t="str">
        <f t="shared" si="75"/>
        <v>No</v>
      </c>
    </row>
    <row r="192" spans="1:12" ht="25.5" x14ac:dyDescent="0.2">
      <c r="A192" s="2" t="s">
        <v>1665</v>
      </c>
      <c r="B192" s="37" t="s">
        <v>213</v>
      </c>
      <c r="C192" s="13">
        <v>2.66250133E-2</v>
      </c>
      <c r="D192" s="46" t="str">
        <f t="shared" si="76"/>
        <v>N/A</v>
      </c>
      <c r="E192" s="13">
        <v>2.5216229000000001E-3</v>
      </c>
      <c r="F192" s="46" t="str">
        <f t="shared" si="77"/>
        <v>N/A</v>
      </c>
      <c r="G192" s="13">
        <v>4.3661938599999998E-2</v>
      </c>
      <c r="H192" s="46" t="str">
        <f t="shared" si="78"/>
        <v>N/A</v>
      </c>
      <c r="I192" s="59">
        <v>-90.5</v>
      </c>
      <c r="J192" s="59">
        <v>1632</v>
      </c>
      <c r="K192" s="47" t="s">
        <v>739</v>
      </c>
      <c r="L192" s="9" t="str">
        <f t="shared" si="75"/>
        <v>No</v>
      </c>
    </row>
    <row r="193" spans="1:12" ht="25.5" x14ac:dyDescent="0.2">
      <c r="A193" s="2" t="s">
        <v>1666</v>
      </c>
      <c r="B193" s="37" t="s">
        <v>213</v>
      </c>
      <c r="C193" s="13">
        <v>4.0150520074999996</v>
      </c>
      <c r="D193" s="46" t="str">
        <f t="shared" si="76"/>
        <v>N/A</v>
      </c>
      <c r="E193" s="13">
        <v>0.93678291349999998</v>
      </c>
      <c r="F193" s="46" t="str">
        <f t="shared" si="77"/>
        <v>N/A</v>
      </c>
      <c r="G193" s="13">
        <v>4.2387482003999999</v>
      </c>
      <c r="H193" s="46" t="str">
        <f t="shared" si="78"/>
        <v>N/A</v>
      </c>
      <c r="I193" s="59">
        <v>-76.7</v>
      </c>
      <c r="J193" s="59">
        <v>352.5</v>
      </c>
      <c r="K193" s="47" t="s">
        <v>739</v>
      </c>
      <c r="L193" s="9" t="str">
        <f t="shared" si="75"/>
        <v>No</v>
      </c>
    </row>
    <row r="194" spans="1:12" ht="25.5" x14ac:dyDescent="0.2">
      <c r="A194" s="2" t="s">
        <v>1667</v>
      </c>
      <c r="B194" s="37" t="s">
        <v>213</v>
      </c>
      <c r="C194" s="13">
        <v>5.1475025700000003E-2</v>
      </c>
      <c r="D194" s="46" t="str">
        <f t="shared" si="76"/>
        <v>N/A</v>
      </c>
      <c r="E194" s="13">
        <v>3.9085155199999999E-2</v>
      </c>
      <c r="F194" s="46" t="str">
        <f t="shared" si="77"/>
        <v>N/A</v>
      </c>
      <c r="G194" s="13">
        <v>8.7323877199999997E-2</v>
      </c>
      <c r="H194" s="46" t="str">
        <f t="shared" si="78"/>
        <v>N/A</v>
      </c>
      <c r="I194" s="59">
        <v>-24.1</v>
      </c>
      <c r="J194" s="59">
        <v>123.4</v>
      </c>
      <c r="K194" s="47" t="s">
        <v>739</v>
      </c>
      <c r="L194" s="9" t="str">
        <f t="shared" si="75"/>
        <v>No</v>
      </c>
    </row>
    <row r="195" spans="1:12" ht="25.5" x14ac:dyDescent="0.2">
      <c r="A195" s="2" t="s">
        <v>1668</v>
      </c>
      <c r="B195" s="37" t="s">
        <v>213</v>
      </c>
      <c r="C195" s="13">
        <v>49.346799673</v>
      </c>
      <c r="D195" s="46" t="str">
        <f t="shared" si="76"/>
        <v>N/A</v>
      </c>
      <c r="E195" s="13">
        <v>16.544367954999998</v>
      </c>
      <c r="F195" s="46" t="str">
        <f t="shared" si="77"/>
        <v>N/A</v>
      </c>
      <c r="G195" s="13">
        <v>67.608741828000007</v>
      </c>
      <c r="H195" s="46" t="str">
        <f t="shared" si="78"/>
        <v>N/A</v>
      </c>
      <c r="I195" s="59">
        <v>-66.5</v>
      </c>
      <c r="J195" s="59">
        <v>308.7</v>
      </c>
      <c r="K195" s="47" t="s">
        <v>739</v>
      </c>
      <c r="L195" s="9" t="str">
        <f t="shared" si="75"/>
        <v>No</v>
      </c>
    </row>
    <row r="196" spans="1:12" ht="25.5" x14ac:dyDescent="0.2">
      <c r="A196" s="2" t="s">
        <v>1669</v>
      </c>
      <c r="B196" s="37" t="s">
        <v>213</v>
      </c>
      <c r="C196" s="13">
        <v>4.0825020400000002E-2</v>
      </c>
      <c r="D196" s="46" t="str">
        <f t="shared" si="76"/>
        <v>N/A</v>
      </c>
      <c r="E196" s="13">
        <v>5.6736515600000002E-2</v>
      </c>
      <c r="F196" s="46" t="str">
        <f t="shared" si="77"/>
        <v>N/A</v>
      </c>
      <c r="G196" s="13">
        <v>0.14632649689999999</v>
      </c>
      <c r="H196" s="46" t="str">
        <f t="shared" si="78"/>
        <v>N/A</v>
      </c>
      <c r="I196" s="59">
        <v>38.97</v>
      </c>
      <c r="J196" s="59">
        <v>157.9</v>
      </c>
      <c r="K196" s="47" t="s">
        <v>739</v>
      </c>
      <c r="L196" s="9" t="str">
        <f t="shared" si="75"/>
        <v>No</v>
      </c>
    </row>
    <row r="197" spans="1:12" ht="25.5" x14ac:dyDescent="0.2">
      <c r="A197" s="2" t="s">
        <v>1670</v>
      </c>
      <c r="B197" s="37" t="s">
        <v>213</v>
      </c>
      <c r="C197" s="13">
        <v>36.992793495999997</v>
      </c>
      <c r="D197" s="46" t="str">
        <f t="shared" si="76"/>
        <v>N/A</v>
      </c>
      <c r="E197" s="13">
        <v>8.8408099453000002</v>
      </c>
      <c r="F197" s="46" t="str">
        <f t="shared" si="77"/>
        <v>N/A</v>
      </c>
      <c r="G197" s="13">
        <v>44.524556889999999</v>
      </c>
      <c r="H197" s="46" t="str">
        <f t="shared" si="78"/>
        <v>N/A</v>
      </c>
      <c r="I197" s="59">
        <v>-76.099999999999994</v>
      </c>
      <c r="J197" s="59">
        <v>403.6</v>
      </c>
      <c r="K197" s="47" t="s">
        <v>739</v>
      </c>
      <c r="L197" s="9" t="str">
        <f t="shared" si="75"/>
        <v>No</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1.7679008839999999</v>
      </c>
      <c r="D199" s="46" t="str">
        <f t="shared" si="76"/>
        <v>N/A</v>
      </c>
      <c r="E199" s="13">
        <v>0.67705575309999999</v>
      </c>
      <c r="F199" s="46" t="str">
        <f t="shared" si="77"/>
        <v>N/A</v>
      </c>
      <c r="G199" s="13">
        <v>2.1830969295</v>
      </c>
      <c r="H199" s="46" t="str">
        <f t="shared" si="78"/>
        <v>N/A</v>
      </c>
      <c r="I199" s="59">
        <v>-61.7</v>
      </c>
      <c r="J199" s="59">
        <v>222.4</v>
      </c>
      <c r="K199" s="47" t="s">
        <v>739</v>
      </c>
      <c r="L199" s="9" t="str">
        <f t="shared" si="75"/>
        <v>No</v>
      </c>
    </row>
    <row r="200" spans="1:12" ht="25.5" x14ac:dyDescent="0.2">
      <c r="A200" s="2" t="s">
        <v>1673</v>
      </c>
      <c r="B200" s="37" t="s">
        <v>213</v>
      </c>
      <c r="C200" s="13">
        <v>4.4375022200000003E-2</v>
      </c>
      <c r="D200" s="46" t="str">
        <f t="shared" si="76"/>
        <v>N/A</v>
      </c>
      <c r="E200" s="13">
        <v>6.3040572999999997E-3</v>
      </c>
      <c r="F200" s="46" t="str">
        <f t="shared" si="77"/>
        <v>N/A</v>
      </c>
      <c r="G200" s="13">
        <v>3.4221519399999997E-2</v>
      </c>
      <c r="H200" s="46" t="str">
        <f t="shared" si="78"/>
        <v>N/A</v>
      </c>
      <c r="I200" s="59">
        <v>-85.8</v>
      </c>
      <c r="J200" s="59">
        <v>442.8</v>
      </c>
      <c r="K200" s="47" t="s">
        <v>739</v>
      </c>
      <c r="L200" s="9" t="str">
        <f t="shared" si="75"/>
        <v>No</v>
      </c>
    </row>
    <row r="201" spans="1:12" ht="25.5" x14ac:dyDescent="0.2">
      <c r="A201" s="2" t="s">
        <v>1674</v>
      </c>
      <c r="B201" s="37" t="s">
        <v>213</v>
      </c>
      <c r="C201" s="13">
        <v>0.41357520679999998</v>
      </c>
      <c r="D201" s="46" t="str">
        <f t="shared" si="76"/>
        <v>N/A</v>
      </c>
      <c r="E201" s="13">
        <v>0.225685251</v>
      </c>
      <c r="F201" s="46" t="str">
        <f t="shared" si="77"/>
        <v>N/A</v>
      </c>
      <c r="G201" s="13">
        <v>0.52748342029999995</v>
      </c>
      <c r="H201" s="46" t="str">
        <f t="shared" si="78"/>
        <v>N/A</v>
      </c>
      <c r="I201" s="59">
        <v>-45.4</v>
      </c>
      <c r="J201" s="59">
        <v>133.69999999999999</v>
      </c>
      <c r="K201" s="47" t="s">
        <v>739</v>
      </c>
      <c r="L201" s="9" t="str">
        <f t="shared" si="75"/>
        <v>No</v>
      </c>
    </row>
    <row r="202" spans="1:12" ht="25.5" x14ac:dyDescent="0.2">
      <c r="A202" s="2" t="s">
        <v>1675</v>
      </c>
      <c r="B202" s="37" t="s">
        <v>213</v>
      </c>
      <c r="C202" s="13">
        <v>0.1242500621</v>
      </c>
      <c r="D202" s="46" t="str">
        <f t="shared" si="76"/>
        <v>N/A</v>
      </c>
      <c r="E202" s="13">
        <v>2.5216229000000001E-3</v>
      </c>
      <c r="F202" s="46" t="str">
        <f t="shared" si="77"/>
        <v>N/A</v>
      </c>
      <c r="G202" s="13">
        <v>0.17110759719999999</v>
      </c>
      <c r="H202" s="46" t="str">
        <f t="shared" si="78"/>
        <v>N/A</v>
      </c>
      <c r="I202" s="59">
        <v>-98</v>
      </c>
      <c r="J202" s="59">
        <v>6686</v>
      </c>
      <c r="K202" s="47" t="s">
        <v>739</v>
      </c>
      <c r="L202" s="9" t="str">
        <f t="shared" si="75"/>
        <v>No</v>
      </c>
    </row>
    <row r="203" spans="1:12" ht="25.5" x14ac:dyDescent="0.2">
      <c r="A203" s="2" t="s">
        <v>1676</v>
      </c>
      <c r="B203" s="37" t="s">
        <v>213</v>
      </c>
      <c r="C203" s="13">
        <v>1.24250062E-2</v>
      </c>
      <c r="D203" s="46" t="str">
        <f t="shared" si="76"/>
        <v>N/A</v>
      </c>
      <c r="E203" s="13">
        <v>2.3955417699999999E-2</v>
      </c>
      <c r="F203" s="46" t="str">
        <f t="shared" si="77"/>
        <v>N/A</v>
      </c>
      <c r="G203" s="13">
        <v>0.35991598029999999</v>
      </c>
      <c r="H203" s="46" t="str">
        <f t="shared" si="78"/>
        <v>N/A</v>
      </c>
      <c r="I203" s="59">
        <v>92.8</v>
      </c>
      <c r="J203" s="59">
        <v>1402</v>
      </c>
      <c r="K203" s="47" t="s">
        <v>739</v>
      </c>
      <c r="L203" s="9" t="str">
        <f t="shared" si="75"/>
        <v>No</v>
      </c>
    </row>
    <row r="204" spans="1:12" ht="25.5" x14ac:dyDescent="0.2">
      <c r="A204" s="2" t="s">
        <v>1677</v>
      </c>
      <c r="B204" s="37" t="s">
        <v>213</v>
      </c>
      <c r="C204" s="13">
        <v>2.4885512443</v>
      </c>
      <c r="D204" s="46" t="str">
        <f t="shared" si="76"/>
        <v>N/A</v>
      </c>
      <c r="E204" s="13">
        <v>0.75018281769999995</v>
      </c>
      <c r="F204" s="46" t="str">
        <f t="shared" si="77"/>
        <v>N/A</v>
      </c>
      <c r="G204" s="13">
        <v>3.2593047131000001</v>
      </c>
      <c r="H204" s="46" t="str">
        <f t="shared" si="78"/>
        <v>N/A</v>
      </c>
      <c r="I204" s="59">
        <v>-69.900000000000006</v>
      </c>
      <c r="J204" s="59">
        <v>334.5</v>
      </c>
      <c r="K204" s="47" t="s">
        <v>739</v>
      </c>
      <c r="L204" s="9" t="str">
        <f t="shared" si="75"/>
        <v>No</v>
      </c>
    </row>
    <row r="205" spans="1:12" ht="25.5" x14ac:dyDescent="0.2">
      <c r="A205" s="2" t="s">
        <v>1678</v>
      </c>
      <c r="B205" s="37" t="s">
        <v>213</v>
      </c>
      <c r="C205" s="13">
        <v>2.13000107E-2</v>
      </c>
      <c r="D205" s="46" t="str">
        <f t="shared" si="76"/>
        <v>N/A</v>
      </c>
      <c r="E205" s="13">
        <v>1.6390549000000001E-2</v>
      </c>
      <c r="F205" s="46" t="str">
        <f t="shared" si="77"/>
        <v>N/A</v>
      </c>
      <c r="G205" s="13">
        <v>2.9501309900000001E-2</v>
      </c>
      <c r="H205" s="46" t="str">
        <f t="shared" si="78"/>
        <v>N/A</v>
      </c>
      <c r="I205" s="59">
        <v>-23</v>
      </c>
      <c r="J205" s="59">
        <v>79.989999999999995</v>
      </c>
      <c r="K205" s="47" t="s">
        <v>739</v>
      </c>
      <c r="L205" s="9" t="str">
        <f t="shared" si="75"/>
        <v>No</v>
      </c>
    </row>
    <row r="206" spans="1:12" ht="25.5" x14ac:dyDescent="0.2">
      <c r="A206" s="2" t="s">
        <v>1679</v>
      </c>
      <c r="B206" s="37" t="s">
        <v>213</v>
      </c>
      <c r="C206" s="13">
        <v>0.31062515530000001</v>
      </c>
      <c r="D206" s="46" t="str">
        <f t="shared" si="76"/>
        <v>N/A</v>
      </c>
      <c r="E206" s="13">
        <v>4.5389212499999998E-2</v>
      </c>
      <c r="F206" s="46" t="str">
        <f t="shared" si="77"/>
        <v>N/A</v>
      </c>
      <c r="G206" s="13">
        <v>0.33277477519999998</v>
      </c>
      <c r="H206" s="46" t="str">
        <f t="shared" si="78"/>
        <v>N/A</v>
      </c>
      <c r="I206" s="59">
        <v>-85.4</v>
      </c>
      <c r="J206" s="59">
        <v>633.20000000000005</v>
      </c>
      <c r="K206" s="47" t="s">
        <v>739</v>
      </c>
      <c r="L206" s="9" t="str">
        <f t="shared" si="75"/>
        <v>No</v>
      </c>
    </row>
    <row r="207" spans="1:12" ht="25.5" x14ac:dyDescent="0.2">
      <c r="A207" s="2" t="s">
        <v>1680</v>
      </c>
      <c r="B207" s="37" t="s">
        <v>213</v>
      </c>
      <c r="C207" s="13">
        <v>1.7750008899999999E-2</v>
      </c>
      <c r="D207" s="46" t="str">
        <f t="shared" si="76"/>
        <v>N/A</v>
      </c>
      <c r="E207" s="13">
        <v>2.0172983299999999E-2</v>
      </c>
      <c r="F207" s="46" t="str">
        <f t="shared" si="77"/>
        <v>N/A</v>
      </c>
      <c r="G207" s="13">
        <v>0.13216586820000001</v>
      </c>
      <c r="H207" s="46" t="str">
        <f t="shared" si="78"/>
        <v>N/A</v>
      </c>
      <c r="I207" s="59">
        <v>13.65</v>
      </c>
      <c r="J207" s="59">
        <v>555.20000000000005</v>
      </c>
      <c r="K207" s="47" t="s">
        <v>739</v>
      </c>
      <c r="L207" s="9" t="str">
        <f t="shared" si="75"/>
        <v>No</v>
      </c>
    </row>
    <row r="208" spans="1:12" ht="25.5" x14ac:dyDescent="0.2">
      <c r="A208" s="2" t="s">
        <v>1681</v>
      </c>
      <c r="B208" s="37" t="s">
        <v>213</v>
      </c>
      <c r="C208" s="13">
        <v>7.9289289644999998</v>
      </c>
      <c r="D208" s="46" t="str">
        <f t="shared" si="76"/>
        <v>N/A</v>
      </c>
      <c r="E208" s="13">
        <v>2.6779635373000001</v>
      </c>
      <c r="F208" s="46" t="str">
        <f t="shared" si="77"/>
        <v>N/A</v>
      </c>
      <c r="G208" s="13">
        <v>10.687734535000001</v>
      </c>
      <c r="H208" s="46" t="str">
        <f t="shared" si="78"/>
        <v>N/A</v>
      </c>
      <c r="I208" s="59">
        <v>-66.2</v>
      </c>
      <c r="J208" s="59">
        <v>299.10000000000002</v>
      </c>
      <c r="K208" s="47" t="s">
        <v>739</v>
      </c>
      <c r="L208" s="9" t="str">
        <f t="shared" si="75"/>
        <v>No</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2.1353260676999999</v>
      </c>
      <c r="D210" s="46" t="str">
        <f t="shared" si="76"/>
        <v>N/A</v>
      </c>
      <c r="E210" s="13">
        <v>6.9344630199999993E-2</v>
      </c>
      <c r="F210" s="46" t="str">
        <f t="shared" si="77"/>
        <v>N/A</v>
      </c>
      <c r="G210" s="13">
        <v>8.2615468127000007</v>
      </c>
      <c r="H210" s="46" t="str">
        <f t="shared" si="78"/>
        <v>N/A</v>
      </c>
      <c r="I210" s="59">
        <v>-96.8</v>
      </c>
      <c r="J210" s="59">
        <v>11814</v>
      </c>
      <c r="K210" s="47" t="s">
        <v>739</v>
      </c>
      <c r="L210" s="9" t="str">
        <f t="shared" si="75"/>
        <v>No</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5.5610777804999998</v>
      </c>
      <c r="D212" s="46" t="str">
        <f t="shared" si="76"/>
        <v>N/A</v>
      </c>
      <c r="E212" s="13">
        <v>0.5471921729</v>
      </c>
      <c r="F212" s="46" t="str">
        <f t="shared" si="77"/>
        <v>N/A</v>
      </c>
      <c r="G212" s="13">
        <v>2.7035000353999998</v>
      </c>
      <c r="H212" s="46" t="str">
        <f t="shared" si="78"/>
        <v>N/A</v>
      </c>
      <c r="I212" s="59">
        <v>-90.2</v>
      </c>
      <c r="J212" s="59">
        <v>394.1</v>
      </c>
      <c r="K212" s="47" t="s">
        <v>739</v>
      </c>
      <c r="L212" s="9" t="str">
        <f t="shared" si="75"/>
        <v>No</v>
      </c>
    </row>
    <row r="213" spans="1:12" ht="38.25" x14ac:dyDescent="0.2">
      <c r="A213" s="2" t="s">
        <v>1658</v>
      </c>
      <c r="B213" s="37" t="s">
        <v>213</v>
      </c>
      <c r="C213" s="13">
        <v>2.8382264191000002</v>
      </c>
      <c r="D213" s="46" t="str">
        <f t="shared" si="76"/>
        <v>N/A</v>
      </c>
      <c r="E213" s="13">
        <v>0.51188945210000003</v>
      </c>
      <c r="F213" s="46" t="str">
        <f t="shared" si="77"/>
        <v>N/A</v>
      </c>
      <c r="G213" s="13">
        <v>4.4535177362000002</v>
      </c>
      <c r="H213" s="46" t="str">
        <f t="shared" si="78"/>
        <v>N/A</v>
      </c>
      <c r="I213" s="59">
        <v>-82</v>
      </c>
      <c r="J213" s="59">
        <v>770</v>
      </c>
      <c r="K213" s="47" t="s">
        <v>739</v>
      </c>
      <c r="L213" s="9" t="str">
        <f t="shared" si="75"/>
        <v>No</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245985</v>
      </c>
      <c r="D6" s="11" t="str">
        <f t="shared" ref="D6:D39" si="0">IF($B6="N/A","N/A",IF(C6&gt;10,"No",IF(C6&lt;-10,"No","Yes")))</f>
        <v>N/A</v>
      </c>
      <c r="E6" s="1">
        <v>247425</v>
      </c>
      <c r="F6" s="11" t="str">
        <f t="shared" ref="F6:F39" si="1">IF($B6="N/A","N/A",IF(E6&gt;10,"No",IF(E6&lt;-10,"No","Yes")))</f>
        <v>N/A</v>
      </c>
      <c r="G6" s="1">
        <v>257855</v>
      </c>
      <c r="H6" s="11" t="str">
        <f t="shared" ref="H6:H39" si="2">IF($B6="N/A","N/A",IF(G6&gt;10,"No",IF(G6&lt;-10,"No","Yes")))</f>
        <v>N/A</v>
      </c>
      <c r="I6" s="59">
        <v>0.58540000000000003</v>
      </c>
      <c r="J6" s="59">
        <v>4.2149999999999999</v>
      </c>
      <c r="K6" s="50" t="s">
        <v>739</v>
      </c>
      <c r="L6" s="9" t="str">
        <f t="shared" ref="L6:L39" si="3">IF(J6="Div by 0", "N/A", IF(K6="N/A","N/A", IF(J6&gt;VALUE(MID(K6,1,2)), "No", IF(J6&lt;-1*VALUE(MID(K6,1,2)), "No", "Yes"))))</f>
        <v>Yes</v>
      </c>
    </row>
    <row r="7" spans="1:12" x14ac:dyDescent="0.2">
      <c r="A7" s="18" t="s">
        <v>4</v>
      </c>
      <c r="B7" s="37" t="s">
        <v>213</v>
      </c>
      <c r="C7" s="38">
        <v>200909</v>
      </c>
      <c r="D7" s="46" t="str">
        <f t="shared" si="0"/>
        <v>N/A</v>
      </c>
      <c r="E7" s="38">
        <v>198877</v>
      </c>
      <c r="F7" s="46" t="str">
        <f t="shared" si="1"/>
        <v>N/A</v>
      </c>
      <c r="G7" s="38">
        <v>208583</v>
      </c>
      <c r="H7" s="46" t="str">
        <f t="shared" si="2"/>
        <v>N/A</v>
      </c>
      <c r="I7" s="12">
        <v>-1.01</v>
      </c>
      <c r="J7" s="12">
        <v>4.88</v>
      </c>
      <c r="K7" s="47" t="s">
        <v>739</v>
      </c>
      <c r="L7" s="9" t="str">
        <f t="shared" si="3"/>
        <v>Yes</v>
      </c>
    </row>
    <row r="8" spans="1:12" x14ac:dyDescent="0.2">
      <c r="A8" s="18" t="s">
        <v>359</v>
      </c>
      <c r="B8" s="37" t="s">
        <v>213</v>
      </c>
      <c r="C8" s="38" t="s">
        <v>213</v>
      </c>
      <c r="D8" s="46" t="str">
        <f>IF($B8="N/A","N/A",IF(C8&gt;10,"No",IF(C8&lt;-10,"No","Yes")))</f>
        <v>N/A</v>
      </c>
      <c r="E8" s="38">
        <v>80.378700616000003</v>
      </c>
      <c r="F8" s="46" t="str">
        <f t="shared" si="1"/>
        <v>N/A</v>
      </c>
      <c r="G8" s="8">
        <v>80.891586356999994</v>
      </c>
      <c r="H8" s="46" t="str">
        <f t="shared" si="2"/>
        <v>N/A</v>
      </c>
      <c r="I8" s="12" t="s">
        <v>213</v>
      </c>
      <c r="J8" s="12">
        <v>0.6381</v>
      </c>
      <c r="K8" s="47" t="s">
        <v>739</v>
      </c>
      <c r="L8" s="9" t="str">
        <f t="shared" si="3"/>
        <v>Yes</v>
      </c>
    </row>
    <row r="9" spans="1:12" x14ac:dyDescent="0.2">
      <c r="A9" s="18" t="s">
        <v>83</v>
      </c>
      <c r="B9" s="37" t="s">
        <v>213</v>
      </c>
      <c r="C9" s="38">
        <v>161995.92000000001</v>
      </c>
      <c r="D9" s="46" t="str">
        <f t="shared" si="0"/>
        <v>N/A</v>
      </c>
      <c r="E9" s="38">
        <v>165443.17000000001</v>
      </c>
      <c r="F9" s="46" t="str">
        <f t="shared" si="1"/>
        <v>N/A</v>
      </c>
      <c r="G9" s="38">
        <v>179914.58</v>
      </c>
      <c r="H9" s="46" t="str">
        <f t="shared" si="2"/>
        <v>N/A</v>
      </c>
      <c r="I9" s="12">
        <v>2.1280000000000001</v>
      </c>
      <c r="J9" s="12">
        <v>8.7469999999999999</v>
      </c>
      <c r="K9" s="47" t="s">
        <v>739</v>
      </c>
      <c r="L9" s="9" t="str">
        <f t="shared" si="3"/>
        <v>Yes</v>
      </c>
    </row>
    <row r="10" spans="1:12" x14ac:dyDescent="0.2">
      <c r="A10" s="18" t="s">
        <v>100</v>
      </c>
      <c r="B10" s="37" t="s">
        <v>213</v>
      </c>
      <c r="C10" s="38">
        <v>292</v>
      </c>
      <c r="D10" s="46" t="str">
        <f t="shared" si="0"/>
        <v>N/A</v>
      </c>
      <c r="E10" s="38">
        <v>294</v>
      </c>
      <c r="F10" s="46" t="str">
        <f t="shared" si="1"/>
        <v>N/A</v>
      </c>
      <c r="G10" s="38">
        <v>310</v>
      </c>
      <c r="H10" s="46" t="str">
        <f t="shared" si="2"/>
        <v>N/A</v>
      </c>
      <c r="I10" s="12">
        <v>0.68489999999999995</v>
      </c>
      <c r="J10" s="12">
        <v>5.4420000000000002</v>
      </c>
      <c r="K10" s="47" t="s">
        <v>739</v>
      </c>
      <c r="L10" s="9" t="str">
        <f t="shared" si="3"/>
        <v>Yes</v>
      </c>
    </row>
    <row r="11" spans="1:12" x14ac:dyDescent="0.2">
      <c r="A11" s="18" t="s">
        <v>991</v>
      </c>
      <c r="B11" s="37" t="s">
        <v>213</v>
      </c>
      <c r="C11" s="38">
        <v>137</v>
      </c>
      <c r="D11" s="46" t="str">
        <f t="shared" si="0"/>
        <v>N/A</v>
      </c>
      <c r="E11" s="38">
        <v>170</v>
      </c>
      <c r="F11" s="46" t="str">
        <f t="shared" si="1"/>
        <v>N/A</v>
      </c>
      <c r="G11" s="38">
        <v>186</v>
      </c>
      <c r="H11" s="46" t="str">
        <f t="shared" si="2"/>
        <v>N/A</v>
      </c>
      <c r="I11" s="12">
        <v>24.09</v>
      </c>
      <c r="J11" s="12">
        <v>9.4120000000000008</v>
      </c>
      <c r="K11" s="47" t="s">
        <v>739</v>
      </c>
      <c r="L11" s="9" t="str">
        <f t="shared" si="3"/>
        <v>Yes</v>
      </c>
    </row>
    <row r="12" spans="1:12" x14ac:dyDescent="0.2">
      <c r="A12" s="18" t="s">
        <v>992</v>
      </c>
      <c r="B12" s="37" t="s">
        <v>213</v>
      </c>
      <c r="C12" s="38">
        <v>103</v>
      </c>
      <c r="D12" s="46" t="str">
        <f t="shared" si="0"/>
        <v>N/A</v>
      </c>
      <c r="E12" s="38">
        <v>95</v>
      </c>
      <c r="F12" s="46" t="str">
        <f t="shared" si="1"/>
        <v>N/A</v>
      </c>
      <c r="G12" s="38">
        <v>98</v>
      </c>
      <c r="H12" s="46" t="str">
        <f t="shared" si="2"/>
        <v>N/A</v>
      </c>
      <c r="I12" s="12">
        <v>-7.77</v>
      </c>
      <c r="J12" s="12">
        <v>3.1579999999999999</v>
      </c>
      <c r="K12" s="47" t="s">
        <v>739</v>
      </c>
      <c r="L12" s="9" t="str">
        <f t="shared" si="3"/>
        <v>Yes</v>
      </c>
    </row>
    <row r="13" spans="1:12" x14ac:dyDescent="0.2">
      <c r="A13" s="18" t="s">
        <v>993</v>
      </c>
      <c r="B13" s="37" t="s">
        <v>213</v>
      </c>
      <c r="C13" s="38">
        <v>32</v>
      </c>
      <c r="D13" s="46" t="str">
        <f t="shared" si="0"/>
        <v>N/A</v>
      </c>
      <c r="E13" s="38">
        <v>11</v>
      </c>
      <c r="F13" s="46" t="str">
        <f t="shared" si="1"/>
        <v>N/A</v>
      </c>
      <c r="G13" s="38">
        <v>15</v>
      </c>
      <c r="H13" s="46" t="str">
        <f t="shared" si="2"/>
        <v>N/A</v>
      </c>
      <c r="I13" s="12">
        <v>-65.599999999999994</v>
      </c>
      <c r="J13" s="12">
        <v>36.36</v>
      </c>
      <c r="K13" s="47" t="s">
        <v>739</v>
      </c>
      <c r="L13" s="9" t="str">
        <f t="shared" si="3"/>
        <v>No</v>
      </c>
    </row>
    <row r="14" spans="1:12" x14ac:dyDescent="0.2">
      <c r="A14" s="18" t="s">
        <v>994</v>
      </c>
      <c r="B14" s="37" t="s">
        <v>213</v>
      </c>
      <c r="C14" s="38">
        <v>20</v>
      </c>
      <c r="D14" s="46" t="str">
        <f t="shared" si="0"/>
        <v>N/A</v>
      </c>
      <c r="E14" s="38">
        <v>18</v>
      </c>
      <c r="F14" s="46" t="str">
        <f t="shared" si="1"/>
        <v>N/A</v>
      </c>
      <c r="G14" s="38">
        <v>11</v>
      </c>
      <c r="H14" s="46" t="str">
        <f t="shared" si="2"/>
        <v>N/A</v>
      </c>
      <c r="I14" s="12">
        <v>-10</v>
      </c>
      <c r="J14" s="12">
        <v>-38.9</v>
      </c>
      <c r="K14" s="47" t="s">
        <v>739</v>
      </c>
      <c r="L14" s="9" t="str">
        <f t="shared" si="3"/>
        <v>No</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19433</v>
      </c>
      <c r="D16" s="46" t="str">
        <f t="shared" si="0"/>
        <v>N/A</v>
      </c>
      <c r="E16" s="38">
        <v>20230</v>
      </c>
      <c r="F16" s="46" t="str">
        <f t="shared" si="1"/>
        <v>N/A</v>
      </c>
      <c r="G16" s="38">
        <v>21028</v>
      </c>
      <c r="H16" s="46" t="str">
        <f t="shared" si="2"/>
        <v>N/A</v>
      </c>
      <c r="I16" s="12">
        <v>4.101</v>
      </c>
      <c r="J16" s="12">
        <v>3.9449999999999998</v>
      </c>
      <c r="K16" s="47" t="s">
        <v>739</v>
      </c>
      <c r="L16" s="9" t="str">
        <f t="shared" si="3"/>
        <v>Yes</v>
      </c>
    </row>
    <row r="17" spans="1:12" x14ac:dyDescent="0.2">
      <c r="A17" s="4" t="s">
        <v>996</v>
      </c>
      <c r="B17" s="37" t="s">
        <v>213</v>
      </c>
      <c r="C17" s="38">
        <v>11613</v>
      </c>
      <c r="D17" s="46" t="str">
        <f t="shared" si="0"/>
        <v>N/A</v>
      </c>
      <c r="E17" s="38">
        <v>12640</v>
      </c>
      <c r="F17" s="46" t="str">
        <f t="shared" si="1"/>
        <v>N/A</v>
      </c>
      <c r="G17" s="38">
        <v>13285</v>
      </c>
      <c r="H17" s="46" t="str">
        <f t="shared" si="2"/>
        <v>N/A</v>
      </c>
      <c r="I17" s="12">
        <v>8.8439999999999994</v>
      </c>
      <c r="J17" s="12">
        <v>5.1029999999999998</v>
      </c>
      <c r="K17" s="47" t="s">
        <v>739</v>
      </c>
      <c r="L17" s="9" t="str">
        <f t="shared" si="3"/>
        <v>Yes</v>
      </c>
    </row>
    <row r="18" spans="1:12" x14ac:dyDescent="0.2">
      <c r="A18" s="4" t="s">
        <v>997</v>
      </c>
      <c r="B18" s="37" t="s">
        <v>213</v>
      </c>
      <c r="C18" s="38">
        <v>3999</v>
      </c>
      <c r="D18" s="46" t="str">
        <f t="shared" si="0"/>
        <v>N/A</v>
      </c>
      <c r="E18" s="38">
        <v>4236</v>
      </c>
      <c r="F18" s="46" t="str">
        <f t="shared" si="1"/>
        <v>N/A</v>
      </c>
      <c r="G18" s="38">
        <v>4306</v>
      </c>
      <c r="H18" s="46" t="str">
        <f t="shared" si="2"/>
        <v>N/A</v>
      </c>
      <c r="I18" s="12">
        <v>5.9260000000000002</v>
      </c>
      <c r="J18" s="12">
        <v>1.653</v>
      </c>
      <c r="K18" s="47" t="s">
        <v>739</v>
      </c>
      <c r="L18" s="9" t="str">
        <f t="shared" si="3"/>
        <v>Yes</v>
      </c>
    </row>
    <row r="19" spans="1:12" x14ac:dyDescent="0.2">
      <c r="A19" s="4" t="s">
        <v>998</v>
      </c>
      <c r="B19" s="37" t="s">
        <v>213</v>
      </c>
      <c r="C19" s="38">
        <v>1534</v>
      </c>
      <c r="D19" s="46" t="str">
        <f t="shared" si="0"/>
        <v>N/A</v>
      </c>
      <c r="E19" s="38">
        <v>1057</v>
      </c>
      <c r="F19" s="46" t="str">
        <f t="shared" si="1"/>
        <v>N/A</v>
      </c>
      <c r="G19" s="38">
        <v>1029</v>
      </c>
      <c r="H19" s="46" t="str">
        <f t="shared" si="2"/>
        <v>N/A</v>
      </c>
      <c r="I19" s="12">
        <v>-31.1</v>
      </c>
      <c r="J19" s="12">
        <v>-2.65</v>
      </c>
      <c r="K19" s="47" t="s">
        <v>739</v>
      </c>
      <c r="L19" s="9" t="str">
        <f t="shared" si="3"/>
        <v>Yes</v>
      </c>
    </row>
    <row r="20" spans="1:12" x14ac:dyDescent="0.2">
      <c r="A20" s="4" t="s">
        <v>999</v>
      </c>
      <c r="B20" s="37" t="s">
        <v>213</v>
      </c>
      <c r="C20" s="38">
        <v>2287</v>
      </c>
      <c r="D20" s="46" t="str">
        <f t="shared" si="0"/>
        <v>N/A</v>
      </c>
      <c r="E20" s="38">
        <v>2297</v>
      </c>
      <c r="F20" s="46" t="str">
        <f t="shared" si="1"/>
        <v>N/A</v>
      </c>
      <c r="G20" s="38">
        <v>2408</v>
      </c>
      <c r="H20" s="46" t="str">
        <f t="shared" si="2"/>
        <v>N/A</v>
      </c>
      <c r="I20" s="12">
        <v>0.43730000000000002</v>
      </c>
      <c r="J20" s="12">
        <v>4.8319999999999999</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151529</v>
      </c>
      <c r="D22" s="46" t="str">
        <f t="shared" si="0"/>
        <v>N/A</v>
      </c>
      <c r="E22" s="38">
        <v>152131</v>
      </c>
      <c r="F22" s="46" t="str">
        <f t="shared" si="1"/>
        <v>N/A</v>
      </c>
      <c r="G22" s="38">
        <v>163312</v>
      </c>
      <c r="H22" s="46" t="str">
        <f t="shared" si="2"/>
        <v>N/A</v>
      </c>
      <c r="I22" s="12">
        <v>0.39729999999999999</v>
      </c>
      <c r="J22" s="12">
        <v>7.35</v>
      </c>
      <c r="K22" s="47" t="s">
        <v>739</v>
      </c>
      <c r="L22" s="9" t="str">
        <f t="shared" si="3"/>
        <v>Yes</v>
      </c>
    </row>
    <row r="23" spans="1:12" x14ac:dyDescent="0.2">
      <c r="A23" s="4" t="s">
        <v>1001</v>
      </c>
      <c r="B23" s="37" t="s">
        <v>213</v>
      </c>
      <c r="C23" s="38">
        <v>48288</v>
      </c>
      <c r="D23" s="46" t="str">
        <f t="shared" si="0"/>
        <v>N/A</v>
      </c>
      <c r="E23" s="38">
        <v>52795</v>
      </c>
      <c r="F23" s="46" t="str">
        <f t="shared" si="1"/>
        <v>N/A</v>
      </c>
      <c r="G23" s="38">
        <v>60186</v>
      </c>
      <c r="H23" s="46" t="str">
        <f t="shared" si="2"/>
        <v>N/A</v>
      </c>
      <c r="I23" s="12">
        <v>9.3339999999999996</v>
      </c>
      <c r="J23" s="12">
        <v>14</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1000</v>
      </c>
      <c r="D25" s="46" t="str">
        <f t="shared" si="0"/>
        <v>N/A</v>
      </c>
      <c r="E25" s="38">
        <v>1460</v>
      </c>
      <c r="F25" s="46" t="str">
        <f t="shared" si="1"/>
        <v>N/A</v>
      </c>
      <c r="G25" s="38">
        <v>2700</v>
      </c>
      <c r="H25" s="46" t="str">
        <f t="shared" si="2"/>
        <v>N/A</v>
      </c>
      <c r="I25" s="12">
        <v>46</v>
      </c>
      <c r="J25" s="12">
        <v>84.93</v>
      </c>
      <c r="K25" s="47" t="s">
        <v>739</v>
      </c>
      <c r="L25" s="9" t="str">
        <f t="shared" si="3"/>
        <v>No</v>
      </c>
    </row>
    <row r="26" spans="1:12" x14ac:dyDescent="0.2">
      <c r="A26" s="4" t="s">
        <v>1004</v>
      </c>
      <c r="B26" s="37" t="s">
        <v>213</v>
      </c>
      <c r="C26" s="38">
        <v>73140</v>
      </c>
      <c r="D26" s="46" t="str">
        <f t="shared" si="0"/>
        <v>N/A</v>
      </c>
      <c r="E26" s="38">
        <v>72511</v>
      </c>
      <c r="F26" s="46" t="str">
        <f t="shared" si="1"/>
        <v>N/A</v>
      </c>
      <c r="G26" s="38">
        <v>74246</v>
      </c>
      <c r="H26" s="46" t="str">
        <f t="shared" si="2"/>
        <v>N/A</v>
      </c>
      <c r="I26" s="12">
        <v>-0.86</v>
      </c>
      <c r="J26" s="12">
        <v>2.3929999999999998</v>
      </c>
      <c r="K26" s="47" t="s">
        <v>739</v>
      </c>
      <c r="L26" s="9" t="str">
        <f t="shared" si="3"/>
        <v>Yes</v>
      </c>
    </row>
    <row r="27" spans="1:12" x14ac:dyDescent="0.2">
      <c r="A27" s="4" t="s">
        <v>1005</v>
      </c>
      <c r="B27" s="37" t="s">
        <v>213</v>
      </c>
      <c r="C27" s="38">
        <v>21394</v>
      </c>
      <c r="D27" s="46" t="str">
        <f t="shared" si="0"/>
        <v>N/A</v>
      </c>
      <c r="E27" s="38">
        <v>17792</v>
      </c>
      <c r="F27" s="46" t="str">
        <f t="shared" si="1"/>
        <v>N/A</v>
      </c>
      <c r="G27" s="38">
        <v>18640</v>
      </c>
      <c r="H27" s="46" t="str">
        <f t="shared" si="2"/>
        <v>N/A</v>
      </c>
      <c r="I27" s="12">
        <v>-16.8</v>
      </c>
      <c r="J27" s="12">
        <v>4.766</v>
      </c>
      <c r="K27" s="47" t="s">
        <v>739</v>
      </c>
      <c r="L27" s="9" t="str">
        <f t="shared" si="3"/>
        <v>Yes</v>
      </c>
    </row>
    <row r="28" spans="1:12" x14ac:dyDescent="0.2">
      <c r="A28" s="60" t="s">
        <v>1006</v>
      </c>
      <c r="B28" s="37" t="s">
        <v>213</v>
      </c>
      <c r="C28" s="38">
        <v>7707</v>
      </c>
      <c r="D28" s="46" t="str">
        <f t="shared" si="0"/>
        <v>N/A</v>
      </c>
      <c r="E28" s="38">
        <v>7573</v>
      </c>
      <c r="F28" s="46" t="str">
        <f t="shared" si="1"/>
        <v>N/A</v>
      </c>
      <c r="G28" s="38">
        <v>7540</v>
      </c>
      <c r="H28" s="46" t="str">
        <f t="shared" si="2"/>
        <v>N/A</v>
      </c>
      <c r="I28" s="12">
        <v>-1.74</v>
      </c>
      <c r="J28" s="12">
        <v>-0.436</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74731</v>
      </c>
      <c r="D30" s="46" t="str">
        <f t="shared" si="0"/>
        <v>N/A</v>
      </c>
      <c r="E30" s="38">
        <v>74770</v>
      </c>
      <c r="F30" s="46" t="str">
        <f t="shared" si="1"/>
        <v>N/A</v>
      </c>
      <c r="G30" s="38">
        <v>73205</v>
      </c>
      <c r="H30" s="46" t="str">
        <f t="shared" si="2"/>
        <v>N/A</v>
      </c>
      <c r="I30" s="12">
        <v>5.2200000000000003E-2</v>
      </c>
      <c r="J30" s="12">
        <v>-2.09</v>
      </c>
      <c r="K30" s="47" t="s">
        <v>739</v>
      </c>
      <c r="L30" s="9" t="str">
        <f t="shared" si="3"/>
        <v>Yes</v>
      </c>
    </row>
    <row r="31" spans="1:12" x14ac:dyDescent="0.2">
      <c r="A31" s="48" t="s">
        <v>1008</v>
      </c>
      <c r="B31" s="37" t="s">
        <v>213</v>
      </c>
      <c r="C31" s="38">
        <v>23621</v>
      </c>
      <c r="D31" s="46" t="str">
        <f t="shared" si="0"/>
        <v>N/A</v>
      </c>
      <c r="E31" s="38">
        <v>24126</v>
      </c>
      <c r="F31" s="46" t="str">
        <f t="shared" si="1"/>
        <v>N/A</v>
      </c>
      <c r="G31" s="38">
        <v>27417</v>
      </c>
      <c r="H31" s="46" t="str">
        <f t="shared" si="2"/>
        <v>N/A</v>
      </c>
      <c r="I31" s="12">
        <v>2.1379999999999999</v>
      </c>
      <c r="J31" s="12">
        <v>13.64</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1396</v>
      </c>
      <c r="D33" s="46" t="str">
        <f t="shared" si="0"/>
        <v>N/A</v>
      </c>
      <c r="E33" s="38">
        <v>1479</v>
      </c>
      <c r="F33" s="46" t="str">
        <f t="shared" si="1"/>
        <v>N/A</v>
      </c>
      <c r="G33" s="38">
        <v>3513</v>
      </c>
      <c r="H33" s="46" t="str">
        <f t="shared" si="2"/>
        <v>N/A</v>
      </c>
      <c r="I33" s="12">
        <v>5.9459999999999997</v>
      </c>
      <c r="J33" s="12">
        <v>137.5</v>
      </c>
      <c r="K33" s="47" t="s">
        <v>739</v>
      </c>
      <c r="L33" s="9" t="str">
        <f t="shared" si="3"/>
        <v>No</v>
      </c>
    </row>
    <row r="34" spans="1:12" x14ac:dyDescent="0.2">
      <c r="A34" s="48" t="s">
        <v>1011</v>
      </c>
      <c r="B34" s="37" t="s">
        <v>213</v>
      </c>
      <c r="C34" s="38">
        <v>19220</v>
      </c>
      <c r="D34" s="46" t="str">
        <f t="shared" si="0"/>
        <v>N/A</v>
      </c>
      <c r="E34" s="38">
        <v>16801</v>
      </c>
      <c r="F34" s="46" t="str">
        <f t="shared" si="1"/>
        <v>N/A</v>
      </c>
      <c r="G34" s="38">
        <v>15022</v>
      </c>
      <c r="H34" s="46" t="str">
        <f t="shared" si="2"/>
        <v>N/A</v>
      </c>
      <c r="I34" s="12">
        <v>-12.6</v>
      </c>
      <c r="J34" s="12">
        <v>-10.6</v>
      </c>
      <c r="K34" s="47" t="s">
        <v>739</v>
      </c>
      <c r="L34" s="9" t="str">
        <f t="shared" si="3"/>
        <v>Yes</v>
      </c>
    </row>
    <row r="35" spans="1:12" x14ac:dyDescent="0.2">
      <c r="A35" s="48" t="s">
        <v>1012</v>
      </c>
      <c r="B35" s="37" t="s">
        <v>213</v>
      </c>
      <c r="C35" s="38">
        <v>5250</v>
      </c>
      <c r="D35" s="46" t="str">
        <f t="shared" si="0"/>
        <v>N/A</v>
      </c>
      <c r="E35" s="38">
        <v>4219</v>
      </c>
      <c r="F35" s="46" t="str">
        <f t="shared" si="1"/>
        <v>N/A</v>
      </c>
      <c r="G35" s="38">
        <v>5099</v>
      </c>
      <c r="H35" s="46" t="str">
        <f t="shared" si="2"/>
        <v>N/A</v>
      </c>
      <c r="I35" s="12">
        <v>-19.600000000000001</v>
      </c>
      <c r="J35" s="12">
        <v>20.86</v>
      </c>
      <c r="K35" s="47" t="s">
        <v>739</v>
      </c>
      <c r="L35" s="9" t="str">
        <f t="shared" si="3"/>
        <v>Yes</v>
      </c>
    </row>
    <row r="36" spans="1:12" x14ac:dyDescent="0.2">
      <c r="A36" s="48" t="s">
        <v>1013</v>
      </c>
      <c r="B36" s="37" t="s">
        <v>213</v>
      </c>
      <c r="C36" s="38">
        <v>25244</v>
      </c>
      <c r="D36" s="46" t="str">
        <f t="shared" si="0"/>
        <v>N/A</v>
      </c>
      <c r="E36" s="38">
        <v>28145</v>
      </c>
      <c r="F36" s="46" t="str">
        <f t="shared" si="1"/>
        <v>N/A</v>
      </c>
      <c r="G36" s="38">
        <v>22154</v>
      </c>
      <c r="H36" s="46" t="str">
        <f t="shared" si="2"/>
        <v>N/A</v>
      </c>
      <c r="I36" s="12">
        <v>11.49</v>
      </c>
      <c r="J36" s="12">
        <v>-21.3</v>
      </c>
      <c r="K36" s="47" t="s">
        <v>739</v>
      </c>
      <c r="L36" s="9" t="str">
        <f t="shared" si="3"/>
        <v>Yes</v>
      </c>
    </row>
    <row r="37" spans="1:12" x14ac:dyDescent="0.2">
      <c r="A37" s="48" t="s">
        <v>122</v>
      </c>
      <c r="B37" s="37" t="s">
        <v>213</v>
      </c>
      <c r="C37" s="38">
        <v>84</v>
      </c>
      <c r="D37" s="46" t="str">
        <f t="shared" si="0"/>
        <v>N/A</v>
      </c>
      <c r="E37" s="38">
        <v>94</v>
      </c>
      <c r="F37" s="46" t="str">
        <f t="shared" si="1"/>
        <v>N/A</v>
      </c>
      <c r="G37" s="38">
        <v>85</v>
      </c>
      <c r="H37" s="46" t="str">
        <f t="shared" si="2"/>
        <v>N/A</v>
      </c>
      <c r="I37" s="12">
        <v>11.9</v>
      </c>
      <c r="J37" s="12">
        <v>-9.57</v>
      </c>
      <c r="K37" s="47" t="s">
        <v>739</v>
      </c>
      <c r="L37" s="9" t="str">
        <f t="shared" si="3"/>
        <v>Yes</v>
      </c>
    </row>
    <row r="38" spans="1:12" x14ac:dyDescent="0.2">
      <c r="A38" s="48" t="s">
        <v>84</v>
      </c>
      <c r="B38" s="37" t="s">
        <v>213</v>
      </c>
      <c r="C38" s="49">
        <v>807074503</v>
      </c>
      <c r="D38" s="46" t="str">
        <f t="shared" si="0"/>
        <v>N/A</v>
      </c>
      <c r="E38" s="49">
        <v>785018251</v>
      </c>
      <c r="F38" s="46" t="str">
        <f t="shared" si="1"/>
        <v>N/A</v>
      </c>
      <c r="G38" s="49">
        <v>781398395</v>
      </c>
      <c r="H38" s="46" t="str">
        <f t="shared" si="2"/>
        <v>N/A</v>
      </c>
      <c r="I38" s="12">
        <v>-2.73</v>
      </c>
      <c r="J38" s="12">
        <v>-0.46100000000000002</v>
      </c>
      <c r="K38" s="47" t="s">
        <v>739</v>
      </c>
      <c r="L38" s="9" t="str">
        <f t="shared" si="3"/>
        <v>Yes</v>
      </c>
    </row>
    <row r="39" spans="1:12" x14ac:dyDescent="0.2">
      <c r="A39" s="48" t="s">
        <v>1302</v>
      </c>
      <c r="B39" s="37" t="s">
        <v>213</v>
      </c>
      <c r="C39" s="49">
        <v>3280.9907229999999</v>
      </c>
      <c r="D39" s="46" t="str">
        <f t="shared" si="0"/>
        <v>N/A</v>
      </c>
      <c r="E39" s="49">
        <v>3172.7523532</v>
      </c>
      <c r="F39" s="46" t="str">
        <f t="shared" si="1"/>
        <v>N/A</v>
      </c>
      <c r="G39" s="49">
        <v>3030.3790696000001</v>
      </c>
      <c r="H39" s="46" t="str">
        <f t="shared" si="2"/>
        <v>N/A</v>
      </c>
      <c r="I39" s="12">
        <v>-3.3</v>
      </c>
      <c r="J39" s="12">
        <v>-4.49</v>
      </c>
      <c r="K39" s="47" t="s">
        <v>739</v>
      </c>
      <c r="L39" s="9" t="str">
        <f t="shared" si="3"/>
        <v>Yes</v>
      </c>
    </row>
    <row r="40" spans="1:12" x14ac:dyDescent="0.2">
      <c r="A40" s="48" t="s">
        <v>1303</v>
      </c>
      <c r="B40" s="37" t="s">
        <v>213</v>
      </c>
      <c r="C40" s="49">
        <v>4017.1147286</v>
      </c>
      <c r="D40" s="46" t="str">
        <f>IF($B40="N/A","N/A",IF(C40&gt;10,"No",IF(C40&lt;-10,"No","Yes")))</f>
        <v>N/A</v>
      </c>
      <c r="E40" s="49">
        <v>3947.2550922999999</v>
      </c>
      <c r="F40" s="46" t="str">
        <f>IF($B40="N/A","N/A",IF(E40&gt;10,"No",IF(E40&lt;-10,"No","Yes")))</f>
        <v>N/A</v>
      </c>
      <c r="G40" s="49">
        <v>3746.2228226000002</v>
      </c>
      <c r="H40" s="46" t="str">
        <f>IF($B40="N/A","N/A",IF(G40&gt;10,"No",IF(G40&lt;-10,"No","Yes")))</f>
        <v>N/A</v>
      </c>
      <c r="I40" s="12">
        <v>-1.74</v>
      </c>
      <c r="J40" s="12">
        <v>-5.09</v>
      </c>
      <c r="K40" s="47" t="s">
        <v>739</v>
      </c>
      <c r="L40" s="9" t="str">
        <f>IF(J40="Div by 0", "N/A", IF(K40="N/A","N/A", IF(J40&gt;VALUE(MID(K40,1,2)), "No", IF(J40&lt;-1*VALUE(MID(K40,1,2)), "No", "Yes"))))</f>
        <v>Yes</v>
      </c>
    </row>
    <row r="41" spans="1:12" x14ac:dyDescent="0.2">
      <c r="A41" s="48" t="s">
        <v>107</v>
      </c>
      <c r="B41" s="37" t="s">
        <v>213</v>
      </c>
      <c r="C41" s="49">
        <v>163185986</v>
      </c>
      <c r="D41" s="46" t="str">
        <f t="shared" ref="D41:D44" si="4">IF($B41="N/A","N/A",IF(C41&gt;10,"No",IF(C41&lt;-10,"No","Yes")))</f>
        <v>N/A</v>
      </c>
      <c r="E41" s="49">
        <v>126742429</v>
      </c>
      <c r="F41" s="46" t="str">
        <f t="shared" ref="F41:F44" si="5">IF($B41="N/A","N/A",IF(E41&gt;10,"No",IF(E41&lt;-10,"No","Yes")))</f>
        <v>N/A</v>
      </c>
      <c r="G41" s="49">
        <v>68932557</v>
      </c>
      <c r="H41" s="46" t="str">
        <f t="shared" ref="H41:H44" si="6">IF($B41="N/A","N/A",IF(G41&gt;10,"No",IF(G41&lt;-10,"No","Yes")))</f>
        <v>N/A</v>
      </c>
      <c r="I41" s="12">
        <v>-22.3</v>
      </c>
      <c r="J41" s="12">
        <v>-45.6</v>
      </c>
      <c r="K41" s="47" t="s">
        <v>739</v>
      </c>
      <c r="L41" s="9" t="str">
        <f t="shared" ref="L41:L43" si="7">IF(J41="Div by 0", "N/A", IF(K41="N/A","N/A", IF(J41&gt;VALUE(MID(K41,1,2)), "No", IF(J41&lt;-1*VALUE(MID(K41,1,2)), "No", "Yes"))))</f>
        <v>No</v>
      </c>
    </row>
    <row r="42" spans="1:12" x14ac:dyDescent="0.2">
      <c r="A42" s="48" t="s">
        <v>158</v>
      </c>
      <c r="B42" s="50" t="s">
        <v>217</v>
      </c>
      <c r="C42" s="1">
        <v>494</v>
      </c>
      <c r="D42" s="46" t="str">
        <f>IF($B42="N/A","N/A",IF(C42&gt;0,"No",IF(C42&lt;0,"No","Yes")))</f>
        <v>No</v>
      </c>
      <c r="E42" s="1">
        <v>596</v>
      </c>
      <c r="F42" s="46" t="str">
        <f>IF($B42="N/A","N/A",IF(E42&gt;0,"No",IF(E42&lt;0,"No","Yes")))</f>
        <v>No</v>
      </c>
      <c r="G42" s="1">
        <v>528</v>
      </c>
      <c r="H42" s="46" t="str">
        <f>IF($B42="N/A","N/A",IF(G42&gt;0,"No",IF(G42&lt;0,"No","Yes")))</f>
        <v>No</v>
      </c>
      <c r="I42" s="12">
        <v>20.65</v>
      </c>
      <c r="J42" s="12">
        <v>-11.4</v>
      </c>
      <c r="K42" s="47" t="s">
        <v>739</v>
      </c>
      <c r="L42" s="9" t="str">
        <f t="shared" si="7"/>
        <v>Yes</v>
      </c>
    </row>
    <row r="43" spans="1:12" x14ac:dyDescent="0.2">
      <c r="A43" s="48" t="s">
        <v>156</v>
      </c>
      <c r="B43" s="37" t="s">
        <v>213</v>
      </c>
      <c r="C43" s="49">
        <v>3155265</v>
      </c>
      <c r="D43" s="46" t="str">
        <f t="shared" si="4"/>
        <v>N/A</v>
      </c>
      <c r="E43" s="49">
        <v>3379150</v>
      </c>
      <c r="F43" s="46" t="str">
        <f t="shared" si="5"/>
        <v>N/A</v>
      </c>
      <c r="G43" s="49">
        <v>3663191</v>
      </c>
      <c r="H43" s="46" t="str">
        <f t="shared" si="6"/>
        <v>N/A</v>
      </c>
      <c r="I43" s="12">
        <v>7.0960000000000001</v>
      </c>
      <c r="J43" s="12">
        <v>8.4060000000000006</v>
      </c>
      <c r="K43" s="47" t="s">
        <v>739</v>
      </c>
      <c r="L43" s="9" t="str">
        <f t="shared" si="7"/>
        <v>Yes</v>
      </c>
    </row>
    <row r="44" spans="1:12" x14ac:dyDescent="0.2">
      <c r="A44" s="48" t="s">
        <v>1304</v>
      </c>
      <c r="B44" s="37" t="s">
        <v>213</v>
      </c>
      <c r="C44" s="49">
        <v>6387.1761133999998</v>
      </c>
      <c r="D44" s="46" t="str">
        <f t="shared" si="4"/>
        <v>N/A</v>
      </c>
      <c r="E44" s="49">
        <v>5669.7147650999996</v>
      </c>
      <c r="F44" s="46" t="str">
        <f t="shared" si="5"/>
        <v>N/A</v>
      </c>
      <c r="G44" s="49">
        <v>6937.8617424000004</v>
      </c>
      <c r="H44" s="46" t="str">
        <f t="shared" si="6"/>
        <v>N/A</v>
      </c>
      <c r="I44" s="12">
        <v>-11.2</v>
      </c>
      <c r="J44" s="12">
        <v>22.37</v>
      </c>
      <c r="K44" s="47" t="s">
        <v>739</v>
      </c>
      <c r="L44" s="9" t="str">
        <f>IF(J44="Div by 0", "N/A", IF(OR(J44="N/A",K44="N/A"),"N/A", IF(J44&gt;VALUE(MID(K44,1,2)), "No", IF(J44&lt;-1*VALUE(MID(K44,1,2)), "No", "Yes"))))</f>
        <v>Yes</v>
      </c>
    </row>
    <row r="45" spans="1:12" x14ac:dyDescent="0.2">
      <c r="A45" s="48" t="s">
        <v>1305</v>
      </c>
      <c r="B45" s="37" t="s">
        <v>213</v>
      </c>
      <c r="C45" s="49">
        <v>6198.2979452</v>
      </c>
      <c r="D45" s="46" t="str">
        <f t="shared" ref="D45:D71" si="8">IF($B45="N/A","N/A",IF(C45&gt;10,"No",IF(C45&lt;-10,"No","Yes")))</f>
        <v>N/A</v>
      </c>
      <c r="E45" s="49">
        <v>4011.5306122000002</v>
      </c>
      <c r="F45" s="46" t="str">
        <f t="shared" ref="F45:F71" si="9">IF($B45="N/A","N/A",IF(E45&gt;10,"No",IF(E45&lt;-10,"No","Yes")))</f>
        <v>N/A</v>
      </c>
      <c r="G45" s="49">
        <v>6148.5129032000004</v>
      </c>
      <c r="H45" s="46" t="str">
        <f t="shared" ref="H45:H71" si="10">IF($B45="N/A","N/A",IF(G45&gt;10,"No",IF(G45&lt;-10,"No","Yes")))</f>
        <v>N/A</v>
      </c>
      <c r="I45" s="12">
        <v>-35.299999999999997</v>
      </c>
      <c r="J45" s="12">
        <v>53.27</v>
      </c>
      <c r="K45" s="47" t="s">
        <v>739</v>
      </c>
      <c r="L45" s="9" t="str">
        <f t="shared" ref="L45:L71" si="11">IF(J45="Div by 0", "N/A", IF(K45="N/A","N/A", IF(J45&gt;VALUE(MID(K45,1,2)), "No", IF(J45&lt;-1*VALUE(MID(K45,1,2)), "No", "Yes"))))</f>
        <v>No</v>
      </c>
    </row>
    <row r="46" spans="1:12" x14ac:dyDescent="0.2">
      <c r="A46" s="48" t="s">
        <v>1306</v>
      </c>
      <c r="B46" s="37" t="s">
        <v>213</v>
      </c>
      <c r="C46" s="49">
        <v>4587.0656933999999</v>
      </c>
      <c r="D46" s="46" t="str">
        <f t="shared" si="8"/>
        <v>N/A</v>
      </c>
      <c r="E46" s="49">
        <v>2882.3</v>
      </c>
      <c r="F46" s="46" t="str">
        <f t="shared" si="9"/>
        <v>N/A</v>
      </c>
      <c r="G46" s="49">
        <v>5102.1935483999996</v>
      </c>
      <c r="H46" s="46" t="str">
        <f t="shared" si="10"/>
        <v>N/A</v>
      </c>
      <c r="I46" s="12">
        <v>-37.200000000000003</v>
      </c>
      <c r="J46" s="12">
        <v>77.02</v>
      </c>
      <c r="K46" s="47" t="s">
        <v>739</v>
      </c>
      <c r="L46" s="9" t="str">
        <f t="shared" si="11"/>
        <v>No</v>
      </c>
    </row>
    <row r="47" spans="1:12" x14ac:dyDescent="0.2">
      <c r="A47" s="48" t="s">
        <v>1307</v>
      </c>
      <c r="B47" s="37" t="s">
        <v>213</v>
      </c>
      <c r="C47" s="49">
        <v>3612.1359222999999</v>
      </c>
      <c r="D47" s="46" t="str">
        <f t="shared" si="8"/>
        <v>N/A</v>
      </c>
      <c r="E47" s="49">
        <v>1344.0947368</v>
      </c>
      <c r="F47" s="46" t="str">
        <f t="shared" si="9"/>
        <v>N/A</v>
      </c>
      <c r="G47" s="49">
        <v>4798.9795918</v>
      </c>
      <c r="H47" s="46" t="str">
        <f t="shared" si="10"/>
        <v>N/A</v>
      </c>
      <c r="I47" s="12">
        <v>-62.8</v>
      </c>
      <c r="J47" s="12">
        <v>257</v>
      </c>
      <c r="K47" s="47" t="s">
        <v>739</v>
      </c>
      <c r="L47" s="9" t="str">
        <f t="shared" si="11"/>
        <v>No</v>
      </c>
    </row>
    <row r="48" spans="1:12" x14ac:dyDescent="0.2">
      <c r="A48" s="48" t="s">
        <v>1308</v>
      </c>
      <c r="B48" s="37" t="s">
        <v>213</v>
      </c>
      <c r="C48" s="49">
        <v>1915.375</v>
      </c>
      <c r="D48" s="46" t="str">
        <f t="shared" si="8"/>
        <v>N/A</v>
      </c>
      <c r="E48" s="49">
        <v>369.54545454999999</v>
      </c>
      <c r="F48" s="46" t="str">
        <f t="shared" si="9"/>
        <v>N/A</v>
      </c>
      <c r="G48" s="49">
        <v>2116.6</v>
      </c>
      <c r="H48" s="46" t="str">
        <f t="shared" si="10"/>
        <v>N/A</v>
      </c>
      <c r="I48" s="12">
        <v>-80.7</v>
      </c>
      <c r="J48" s="12">
        <v>472.8</v>
      </c>
      <c r="K48" s="47" t="s">
        <v>739</v>
      </c>
      <c r="L48" s="9" t="str">
        <f t="shared" si="11"/>
        <v>No</v>
      </c>
    </row>
    <row r="49" spans="1:12" x14ac:dyDescent="0.2">
      <c r="A49" s="48" t="s">
        <v>1309</v>
      </c>
      <c r="B49" s="37" t="s">
        <v>213</v>
      </c>
      <c r="C49" s="49">
        <v>37406.65</v>
      </c>
      <c r="D49" s="46" t="str">
        <f t="shared" si="8"/>
        <v>N/A</v>
      </c>
      <c r="E49" s="49">
        <v>30980.277778</v>
      </c>
      <c r="F49" s="46" t="str">
        <f t="shared" si="9"/>
        <v>N/A</v>
      </c>
      <c r="G49" s="49">
        <v>41362</v>
      </c>
      <c r="H49" s="46" t="str">
        <f t="shared" si="10"/>
        <v>N/A</v>
      </c>
      <c r="I49" s="12">
        <v>-17.2</v>
      </c>
      <c r="J49" s="12">
        <v>33.51</v>
      </c>
      <c r="K49" s="47" t="s">
        <v>739</v>
      </c>
      <c r="L49" s="9" t="str">
        <f t="shared" si="11"/>
        <v>No</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18225.980909000002</v>
      </c>
      <c r="D51" s="46" t="str">
        <f t="shared" si="8"/>
        <v>N/A</v>
      </c>
      <c r="E51" s="49">
        <v>17688.591843999999</v>
      </c>
      <c r="F51" s="46" t="str">
        <f t="shared" si="9"/>
        <v>N/A</v>
      </c>
      <c r="G51" s="49">
        <v>17037.304689000001</v>
      </c>
      <c r="H51" s="46" t="str">
        <f t="shared" si="10"/>
        <v>N/A</v>
      </c>
      <c r="I51" s="12">
        <v>-2.95</v>
      </c>
      <c r="J51" s="12">
        <v>-3.68</v>
      </c>
      <c r="K51" s="47" t="s">
        <v>739</v>
      </c>
      <c r="L51" s="9" t="str">
        <f t="shared" si="11"/>
        <v>Yes</v>
      </c>
    </row>
    <row r="52" spans="1:12" x14ac:dyDescent="0.2">
      <c r="A52" s="48" t="s">
        <v>1312</v>
      </c>
      <c r="B52" s="37" t="s">
        <v>213</v>
      </c>
      <c r="C52" s="49">
        <v>14328.764660000001</v>
      </c>
      <c r="D52" s="46" t="str">
        <f t="shared" si="8"/>
        <v>N/A</v>
      </c>
      <c r="E52" s="49">
        <v>14177.053085</v>
      </c>
      <c r="F52" s="46" t="str">
        <f t="shared" si="9"/>
        <v>N/A</v>
      </c>
      <c r="G52" s="49">
        <v>13525.203011</v>
      </c>
      <c r="H52" s="46" t="str">
        <f t="shared" si="10"/>
        <v>N/A</v>
      </c>
      <c r="I52" s="12">
        <v>-1.06</v>
      </c>
      <c r="J52" s="12">
        <v>-4.5999999999999996</v>
      </c>
      <c r="K52" s="47" t="s">
        <v>739</v>
      </c>
      <c r="L52" s="9" t="str">
        <f t="shared" si="11"/>
        <v>Yes</v>
      </c>
    </row>
    <row r="53" spans="1:12" x14ac:dyDescent="0.2">
      <c r="A53" s="48" t="s">
        <v>1313</v>
      </c>
      <c r="B53" s="37" t="s">
        <v>213</v>
      </c>
      <c r="C53" s="49">
        <v>13618.189547</v>
      </c>
      <c r="D53" s="46" t="str">
        <f t="shared" si="8"/>
        <v>N/A</v>
      </c>
      <c r="E53" s="49">
        <v>13392.528565000001</v>
      </c>
      <c r="F53" s="46" t="str">
        <f t="shared" si="9"/>
        <v>N/A</v>
      </c>
      <c r="G53" s="49">
        <v>12494.647701</v>
      </c>
      <c r="H53" s="46" t="str">
        <f t="shared" si="10"/>
        <v>N/A</v>
      </c>
      <c r="I53" s="12">
        <v>-1.66</v>
      </c>
      <c r="J53" s="12">
        <v>-6.7</v>
      </c>
      <c r="K53" s="47" t="s">
        <v>739</v>
      </c>
      <c r="L53" s="9" t="str">
        <f t="shared" si="11"/>
        <v>Yes</v>
      </c>
    </row>
    <row r="54" spans="1:12" x14ac:dyDescent="0.2">
      <c r="A54" s="48" t="s">
        <v>1314</v>
      </c>
      <c r="B54" s="37" t="s">
        <v>213</v>
      </c>
      <c r="C54" s="49">
        <v>14844.529334999999</v>
      </c>
      <c r="D54" s="46" t="str">
        <f t="shared" si="8"/>
        <v>N/A</v>
      </c>
      <c r="E54" s="49">
        <v>14142.259223999999</v>
      </c>
      <c r="F54" s="46" t="str">
        <f t="shared" si="9"/>
        <v>N/A</v>
      </c>
      <c r="G54" s="49">
        <v>13666.195335</v>
      </c>
      <c r="H54" s="46" t="str">
        <f t="shared" si="10"/>
        <v>N/A</v>
      </c>
      <c r="I54" s="12">
        <v>-4.7300000000000004</v>
      </c>
      <c r="J54" s="12">
        <v>-3.37</v>
      </c>
      <c r="K54" s="47" t="s">
        <v>739</v>
      </c>
      <c r="L54" s="9" t="str">
        <f t="shared" si="11"/>
        <v>Yes</v>
      </c>
    </row>
    <row r="55" spans="1:12" x14ac:dyDescent="0.2">
      <c r="A55" s="48" t="s">
        <v>1691</v>
      </c>
      <c r="B55" s="37" t="s">
        <v>213</v>
      </c>
      <c r="C55" s="49">
        <v>48340.574989000001</v>
      </c>
      <c r="D55" s="46" t="str">
        <f t="shared" si="8"/>
        <v>N/A</v>
      </c>
      <c r="E55" s="49">
        <v>46566.453200000004</v>
      </c>
      <c r="F55" s="46" t="str">
        <f t="shared" si="9"/>
        <v>N/A</v>
      </c>
      <c r="G55" s="49">
        <v>45977.430648000001</v>
      </c>
      <c r="H55" s="46" t="str">
        <f t="shared" si="10"/>
        <v>N/A</v>
      </c>
      <c r="I55" s="12">
        <v>-3.67</v>
      </c>
      <c r="J55" s="12">
        <v>-1.26</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1873.9972150999999</v>
      </c>
      <c r="D57" s="46" t="str">
        <f t="shared" si="8"/>
        <v>N/A</v>
      </c>
      <c r="E57" s="49">
        <v>1770.9502007999999</v>
      </c>
      <c r="F57" s="46" t="str">
        <f t="shared" si="9"/>
        <v>N/A</v>
      </c>
      <c r="G57" s="49">
        <v>1621.8089914</v>
      </c>
      <c r="H57" s="46" t="str">
        <f t="shared" si="10"/>
        <v>N/A</v>
      </c>
      <c r="I57" s="12">
        <v>-5.5</v>
      </c>
      <c r="J57" s="12">
        <v>-8.42</v>
      </c>
      <c r="K57" s="47" t="s">
        <v>739</v>
      </c>
      <c r="L57" s="9" t="str">
        <f t="shared" si="11"/>
        <v>Yes</v>
      </c>
    </row>
    <row r="58" spans="1:12" x14ac:dyDescent="0.2">
      <c r="A58" s="48" t="s">
        <v>1316</v>
      </c>
      <c r="B58" s="37" t="s">
        <v>213</v>
      </c>
      <c r="C58" s="49">
        <v>1275.6378189</v>
      </c>
      <c r="D58" s="46" t="str">
        <f t="shared" si="8"/>
        <v>N/A</v>
      </c>
      <c r="E58" s="49">
        <v>1469.2169902000001</v>
      </c>
      <c r="F58" s="46" t="str">
        <f t="shared" si="9"/>
        <v>N/A</v>
      </c>
      <c r="G58" s="49">
        <v>1429.5960522</v>
      </c>
      <c r="H58" s="46" t="str">
        <f t="shared" si="10"/>
        <v>N/A</v>
      </c>
      <c r="I58" s="12">
        <v>15.18</v>
      </c>
      <c r="J58" s="12">
        <v>-2.7</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v>6592.62</v>
      </c>
      <c r="D60" s="46" t="str">
        <f t="shared" si="8"/>
        <v>N/A</v>
      </c>
      <c r="E60" s="49">
        <v>8361.0472602999998</v>
      </c>
      <c r="F60" s="46" t="str">
        <f t="shared" si="9"/>
        <v>N/A</v>
      </c>
      <c r="G60" s="49">
        <v>3998.5959259000001</v>
      </c>
      <c r="H60" s="46" t="str">
        <f t="shared" si="10"/>
        <v>N/A</v>
      </c>
      <c r="I60" s="12">
        <v>26.82</v>
      </c>
      <c r="J60" s="12">
        <v>-52.2</v>
      </c>
      <c r="K60" s="47" t="s">
        <v>739</v>
      </c>
      <c r="L60" s="9" t="str">
        <f t="shared" si="11"/>
        <v>No</v>
      </c>
    </row>
    <row r="61" spans="1:12" x14ac:dyDescent="0.2">
      <c r="A61" s="3" t="s">
        <v>1695</v>
      </c>
      <c r="B61" s="37" t="s">
        <v>213</v>
      </c>
      <c r="C61" s="49">
        <v>1031.8098167999999</v>
      </c>
      <c r="D61" s="46" t="str">
        <f t="shared" si="8"/>
        <v>N/A</v>
      </c>
      <c r="E61" s="49">
        <v>975.13113871999997</v>
      </c>
      <c r="F61" s="46" t="str">
        <f t="shared" si="9"/>
        <v>N/A</v>
      </c>
      <c r="G61" s="49">
        <v>973.72514344000001</v>
      </c>
      <c r="H61" s="46" t="str">
        <f t="shared" si="10"/>
        <v>N/A</v>
      </c>
      <c r="I61" s="12">
        <v>-5.49</v>
      </c>
      <c r="J61" s="12">
        <v>-0.14399999999999999</v>
      </c>
      <c r="K61" s="47" t="s">
        <v>739</v>
      </c>
      <c r="L61" s="9" t="str">
        <f t="shared" si="11"/>
        <v>Yes</v>
      </c>
    </row>
    <row r="62" spans="1:12" x14ac:dyDescent="0.2">
      <c r="A62" s="3" t="s">
        <v>1696</v>
      </c>
      <c r="B62" s="37" t="s">
        <v>213</v>
      </c>
      <c r="C62" s="49">
        <v>3787.3014864000002</v>
      </c>
      <c r="D62" s="46" t="str">
        <f t="shared" si="8"/>
        <v>N/A</v>
      </c>
      <c r="E62" s="49">
        <v>3685.9071493000001</v>
      </c>
      <c r="F62" s="46" t="str">
        <f t="shared" si="9"/>
        <v>N/A</v>
      </c>
      <c r="G62" s="49">
        <v>3396.9668990999999</v>
      </c>
      <c r="H62" s="46" t="str">
        <f t="shared" si="10"/>
        <v>N/A</v>
      </c>
      <c r="I62" s="12">
        <v>-2.68</v>
      </c>
      <c r="J62" s="12">
        <v>-7.84</v>
      </c>
      <c r="K62" s="47" t="s">
        <v>739</v>
      </c>
      <c r="L62" s="9" t="str">
        <f t="shared" si="11"/>
        <v>Yes</v>
      </c>
    </row>
    <row r="63" spans="1:12" x14ac:dyDescent="0.2">
      <c r="A63" s="3" t="s">
        <v>1697</v>
      </c>
      <c r="B63" s="37" t="s">
        <v>213</v>
      </c>
      <c r="C63" s="49">
        <v>7691.9951991999997</v>
      </c>
      <c r="D63" s="46" t="str">
        <f t="shared" si="8"/>
        <v>N/A</v>
      </c>
      <c r="E63" s="49">
        <v>5724.8898718999999</v>
      </c>
      <c r="F63" s="46" t="str">
        <f t="shared" si="9"/>
        <v>N/A</v>
      </c>
      <c r="G63" s="49">
        <v>4298.1874005</v>
      </c>
      <c r="H63" s="46" t="str">
        <f t="shared" si="10"/>
        <v>N/A</v>
      </c>
      <c r="I63" s="12">
        <v>-25.6</v>
      </c>
      <c r="J63" s="12">
        <v>-24.9</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2236.2097254999999</v>
      </c>
      <c r="D65" s="46" t="str">
        <f t="shared" si="8"/>
        <v>N/A</v>
      </c>
      <c r="E65" s="49">
        <v>2094.1851410999998</v>
      </c>
      <c r="F65" s="46" t="str">
        <f t="shared" si="9"/>
        <v>N/A</v>
      </c>
      <c r="G65" s="49">
        <v>2136.0705280000002</v>
      </c>
      <c r="H65" s="46" t="str">
        <f t="shared" si="10"/>
        <v>N/A</v>
      </c>
      <c r="I65" s="12">
        <v>-6.35</v>
      </c>
      <c r="J65" s="12">
        <v>2</v>
      </c>
      <c r="K65" s="47" t="s">
        <v>739</v>
      </c>
      <c r="L65" s="9" t="str">
        <f t="shared" si="11"/>
        <v>Yes</v>
      </c>
    </row>
    <row r="66" spans="1:12" x14ac:dyDescent="0.2">
      <c r="A66" s="3" t="s">
        <v>1700</v>
      </c>
      <c r="B66" s="37" t="s">
        <v>213</v>
      </c>
      <c r="C66" s="49">
        <v>2692.3263621000001</v>
      </c>
      <c r="D66" s="46" t="str">
        <f t="shared" si="8"/>
        <v>N/A</v>
      </c>
      <c r="E66" s="49">
        <v>2736.7997181000001</v>
      </c>
      <c r="F66" s="46" t="str">
        <f t="shared" si="9"/>
        <v>N/A</v>
      </c>
      <c r="G66" s="49">
        <v>2560.2487507999999</v>
      </c>
      <c r="H66" s="46" t="str">
        <f t="shared" si="10"/>
        <v>N/A</v>
      </c>
      <c r="I66" s="12">
        <v>1.6519999999999999</v>
      </c>
      <c r="J66" s="12">
        <v>-6.45</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4380.3244986</v>
      </c>
      <c r="D68" s="46" t="str">
        <f t="shared" si="8"/>
        <v>N/A</v>
      </c>
      <c r="E68" s="49">
        <v>3341.8979039999999</v>
      </c>
      <c r="F68" s="46" t="str">
        <f t="shared" si="9"/>
        <v>N/A</v>
      </c>
      <c r="G68" s="49">
        <v>1922.5798463000001</v>
      </c>
      <c r="H68" s="46" t="str">
        <f t="shared" si="10"/>
        <v>N/A</v>
      </c>
      <c r="I68" s="12">
        <v>-23.7</v>
      </c>
      <c r="J68" s="12">
        <v>-42.5</v>
      </c>
      <c r="K68" s="47" t="s">
        <v>739</v>
      </c>
      <c r="L68" s="9" t="str">
        <f t="shared" si="11"/>
        <v>No</v>
      </c>
    </row>
    <row r="69" spans="1:12" x14ac:dyDescent="0.2">
      <c r="A69" s="2" t="s">
        <v>1703</v>
      </c>
      <c r="B69" s="37" t="s">
        <v>213</v>
      </c>
      <c r="C69" s="49">
        <v>2995.8298126999998</v>
      </c>
      <c r="D69" s="46" t="str">
        <f t="shared" si="8"/>
        <v>N/A</v>
      </c>
      <c r="E69" s="49">
        <v>3052.4461044</v>
      </c>
      <c r="F69" s="46" t="str">
        <f t="shared" si="9"/>
        <v>N/A</v>
      </c>
      <c r="G69" s="49">
        <v>3079.9406204000002</v>
      </c>
      <c r="H69" s="46" t="str">
        <f t="shared" si="10"/>
        <v>N/A</v>
      </c>
      <c r="I69" s="12">
        <v>1.89</v>
      </c>
      <c r="J69" s="12">
        <v>0.90069999999999995</v>
      </c>
      <c r="K69" s="47" t="s">
        <v>739</v>
      </c>
      <c r="L69" s="9" t="str">
        <f t="shared" si="11"/>
        <v>Yes</v>
      </c>
    </row>
    <row r="70" spans="1:12" x14ac:dyDescent="0.2">
      <c r="A70" s="48" t="s">
        <v>1704</v>
      </c>
      <c r="B70" s="37" t="s">
        <v>213</v>
      </c>
      <c r="C70" s="49">
        <v>2125.7072380999998</v>
      </c>
      <c r="D70" s="46" t="str">
        <f t="shared" si="8"/>
        <v>N/A</v>
      </c>
      <c r="E70" s="49">
        <v>1995.6868926</v>
      </c>
      <c r="F70" s="46" t="str">
        <f t="shared" si="9"/>
        <v>N/A</v>
      </c>
      <c r="G70" s="49">
        <v>2040.8129045000001</v>
      </c>
      <c r="H70" s="46" t="str">
        <f t="shared" si="10"/>
        <v>N/A</v>
      </c>
      <c r="I70" s="12">
        <v>-6.12</v>
      </c>
      <c r="J70" s="12">
        <v>2.2610000000000001</v>
      </c>
      <c r="K70" s="47" t="s">
        <v>739</v>
      </c>
      <c r="L70" s="9" t="str">
        <f t="shared" si="11"/>
        <v>Yes</v>
      </c>
    </row>
    <row r="71" spans="1:12" x14ac:dyDescent="0.2">
      <c r="A71" s="48" t="s">
        <v>1705</v>
      </c>
      <c r="B71" s="37" t="s">
        <v>213</v>
      </c>
      <c r="C71" s="49">
        <v>1135.4778561000001</v>
      </c>
      <c r="D71" s="46" t="str">
        <f t="shared" si="8"/>
        <v>N/A</v>
      </c>
      <c r="E71" s="49">
        <v>920.50367738</v>
      </c>
      <c r="F71" s="46" t="str">
        <f t="shared" si="9"/>
        <v>N/A</v>
      </c>
      <c r="G71" s="49">
        <v>1026.8893654000001</v>
      </c>
      <c r="H71" s="46" t="str">
        <f t="shared" si="10"/>
        <v>N/A</v>
      </c>
      <c r="I71" s="12">
        <v>-18.899999999999999</v>
      </c>
      <c r="J71" s="12">
        <v>11.56</v>
      </c>
      <c r="K71" s="47" t="s">
        <v>739</v>
      </c>
      <c r="L71" s="9" t="str">
        <f t="shared" si="11"/>
        <v>Yes</v>
      </c>
    </row>
    <row r="72" spans="1:12" x14ac:dyDescent="0.2">
      <c r="A72" s="48" t="s">
        <v>1623</v>
      </c>
      <c r="B72" s="37" t="s">
        <v>213</v>
      </c>
      <c r="C72" s="49">
        <v>204405841</v>
      </c>
      <c r="D72" s="46" t="str">
        <f t="shared" ref="D72:D135" si="12">IF($B72="N/A","N/A",IF(C72&gt;10,"No",IF(C72&lt;-10,"No","Yes")))</f>
        <v>N/A</v>
      </c>
      <c r="E72" s="49">
        <v>223587949</v>
      </c>
      <c r="F72" s="46" t="str">
        <f t="shared" ref="F72:F135" si="13">IF($B72="N/A","N/A",IF(E72&gt;10,"No",IF(E72&lt;-10,"No","Yes")))</f>
        <v>N/A</v>
      </c>
      <c r="G72" s="49">
        <v>214558269</v>
      </c>
      <c r="H72" s="46" t="str">
        <f t="shared" ref="H72:H135" si="14">IF($B72="N/A","N/A",IF(G72&gt;10,"No",IF(G72&lt;-10,"No","Yes")))</f>
        <v>N/A</v>
      </c>
      <c r="I72" s="12">
        <v>9.3840000000000003</v>
      </c>
      <c r="J72" s="12">
        <v>-4.04</v>
      </c>
      <c r="K72" s="47" t="s">
        <v>739</v>
      </c>
      <c r="L72" s="9" t="str">
        <f t="shared" ref="L72:L132" si="15">IF(J72="Div by 0", "N/A", IF(K72="N/A","N/A", IF(J72&gt;VALUE(MID(K72,1,2)), "No", IF(J72&lt;-1*VALUE(MID(K72,1,2)), "No", "Yes"))))</f>
        <v>Yes</v>
      </c>
    </row>
    <row r="73" spans="1:12" x14ac:dyDescent="0.2">
      <c r="A73" s="48" t="s">
        <v>1624</v>
      </c>
      <c r="B73" s="37" t="s">
        <v>213</v>
      </c>
      <c r="C73" s="38">
        <v>25124</v>
      </c>
      <c r="D73" s="46" t="str">
        <f t="shared" si="12"/>
        <v>N/A</v>
      </c>
      <c r="E73" s="38">
        <v>28059</v>
      </c>
      <c r="F73" s="46" t="str">
        <f t="shared" si="13"/>
        <v>N/A</v>
      </c>
      <c r="G73" s="38">
        <v>27688</v>
      </c>
      <c r="H73" s="46" t="str">
        <f t="shared" si="14"/>
        <v>N/A</v>
      </c>
      <c r="I73" s="12">
        <v>11.68</v>
      </c>
      <c r="J73" s="12">
        <v>-1.32</v>
      </c>
      <c r="K73" s="47" t="s">
        <v>739</v>
      </c>
      <c r="L73" s="9" t="str">
        <f t="shared" si="15"/>
        <v>Yes</v>
      </c>
    </row>
    <row r="74" spans="1:12" x14ac:dyDescent="0.2">
      <c r="A74" s="48" t="s">
        <v>1317</v>
      </c>
      <c r="B74" s="37" t="s">
        <v>213</v>
      </c>
      <c r="C74" s="49">
        <v>8135.8796768000002</v>
      </c>
      <c r="D74" s="46" t="str">
        <f t="shared" si="12"/>
        <v>N/A</v>
      </c>
      <c r="E74" s="49">
        <v>7968.4931395000003</v>
      </c>
      <c r="F74" s="46" t="str">
        <f t="shared" si="13"/>
        <v>N/A</v>
      </c>
      <c r="G74" s="49">
        <v>7749.1429139000002</v>
      </c>
      <c r="H74" s="46" t="str">
        <f t="shared" si="14"/>
        <v>N/A</v>
      </c>
      <c r="I74" s="12">
        <v>-2.06</v>
      </c>
      <c r="J74" s="12">
        <v>-2.75</v>
      </c>
      <c r="K74" s="47" t="s">
        <v>739</v>
      </c>
      <c r="L74" s="9" t="str">
        <f t="shared" si="15"/>
        <v>Yes</v>
      </c>
    </row>
    <row r="75" spans="1:12" ht="25.5" x14ac:dyDescent="0.2">
      <c r="A75" s="48" t="s">
        <v>1318</v>
      </c>
      <c r="B75" s="37" t="s">
        <v>213</v>
      </c>
      <c r="C75" s="38">
        <v>4.1836491005000003</v>
      </c>
      <c r="D75" s="46" t="str">
        <f t="shared" si="12"/>
        <v>N/A</v>
      </c>
      <c r="E75" s="38">
        <v>4.2044263872999998</v>
      </c>
      <c r="F75" s="46" t="str">
        <f t="shared" si="13"/>
        <v>N/A</v>
      </c>
      <c r="G75" s="38">
        <v>4.2402484831000002</v>
      </c>
      <c r="H75" s="46" t="str">
        <f t="shared" si="14"/>
        <v>N/A</v>
      </c>
      <c r="I75" s="12">
        <v>0.49659999999999999</v>
      </c>
      <c r="J75" s="12">
        <v>0.85199999999999998</v>
      </c>
      <c r="K75" s="47" t="s">
        <v>739</v>
      </c>
      <c r="L75" s="9" t="str">
        <f t="shared" si="15"/>
        <v>Yes</v>
      </c>
    </row>
    <row r="76" spans="1:12" ht="25.5" x14ac:dyDescent="0.2">
      <c r="A76" s="48" t="s">
        <v>548</v>
      </c>
      <c r="B76" s="37" t="s">
        <v>213</v>
      </c>
      <c r="C76" s="49">
        <v>0</v>
      </c>
      <c r="D76" s="46" t="str">
        <f t="shared" si="12"/>
        <v>N/A</v>
      </c>
      <c r="E76" s="49">
        <v>0</v>
      </c>
      <c r="F76" s="46" t="str">
        <f t="shared" si="13"/>
        <v>N/A</v>
      </c>
      <c r="G76" s="49">
        <v>12176</v>
      </c>
      <c r="H76" s="46" t="str">
        <f t="shared" si="14"/>
        <v>N/A</v>
      </c>
      <c r="I76" s="12" t="s">
        <v>1747</v>
      </c>
      <c r="J76" s="12" t="s">
        <v>1747</v>
      </c>
      <c r="K76" s="47" t="s">
        <v>739</v>
      </c>
      <c r="L76" s="9" t="str">
        <f t="shared" si="15"/>
        <v>N/A</v>
      </c>
    </row>
    <row r="77" spans="1:12" x14ac:dyDescent="0.2">
      <c r="A77" s="48" t="s">
        <v>549</v>
      </c>
      <c r="B77" s="37" t="s">
        <v>213</v>
      </c>
      <c r="C77" s="38">
        <v>0</v>
      </c>
      <c r="D77" s="46" t="str">
        <f t="shared" si="12"/>
        <v>N/A</v>
      </c>
      <c r="E77" s="38">
        <v>0</v>
      </c>
      <c r="F77" s="46" t="str">
        <f t="shared" si="13"/>
        <v>N/A</v>
      </c>
      <c r="G77" s="38">
        <v>11</v>
      </c>
      <c r="H77" s="46" t="str">
        <f t="shared" si="14"/>
        <v>N/A</v>
      </c>
      <c r="I77" s="12" t="s">
        <v>1747</v>
      </c>
      <c r="J77" s="12" t="s">
        <v>1747</v>
      </c>
      <c r="K77" s="47" t="s">
        <v>739</v>
      </c>
      <c r="L77" s="9" t="str">
        <f t="shared" si="15"/>
        <v>N/A</v>
      </c>
    </row>
    <row r="78" spans="1:12" x14ac:dyDescent="0.2">
      <c r="A78" s="48" t="s">
        <v>1319</v>
      </c>
      <c r="B78" s="37" t="s">
        <v>213</v>
      </c>
      <c r="C78" s="49" t="s">
        <v>1747</v>
      </c>
      <c r="D78" s="46" t="str">
        <f t="shared" si="12"/>
        <v>N/A</v>
      </c>
      <c r="E78" s="49" t="s">
        <v>1747</v>
      </c>
      <c r="F78" s="46" t="str">
        <f t="shared" si="13"/>
        <v>N/A</v>
      </c>
      <c r="G78" s="49">
        <v>12176</v>
      </c>
      <c r="H78" s="46" t="str">
        <f t="shared" si="14"/>
        <v>N/A</v>
      </c>
      <c r="I78" s="12" t="s">
        <v>1747</v>
      </c>
      <c r="J78" s="12" t="s">
        <v>1747</v>
      </c>
      <c r="K78" s="47" t="s">
        <v>739</v>
      </c>
      <c r="L78" s="9" t="str">
        <f t="shared" si="15"/>
        <v>N/A</v>
      </c>
    </row>
    <row r="79" spans="1:12" ht="25.5" x14ac:dyDescent="0.2">
      <c r="A79" s="48" t="s">
        <v>550</v>
      </c>
      <c r="B79" s="37" t="s">
        <v>213</v>
      </c>
      <c r="C79" s="49">
        <v>15705560</v>
      </c>
      <c r="D79" s="46" t="str">
        <f t="shared" si="12"/>
        <v>N/A</v>
      </c>
      <c r="E79" s="49">
        <v>14294484</v>
      </c>
      <c r="F79" s="46" t="str">
        <f t="shared" si="13"/>
        <v>N/A</v>
      </c>
      <c r="G79" s="49">
        <v>12425840</v>
      </c>
      <c r="H79" s="46" t="str">
        <f t="shared" si="14"/>
        <v>N/A</v>
      </c>
      <c r="I79" s="12">
        <v>-8.98</v>
      </c>
      <c r="J79" s="12">
        <v>-13.1</v>
      </c>
      <c r="K79" s="47" t="s">
        <v>739</v>
      </c>
      <c r="L79" s="9" t="str">
        <f t="shared" si="15"/>
        <v>Yes</v>
      </c>
    </row>
    <row r="80" spans="1:12" x14ac:dyDescent="0.2">
      <c r="A80" s="48" t="s">
        <v>551</v>
      </c>
      <c r="B80" s="37" t="s">
        <v>213</v>
      </c>
      <c r="C80" s="38">
        <v>100</v>
      </c>
      <c r="D80" s="46" t="str">
        <f t="shared" si="12"/>
        <v>N/A</v>
      </c>
      <c r="E80" s="38">
        <v>105</v>
      </c>
      <c r="F80" s="46" t="str">
        <f t="shared" si="13"/>
        <v>N/A</v>
      </c>
      <c r="G80" s="38">
        <v>93</v>
      </c>
      <c r="H80" s="46" t="str">
        <f t="shared" si="14"/>
        <v>N/A</v>
      </c>
      <c r="I80" s="12">
        <v>5</v>
      </c>
      <c r="J80" s="12">
        <v>-11.4</v>
      </c>
      <c r="K80" s="47" t="s">
        <v>739</v>
      </c>
      <c r="L80" s="9" t="str">
        <f t="shared" si="15"/>
        <v>Yes</v>
      </c>
    </row>
    <row r="81" spans="1:12" ht="25.5" x14ac:dyDescent="0.2">
      <c r="A81" s="48" t="s">
        <v>1320</v>
      </c>
      <c r="B81" s="37" t="s">
        <v>213</v>
      </c>
      <c r="C81" s="49">
        <v>157055.6</v>
      </c>
      <c r="D81" s="46" t="str">
        <f t="shared" si="12"/>
        <v>N/A</v>
      </c>
      <c r="E81" s="49">
        <v>136137.94286000001</v>
      </c>
      <c r="F81" s="46" t="str">
        <f t="shared" si="13"/>
        <v>N/A</v>
      </c>
      <c r="G81" s="49">
        <v>133611.18280000001</v>
      </c>
      <c r="H81" s="46" t="str">
        <f t="shared" si="14"/>
        <v>N/A</v>
      </c>
      <c r="I81" s="12">
        <v>-13.3</v>
      </c>
      <c r="J81" s="12">
        <v>-1.86</v>
      </c>
      <c r="K81" s="47" t="s">
        <v>739</v>
      </c>
      <c r="L81" s="9" t="str">
        <f t="shared" si="15"/>
        <v>Yes</v>
      </c>
    </row>
    <row r="82" spans="1:12" ht="25.5" x14ac:dyDescent="0.2">
      <c r="A82" s="48" t="s">
        <v>552</v>
      </c>
      <c r="B82" s="37" t="s">
        <v>213</v>
      </c>
      <c r="C82" s="49">
        <v>21850283</v>
      </c>
      <c r="D82" s="46" t="str">
        <f t="shared" si="12"/>
        <v>N/A</v>
      </c>
      <c r="E82" s="49">
        <v>20313410</v>
      </c>
      <c r="F82" s="46" t="str">
        <f t="shared" si="13"/>
        <v>N/A</v>
      </c>
      <c r="G82" s="49">
        <v>20175067</v>
      </c>
      <c r="H82" s="46" t="str">
        <f t="shared" si="14"/>
        <v>N/A</v>
      </c>
      <c r="I82" s="12">
        <v>-7.03</v>
      </c>
      <c r="J82" s="12">
        <v>-0.68100000000000005</v>
      </c>
      <c r="K82" s="47" t="s">
        <v>739</v>
      </c>
      <c r="L82" s="9" t="str">
        <f t="shared" si="15"/>
        <v>Yes</v>
      </c>
    </row>
    <row r="83" spans="1:12" x14ac:dyDescent="0.2">
      <c r="A83" s="48" t="s">
        <v>553</v>
      </c>
      <c r="B83" s="37" t="s">
        <v>213</v>
      </c>
      <c r="C83" s="38">
        <v>316</v>
      </c>
      <c r="D83" s="46" t="str">
        <f t="shared" si="12"/>
        <v>N/A</v>
      </c>
      <c r="E83" s="38">
        <v>302</v>
      </c>
      <c r="F83" s="46" t="str">
        <f t="shared" si="13"/>
        <v>N/A</v>
      </c>
      <c r="G83" s="38">
        <v>313</v>
      </c>
      <c r="H83" s="46" t="str">
        <f t="shared" si="14"/>
        <v>N/A</v>
      </c>
      <c r="I83" s="12">
        <v>-4.43</v>
      </c>
      <c r="J83" s="12">
        <v>3.6419999999999999</v>
      </c>
      <c r="K83" s="47" t="s">
        <v>739</v>
      </c>
      <c r="L83" s="9" t="str">
        <f t="shared" si="15"/>
        <v>Yes</v>
      </c>
    </row>
    <row r="84" spans="1:12" x14ac:dyDescent="0.2">
      <c r="A84" s="48" t="s">
        <v>1321</v>
      </c>
      <c r="B84" s="37" t="s">
        <v>213</v>
      </c>
      <c r="C84" s="49">
        <v>69146.465190000003</v>
      </c>
      <c r="D84" s="46" t="str">
        <f t="shared" si="12"/>
        <v>N/A</v>
      </c>
      <c r="E84" s="49">
        <v>67262.947020000007</v>
      </c>
      <c r="F84" s="46" t="str">
        <f t="shared" si="13"/>
        <v>N/A</v>
      </c>
      <c r="G84" s="49">
        <v>64457.083067</v>
      </c>
      <c r="H84" s="46" t="str">
        <f t="shared" si="14"/>
        <v>N/A</v>
      </c>
      <c r="I84" s="12">
        <v>-2.72</v>
      </c>
      <c r="J84" s="12">
        <v>-4.17</v>
      </c>
      <c r="K84" s="47" t="s">
        <v>739</v>
      </c>
      <c r="L84" s="9" t="str">
        <f t="shared" si="15"/>
        <v>Yes</v>
      </c>
    </row>
    <row r="85" spans="1:12" x14ac:dyDescent="0.2">
      <c r="A85" s="48" t="s">
        <v>554</v>
      </c>
      <c r="B85" s="37" t="s">
        <v>213</v>
      </c>
      <c r="C85" s="49">
        <v>27685466</v>
      </c>
      <c r="D85" s="46" t="str">
        <f t="shared" si="12"/>
        <v>N/A</v>
      </c>
      <c r="E85" s="49">
        <v>27636259</v>
      </c>
      <c r="F85" s="46" t="str">
        <f t="shared" si="13"/>
        <v>N/A</v>
      </c>
      <c r="G85" s="49">
        <v>27774723</v>
      </c>
      <c r="H85" s="46" t="str">
        <f t="shared" si="14"/>
        <v>N/A</v>
      </c>
      <c r="I85" s="12">
        <v>-0.17799999999999999</v>
      </c>
      <c r="J85" s="12">
        <v>0.501</v>
      </c>
      <c r="K85" s="47" t="s">
        <v>739</v>
      </c>
      <c r="L85" s="9" t="str">
        <f t="shared" si="15"/>
        <v>Yes</v>
      </c>
    </row>
    <row r="86" spans="1:12" x14ac:dyDescent="0.2">
      <c r="A86" s="48" t="s">
        <v>555</v>
      </c>
      <c r="B86" s="37" t="s">
        <v>213</v>
      </c>
      <c r="C86" s="38">
        <v>733</v>
      </c>
      <c r="D86" s="46" t="str">
        <f t="shared" si="12"/>
        <v>N/A</v>
      </c>
      <c r="E86" s="38">
        <v>759</v>
      </c>
      <c r="F86" s="46" t="str">
        <f t="shared" si="13"/>
        <v>N/A</v>
      </c>
      <c r="G86" s="38">
        <v>807</v>
      </c>
      <c r="H86" s="46" t="str">
        <f t="shared" si="14"/>
        <v>N/A</v>
      </c>
      <c r="I86" s="12">
        <v>3.5470000000000002</v>
      </c>
      <c r="J86" s="12">
        <v>6.3239999999999998</v>
      </c>
      <c r="K86" s="47" t="s">
        <v>739</v>
      </c>
      <c r="L86" s="9" t="str">
        <f t="shared" si="15"/>
        <v>Yes</v>
      </c>
    </row>
    <row r="87" spans="1:12" x14ac:dyDescent="0.2">
      <c r="A87" s="48" t="s">
        <v>1322</v>
      </c>
      <c r="B87" s="37" t="s">
        <v>213</v>
      </c>
      <c r="C87" s="49">
        <v>37770.076397999997</v>
      </c>
      <c r="D87" s="46" t="str">
        <f t="shared" si="12"/>
        <v>N/A</v>
      </c>
      <c r="E87" s="49">
        <v>36411.408431999997</v>
      </c>
      <c r="F87" s="46" t="str">
        <f t="shared" si="13"/>
        <v>N/A</v>
      </c>
      <c r="G87" s="49">
        <v>34417.252787999998</v>
      </c>
      <c r="H87" s="46" t="str">
        <f t="shared" si="14"/>
        <v>N/A</v>
      </c>
      <c r="I87" s="12">
        <v>-3.6</v>
      </c>
      <c r="J87" s="12">
        <v>-5.48</v>
      </c>
      <c r="K87" s="47" t="s">
        <v>739</v>
      </c>
      <c r="L87" s="9" t="str">
        <f t="shared" si="15"/>
        <v>Yes</v>
      </c>
    </row>
    <row r="88" spans="1:12" ht="25.5" x14ac:dyDescent="0.2">
      <c r="A88" s="48" t="s">
        <v>556</v>
      </c>
      <c r="B88" s="37" t="s">
        <v>213</v>
      </c>
      <c r="C88" s="49">
        <v>21949708</v>
      </c>
      <c r="D88" s="46" t="str">
        <f t="shared" si="12"/>
        <v>N/A</v>
      </c>
      <c r="E88" s="49">
        <v>19841056</v>
      </c>
      <c r="F88" s="46" t="str">
        <f t="shared" si="13"/>
        <v>N/A</v>
      </c>
      <c r="G88" s="49">
        <v>19267760</v>
      </c>
      <c r="H88" s="46" t="str">
        <f t="shared" si="14"/>
        <v>N/A</v>
      </c>
      <c r="I88" s="12">
        <v>-9.61</v>
      </c>
      <c r="J88" s="12">
        <v>-2.89</v>
      </c>
      <c r="K88" s="47" t="s">
        <v>739</v>
      </c>
      <c r="L88" s="9" t="str">
        <f t="shared" si="15"/>
        <v>Yes</v>
      </c>
    </row>
    <row r="89" spans="1:12" x14ac:dyDescent="0.2">
      <c r="A89" s="48" t="s">
        <v>557</v>
      </c>
      <c r="B89" s="37" t="s">
        <v>213</v>
      </c>
      <c r="C89" s="38">
        <v>65888</v>
      </c>
      <c r="D89" s="46" t="str">
        <f t="shared" si="12"/>
        <v>N/A</v>
      </c>
      <c r="E89" s="38">
        <v>60737</v>
      </c>
      <c r="F89" s="46" t="str">
        <f t="shared" si="13"/>
        <v>N/A</v>
      </c>
      <c r="G89" s="38">
        <v>58514</v>
      </c>
      <c r="H89" s="46" t="str">
        <f t="shared" si="14"/>
        <v>N/A</v>
      </c>
      <c r="I89" s="12">
        <v>-7.82</v>
      </c>
      <c r="J89" s="12">
        <v>-3.66</v>
      </c>
      <c r="K89" s="47" t="s">
        <v>739</v>
      </c>
      <c r="L89" s="9" t="str">
        <f t="shared" si="15"/>
        <v>Yes</v>
      </c>
    </row>
    <row r="90" spans="1:12" x14ac:dyDescent="0.2">
      <c r="A90" s="48" t="s">
        <v>1323</v>
      </c>
      <c r="B90" s="37" t="s">
        <v>213</v>
      </c>
      <c r="C90" s="49">
        <v>333.13665614000001</v>
      </c>
      <c r="D90" s="46" t="str">
        <f t="shared" si="12"/>
        <v>N/A</v>
      </c>
      <c r="E90" s="49">
        <v>326.67164989999998</v>
      </c>
      <c r="F90" s="46" t="str">
        <f t="shared" si="13"/>
        <v>N/A</v>
      </c>
      <c r="G90" s="49">
        <v>329.28461564999998</v>
      </c>
      <c r="H90" s="46" t="str">
        <f t="shared" si="14"/>
        <v>N/A</v>
      </c>
      <c r="I90" s="12">
        <v>-1.94</v>
      </c>
      <c r="J90" s="12">
        <v>0.79990000000000006</v>
      </c>
      <c r="K90" s="47" t="s">
        <v>739</v>
      </c>
      <c r="L90" s="9" t="str">
        <f t="shared" si="15"/>
        <v>Yes</v>
      </c>
    </row>
    <row r="91" spans="1:12" x14ac:dyDescent="0.2">
      <c r="A91" s="48" t="s">
        <v>558</v>
      </c>
      <c r="B91" s="37" t="s">
        <v>213</v>
      </c>
      <c r="C91" s="49">
        <v>24822579</v>
      </c>
      <c r="D91" s="46" t="str">
        <f t="shared" si="12"/>
        <v>N/A</v>
      </c>
      <c r="E91" s="49">
        <v>23616386</v>
      </c>
      <c r="F91" s="46" t="str">
        <f t="shared" si="13"/>
        <v>N/A</v>
      </c>
      <c r="G91" s="49">
        <v>27328733</v>
      </c>
      <c r="H91" s="46" t="str">
        <f t="shared" si="14"/>
        <v>N/A</v>
      </c>
      <c r="I91" s="12">
        <v>-4.8600000000000003</v>
      </c>
      <c r="J91" s="12">
        <v>15.72</v>
      </c>
      <c r="K91" s="47" t="s">
        <v>739</v>
      </c>
      <c r="L91" s="9" t="str">
        <f t="shared" si="15"/>
        <v>Yes</v>
      </c>
    </row>
    <row r="92" spans="1:12" x14ac:dyDescent="0.2">
      <c r="A92" s="48" t="s">
        <v>559</v>
      </c>
      <c r="B92" s="37" t="s">
        <v>213</v>
      </c>
      <c r="C92" s="38">
        <v>72593</v>
      </c>
      <c r="D92" s="46" t="str">
        <f t="shared" si="12"/>
        <v>N/A</v>
      </c>
      <c r="E92" s="38">
        <v>70715</v>
      </c>
      <c r="F92" s="46" t="str">
        <f t="shared" si="13"/>
        <v>N/A</v>
      </c>
      <c r="G92" s="38">
        <v>77909</v>
      </c>
      <c r="H92" s="46" t="str">
        <f t="shared" si="14"/>
        <v>N/A</v>
      </c>
      <c r="I92" s="12">
        <v>-2.59</v>
      </c>
      <c r="J92" s="12">
        <v>10.17</v>
      </c>
      <c r="K92" s="47" t="s">
        <v>739</v>
      </c>
      <c r="L92" s="9" t="str">
        <f t="shared" si="15"/>
        <v>Yes</v>
      </c>
    </row>
    <row r="93" spans="1:12" x14ac:dyDescent="0.2">
      <c r="A93" s="48" t="s">
        <v>1324</v>
      </c>
      <c r="B93" s="37" t="s">
        <v>213</v>
      </c>
      <c r="C93" s="49">
        <v>341.94177124999999</v>
      </c>
      <c r="D93" s="46" t="str">
        <f t="shared" si="12"/>
        <v>N/A</v>
      </c>
      <c r="E93" s="49">
        <v>333.96572156000002</v>
      </c>
      <c r="F93" s="46" t="str">
        <f t="shared" si="13"/>
        <v>N/A</v>
      </c>
      <c r="G93" s="49">
        <v>350.77761234000002</v>
      </c>
      <c r="H93" s="46" t="str">
        <f t="shared" si="14"/>
        <v>N/A</v>
      </c>
      <c r="I93" s="12">
        <v>-2.33</v>
      </c>
      <c r="J93" s="12">
        <v>5.0339999999999998</v>
      </c>
      <c r="K93" s="47" t="s">
        <v>739</v>
      </c>
      <c r="L93" s="9" t="str">
        <f t="shared" si="15"/>
        <v>Yes</v>
      </c>
    </row>
    <row r="94" spans="1:12" ht="25.5" x14ac:dyDescent="0.2">
      <c r="A94" s="48" t="s">
        <v>560</v>
      </c>
      <c r="B94" s="37" t="s">
        <v>213</v>
      </c>
      <c r="C94" s="49">
        <v>1254107</v>
      </c>
      <c r="D94" s="46" t="str">
        <f t="shared" si="12"/>
        <v>N/A</v>
      </c>
      <c r="E94" s="49">
        <v>1245567</v>
      </c>
      <c r="F94" s="46" t="str">
        <f t="shared" si="13"/>
        <v>N/A</v>
      </c>
      <c r="G94" s="49">
        <v>1283070</v>
      </c>
      <c r="H94" s="46" t="str">
        <f t="shared" si="14"/>
        <v>N/A</v>
      </c>
      <c r="I94" s="12">
        <v>-0.68100000000000005</v>
      </c>
      <c r="J94" s="12">
        <v>3.0110000000000001</v>
      </c>
      <c r="K94" s="47" t="s">
        <v>739</v>
      </c>
      <c r="L94" s="9" t="str">
        <f t="shared" si="15"/>
        <v>Yes</v>
      </c>
    </row>
    <row r="95" spans="1:12" x14ac:dyDescent="0.2">
      <c r="A95" s="48" t="s">
        <v>561</v>
      </c>
      <c r="B95" s="37" t="s">
        <v>213</v>
      </c>
      <c r="C95" s="38">
        <v>13832</v>
      </c>
      <c r="D95" s="46" t="str">
        <f t="shared" si="12"/>
        <v>N/A</v>
      </c>
      <c r="E95" s="38">
        <v>14021</v>
      </c>
      <c r="F95" s="46" t="str">
        <f t="shared" si="13"/>
        <v>N/A</v>
      </c>
      <c r="G95" s="38">
        <v>14852</v>
      </c>
      <c r="H95" s="46" t="str">
        <f t="shared" si="14"/>
        <v>N/A</v>
      </c>
      <c r="I95" s="12">
        <v>1.3660000000000001</v>
      </c>
      <c r="J95" s="12">
        <v>5.9269999999999996</v>
      </c>
      <c r="K95" s="47" t="s">
        <v>739</v>
      </c>
      <c r="L95" s="9" t="str">
        <f t="shared" si="15"/>
        <v>Yes</v>
      </c>
    </row>
    <row r="96" spans="1:12" ht="25.5" x14ac:dyDescent="0.2">
      <c r="A96" s="48" t="s">
        <v>1325</v>
      </c>
      <c r="B96" s="37" t="s">
        <v>213</v>
      </c>
      <c r="C96" s="49">
        <v>90.667076344999998</v>
      </c>
      <c r="D96" s="46" t="str">
        <f t="shared" si="12"/>
        <v>N/A</v>
      </c>
      <c r="E96" s="49">
        <v>88.835817702</v>
      </c>
      <c r="F96" s="46" t="str">
        <f t="shared" si="13"/>
        <v>N/A</v>
      </c>
      <c r="G96" s="49">
        <v>86.390385132999995</v>
      </c>
      <c r="H96" s="46" t="str">
        <f t="shared" si="14"/>
        <v>N/A</v>
      </c>
      <c r="I96" s="12">
        <v>-2.02</v>
      </c>
      <c r="J96" s="12">
        <v>-2.75</v>
      </c>
      <c r="K96" s="47" t="s">
        <v>739</v>
      </c>
      <c r="L96" s="9" t="str">
        <f t="shared" si="15"/>
        <v>Yes</v>
      </c>
    </row>
    <row r="97" spans="1:12" ht="25.5" x14ac:dyDescent="0.2">
      <c r="A97" s="48" t="s">
        <v>562</v>
      </c>
      <c r="B97" s="37" t="s">
        <v>213</v>
      </c>
      <c r="C97" s="49">
        <v>37661538</v>
      </c>
      <c r="D97" s="46" t="str">
        <f t="shared" si="12"/>
        <v>N/A</v>
      </c>
      <c r="E97" s="49">
        <v>32375723</v>
      </c>
      <c r="F97" s="46" t="str">
        <f t="shared" si="13"/>
        <v>N/A</v>
      </c>
      <c r="G97" s="49">
        <v>37803295</v>
      </c>
      <c r="H97" s="46" t="str">
        <f t="shared" si="14"/>
        <v>N/A</v>
      </c>
      <c r="I97" s="12">
        <v>-14</v>
      </c>
      <c r="J97" s="12">
        <v>16.760000000000002</v>
      </c>
      <c r="K97" s="47" t="s">
        <v>739</v>
      </c>
      <c r="L97" s="9" t="str">
        <f t="shared" si="15"/>
        <v>Yes</v>
      </c>
    </row>
    <row r="98" spans="1:12" x14ac:dyDescent="0.2">
      <c r="A98" s="48" t="s">
        <v>563</v>
      </c>
      <c r="B98" s="37" t="s">
        <v>213</v>
      </c>
      <c r="C98" s="38">
        <v>46708</v>
      </c>
      <c r="D98" s="46" t="str">
        <f t="shared" si="12"/>
        <v>N/A</v>
      </c>
      <c r="E98" s="38">
        <v>45052</v>
      </c>
      <c r="F98" s="46" t="str">
        <f t="shared" si="13"/>
        <v>N/A</v>
      </c>
      <c r="G98" s="38">
        <v>50769</v>
      </c>
      <c r="H98" s="46" t="str">
        <f t="shared" si="14"/>
        <v>N/A</v>
      </c>
      <c r="I98" s="12">
        <v>-3.55</v>
      </c>
      <c r="J98" s="12">
        <v>12.69</v>
      </c>
      <c r="K98" s="47" t="s">
        <v>739</v>
      </c>
      <c r="L98" s="9" t="str">
        <f t="shared" si="15"/>
        <v>Yes</v>
      </c>
    </row>
    <row r="99" spans="1:12" x14ac:dyDescent="0.2">
      <c r="A99" s="48" t="s">
        <v>1326</v>
      </c>
      <c r="B99" s="37" t="s">
        <v>213</v>
      </c>
      <c r="C99" s="49">
        <v>806.31878906999998</v>
      </c>
      <c r="D99" s="46" t="str">
        <f t="shared" si="12"/>
        <v>N/A</v>
      </c>
      <c r="E99" s="49">
        <v>718.63009410999996</v>
      </c>
      <c r="F99" s="46" t="str">
        <f t="shared" si="13"/>
        <v>N/A</v>
      </c>
      <c r="G99" s="49">
        <v>744.61374066999997</v>
      </c>
      <c r="H99" s="46" t="str">
        <f t="shared" si="14"/>
        <v>N/A</v>
      </c>
      <c r="I99" s="12">
        <v>-10.9</v>
      </c>
      <c r="J99" s="12">
        <v>3.6160000000000001</v>
      </c>
      <c r="K99" s="47" t="s">
        <v>739</v>
      </c>
      <c r="L99" s="9" t="str">
        <f t="shared" si="15"/>
        <v>Yes</v>
      </c>
    </row>
    <row r="100" spans="1:12" x14ac:dyDescent="0.2">
      <c r="A100" s="48" t="s">
        <v>564</v>
      </c>
      <c r="B100" s="37" t="s">
        <v>213</v>
      </c>
      <c r="C100" s="49">
        <v>73141242</v>
      </c>
      <c r="D100" s="46" t="str">
        <f t="shared" si="12"/>
        <v>N/A</v>
      </c>
      <c r="E100" s="49">
        <v>75473736</v>
      </c>
      <c r="F100" s="46" t="str">
        <f t="shared" si="13"/>
        <v>N/A</v>
      </c>
      <c r="G100" s="49">
        <v>80579230</v>
      </c>
      <c r="H100" s="46" t="str">
        <f t="shared" si="14"/>
        <v>N/A</v>
      </c>
      <c r="I100" s="12">
        <v>3.1890000000000001</v>
      </c>
      <c r="J100" s="12">
        <v>6.7649999999999997</v>
      </c>
      <c r="K100" s="47" t="s">
        <v>739</v>
      </c>
      <c r="L100" s="9" t="str">
        <f t="shared" si="15"/>
        <v>Yes</v>
      </c>
    </row>
    <row r="101" spans="1:12" x14ac:dyDescent="0.2">
      <c r="A101" s="48" t="s">
        <v>565</v>
      </c>
      <c r="B101" s="37" t="s">
        <v>213</v>
      </c>
      <c r="C101" s="38">
        <v>132230</v>
      </c>
      <c r="D101" s="46" t="str">
        <f t="shared" si="12"/>
        <v>N/A</v>
      </c>
      <c r="E101" s="38">
        <v>133560</v>
      </c>
      <c r="F101" s="46" t="str">
        <f t="shared" si="13"/>
        <v>N/A</v>
      </c>
      <c r="G101" s="38">
        <v>141410</v>
      </c>
      <c r="H101" s="46" t="str">
        <f t="shared" si="14"/>
        <v>N/A</v>
      </c>
      <c r="I101" s="12">
        <v>1.006</v>
      </c>
      <c r="J101" s="12">
        <v>5.8780000000000001</v>
      </c>
      <c r="K101" s="47" t="s">
        <v>739</v>
      </c>
      <c r="L101" s="9" t="str">
        <f t="shared" si="15"/>
        <v>Yes</v>
      </c>
    </row>
    <row r="102" spans="1:12" x14ac:dyDescent="0.2">
      <c r="A102" s="48" t="s">
        <v>1327</v>
      </c>
      <c r="B102" s="37" t="s">
        <v>213</v>
      </c>
      <c r="C102" s="49">
        <v>553.13651970000001</v>
      </c>
      <c r="D102" s="46" t="str">
        <f t="shared" si="12"/>
        <v>N/A</v>
      </c>
      <c r="E102" s="49">
        <v>565.09236297999996</v>
      </c>
      <c r="F102" s="46" t="str">
        <f t="shared" si="13"/>
        <v>N/A</v>
      </c>
      <c r="G102" s="49">
        <v>569.82695708000006</v>
      </c>
      <c r="H102" s="46" t="str">
        <f t="shared" si="14"/>
        <v>N/A</v>
      </c>
      <c r="I102" s="12">
        <v>2.161</v>
      </c>
      <c r="J102" s="12">
        <v>0.83779999999999999</v>
      </c>
      <c r="K102" s="47" t="s">
        <v>739</v>
      </c>
      <c r="L102" s="9" t="str">
        <f t="shared" si="15"/>
        <v>Yes</v>
      </c>
    </row>
    <row r="103" spans="1:12" ht="25.5" x14ac:dyDescent="0.2">
      <c r="A103" s="48" t="s">
        <v>566</v>
      </c>
      <c r="B103" s="37" t="s">
        <v>213</v>
      </c>
      <c r="C103" s="49">
        <v>9223666</v>
      </c>
      <c r="D103" s="46" t="str">
        <f t="shared" si="12"/>
        <v>N/A</v>
      </c>
      <c r="E103" s="49">
        <v>9279408</v>
      </c>
      <c r="F103" s="46" t="str">
        <f t="shared" si="13"/>
        <v>N/A</v>
      </c>
      <c r="G103" s="49">
        <v>9627578</v>
      </c>
      <c r="H103" s="46" t="str">
        <f t="shared" si="14"/>
        <v>N/A</v>
      </c>
      <c r="I103" s="12">
        <v>0.60429999999999995</v>
      </c>
      <c r="J103" s="12">
        <v>3.7519999999999998</v>
      </c>
      <c r="K103" s="47" t="s">
        <v>739</v>
      </c>
      <c r="L103" s="9" t="str">
        <f t="shared" si="15"/>
        <v>Yes</v>
      </c>
    </row>
    <row r="104" spans="1:12" x14ac:dyDescent="0.2">
      <c r="A104" s="48" t="s">
        <v>567</v>
      </c>
      <c r="B104" s="37" t="s">
        <v>213</v>
      </c>
      <c r="C104" s="38">
        <v>1140</v>
      </c>
      <c r="D104" s="46" t="str">
        <f t="shared" si="12"/>
        <v>N/A</v>
      </c>
      <c r="E104" s="38">
        <v>1144</v>
      </c>
      <c r="F104" s="46" t="str">
        <f t="shared" si="13"/>
        <v>N/A</v>
      </c>
      <c r="G104" s="38">
        <v>1248</v>
      </c>
      <c r="H104" s="46" t="str">
        <f t="shared" si="14"/>
        <v>N/A</v>
      </c>
      <c r="I104" s="12">
        <v>0.35089999999999999</v>
      </c>
      <c r="J104" s="12">
        <v>9.0909999999999993</v>
      </c>
      <c r="K104" s="47" t="s">
        <v>739</v>
      </c>
      <c r="L104" s="9" t="str">
        <f t="shared" si="15"/>
        <v>Yes</v>
      </c>
    </row>
    <row r="105" spans="1:12" ht="25.5" x14ac:dyDescent="0.2">
      <c r="A105" s="48" t="s">
        <v>1328</v>
      </c>
      <c r="B105" s="37" t="s">
        <v>213</v>
      </c>
      <c r="C105" s="49">
        <v>8090.9350876999997</v>
      </c>
      <c r="D105" s="46" t="str">
        <f t="shared" si="12"/>
        <v>N/A</v>
      </c>
      <c r="E105" s="49">
        <v>8111.3706294000003</v>
      </c>
      <c r="F105" s="46" t="str">
        <f t="shared" si="13"/>
        <v>N/A</v>
      </c>
      <c r="G105" s="49">
        <v>7714.4054487000003</v>
      </c>
      <c r="H105" s="46" t="str">
        <f t="shared" si="14"/>
        <v>N/A</v>
      </c>
      <c r="I105" s="12">
        <v>0.25259999999999999</v>
      </c>
      <c r="J105" s="12">
        <v>-4.8899999999999997</v>
      </c>
      <c r="K105" s="47" t="s">
        <v>739</v>
      </c>
      <c r="L105" s="9" t="str">
        <f t="shared" si="15"/>
        <v>Yes</v>
      </c>
    </row>
    <row r="106" spans="1:12" ht="25.5" x14ac:dyDescent="0.2">
      <c r="A106" s="48" t="s">
        <v>568</v>
      </c>
      <c r="B106" s="37" t="s">
        <v>213</v>
      </c>
      <c r="C106" s="49">
        <v>73951197</v>
      </c>
      <c r="D106" s="46" t="str">
        <f t="shared" si="12"/>
        <v>N/A</v>
      </c>
      <c r="E106" s="49">
        <v>65733514</v>
      </c>
      <c r="F106" s="46" t="str">
        <f t="shared" si="13"/>
        <v>N/A</v>
      </c>
      <c r="G106" s="49">
        <v>56907618</v>
      </c>
      <c r="H106" s="46" t="str">
        <f t="shared" si="14"/>
        <v>N/A</v>
      </c>
      <c r="I106" s="12">
        <v>-11.1</v>
      </c>
      <c r="J106" s="12">
        <v>-13.4</v>
      </c>
      <c r="K106" s="47" t="s">
        <v>739</v>
      </c>
      <c r="L106" s="9" t="str">
        <f t="shared" si="15"/>
        <v>Yes</v>
      </c>
    </row>
    <row r="107" spans="1:12" x14ac:dyDescent="0.2">
      <c r="A107" s="48" t="s">
        <v>569</v>
      </c>
      <c r="B107" s="37" t="s">
        <v>213</v>
      </c>
      <c r="C107" s="38">
        <v>102539</v>
      </c>
      <c r="D107" s="46" t="str">
        <f t="shared" si="12"/>
        <v>N/A</v>
      </c>
      <c r="E107" s="38">
        <v>100805</v>
      </c>
      <c r="F107" s="46" t="str">
        <f t="shared" si="13"/>
        <v>N/A</v>
      </c>
      <c r="G107" s="38">
        <v>104420</v>
      </c>
      <c r="H107" s="46" t="str">
        <f t="shared" si="14"/>
        <v>N/A</v>
      </c>
      <c r="I107" s="12">
        <v>-1.69</v>
      </c>
      <c r="J107" s="12">
        <v>3.5859999999999999</v>
      </c>
      <c r="K107" s="47" t="s">
        <v>739</v>
      </c>
      <c r="L107" s="9" t="str">
        <f t="shared" si="15"/>
        <v>Yes</v>
      </c>
    </row>
    <row r="108" spans="1:12" x14ac:dyDescent="0.2">
      <c r="A108" s="48" t="s">
        <v>1329</v>
      </c>
      <c r="B108" s="37" t="s">
        <v>213</v>
      </c>
      <c r="C108" s="49">
        <v>721.20068461999995</v>
      </c>
      <c r="D108" s="46" t="str">
        <f t="shared" si="12"/>
        <v>N/A</v>
      </c>
      <c r="E108" s="49">
        <v>652.08584891999999</v>
      </c>
      <c r="F108" s="46" t="str">
        <f t="shared" si="13"/>
        <v>N/A</v>
      </c>
      <c r="G108" s="49">
        <v>544.98772266000003</v>
      </c>
      <c r="H108" s="46" t="str">
        <f t="shared" si="14"/>
        <v>N/A</v>
      </c>
      <c r="I108" s="12">
        <v>-9.58</v>
      </c>
      <c r="J108" s="12">
        <v>-16.399999999999999</v>
      </c>
      <c r="K108" s="47" t="s">
        <v>739</v>
      </c>
      <c r="L108" s="9" t="str">
        <f t="shared" si="15"/>
        <v>Yes</v>
      </c>
    </row>
    <row r="109" spans="1:12" x14ac:dyDescent="0.2">
      <c r="A109" s="48" t="s">
        <v>570</v>
      </c>
      <c r="B109" s="37" t="s">
        <v>213</v>
      </c>
      <c r="C109" s="49">
        <v>120620615</v>
      </c>
      <c r="D109" s="46" t="str">
        <f t="shared" si="12"/>
        <v>N/A</v>
      </c>
      <c r="E109" s="49">
        <v>123869983</v>
      </c>
      <c r="F109" s="46" t="str">
        <f t="shared" si="13"/>
        <v>N/A</v>
      </c>
      <c r="G109" s="49">
        <v>135012412</v>
      </c>
      <c r="H109" s="46" t="str">
        <f t="shared" si="14"/>
        <v>N/A</v>
      </c>
      <c r="I109" s="12">
        <v>2.694</v>
      </c>
      <c r="J109" s="12">
        <v>8.9949999999999992</v>
      </c>
      <c r="K109" s="47" t="s">
        <v>739</v>
      </c>
      <c r="L109" s="9" t="str">
        <f t="shared" si="15"/>
        <v>Yes</v>
      </c>
    </row>
    <row r="110" spans="1:12" x14ac:dyDescent="0.2">
      <c r="A110" s="48" t="s">
        <v>571</v>
      </c>
      <c r="B110" s="37" t="s">
        <v>213</v>
      </c>
      <c r="C110" s="38">
        <v>149799</v>
      </c>
      <c r="D110" s="46" t="str">
        <f t="shared" si="12"/>
        <v>N/A</v>
      </c>
      <c r="E110" s="38">
        <v>147284</v>
      </c>
      <c r="F110" s="46" t="str">
        <f t="shared" si="13"/>
        <v>N/A</v>
      </c>
      <c r="G110" s="38">
        <v>155817</v>
      </c>
      <c r="H110" s="46" t="str">
        <f t="shared" si="14"/>
        <v>N/A</v>
      </c>
      <c r="I110" s="12">
        <v>-1.68</v>
      </c>
      <c r="J110" s="12">
        <v>5.7939999999999996</v>
      </c>
      <c r="K110" s="47" t="s">
        <v>739</v>
      </c>
      <c r="L110" s="9" t="str">
        <f t="shared" si="15"/>
        <v>Yes</v>
      </c>
    </row>
    <row r="111" spans="1:12" x14ac:dyDescent="0.2">
      <c r="A111" s="48" t="s">
        <v>1330</v>
      </c>
      <c r="B111" s="37" t="s">
        <v>213</v>
      </c>
      <c r="C111" s="49">
        <v>805.21642334000001</v>
      </c>
      <c r="D111" s="46" t="str">
        <f t="shared" si="12"/>
        <v>N/A</v>
      </c>
      <c r="E111" s="49">
        <v>841.02810217000001</v>
      </c>
      <c r="F111" s="46" t="str">
        <f t="shared" si="13"/>
        <v>N/A</v>
      </c>
      <c r="G111" s="49">
        <v>866.48062791999996</v>
      </c>
      <c r="H111" s="46" t="str">
        <f t="shared" si="14"/>
        <v>N/A</v>
      </c>
      <c r="I111" s="12">
        <v>4.4470000000000001</v>
      </c>
      <c r="J111" s="12">
        <v>3.0259999999999998</v>
      </c>
      <c r="K111" s="47" t="s">
        <v>739</v>
      </c>
      <c r="L111" s="9" t="str">
        <f t="shared" si="15"/>
        <v>Yes</v>
      </c>
    </row>
    <row r="112" spans="1:12" ht="25.5" x14ac:dyDescent="0.2">
      <c r="A112" s="48" t="s">
        <v>572</v>
      </c>
      <c r="B112" s="37" t="s">
        <v>213</v>
      </c>
      <c r="C112" s="49">
        <v>42712654</v>
      </c>
      <c r="D112" s="46" t="str">
        <f t="shared" si="12"/>
        <v>N/A</v>
      </c>
      <c r="E112" s="49">
        <v>37906469</v>
      </c>
      <c r="F112" s="46" t="str">
        <f t="shared" si="13"/>
        <v>N/A</v>
      </c>
      <c r="G112" s="49">
        <v>37239231</v>
      </c>
      <c r="H112" s="46" t="str">
        <f t="shared" si="14"/>
        <v>N/A</v>
      </c>
      <c r="I112" s="12">
        <v>-11.3</v>
      </c>
      <c r="J112" s="12">
        <v>-1.76</v>
      </c>
      <c r="K112" s="47" t="s">
        <v>739</v>
      </c>
      <c r="L112" s="9" t="str">
        <f t="shared" si="15"/>
        <v>Yes</v>
      </c>
    </row>
    <row r="113" spans="1:12" x14ac:dyDescent="0.2">
      <c r="A113" s="48" t="s">
        <v>573</v>
      </c>
      <c r="B113" s="37" t="s">
        <v>213</v>
      </c>
      <c r="C113" s="38">
        <v>8858</v>
      </c>
      <c r="D113" s="46" t="str">
        <f t="shared" si="12"/>
        <v>N/A</v>
      </c>
      <c r="E113" s="38">
        <v>8856</v>
      </c>
      <c r="F113" s="46" t="str">
        <f t="shared" si="13"/>
        <v>N/A</v>
      </c>
      <c r="G113" s="38">
        <v>9694</v>
      </c>
      <c r="H113" s="46" t="str">
        <f t="shared" si="14"/>
        <v>N/A</v>
      </c>
      <c r="I113" s="12">
        <v>-2.3E-2</v>
      </c>
      <c r="J113" s="12">
        <v>9.4629999999999992</v>
      </c>
      <c r="K113" s="47" t="s">
        <v>739</v>
      </c>
      <c r="L113" s="9" t="str">
        <f t="shared" si="15"/>
        <v>Yes</v>
      </c>
    </row>
    <row r="114" spans="1:12" ht="25.5" x14ac:dyDescent="0.2">
      <c r="A114" s="48" t="s">
        <v>1331</v>
      </c>
      <c r="B114" s="37" t="s">
        <v>213</v>
      </c>
      <c r="C114" s="49">
        <v>4821.9297809999998</v>
      </c>
      <c r="D114" s="46" t="str">
        <f t="shared" si="12"/>
        <v>N/A</v>
      </c>
      <c r="E114" s="49">
        <v>4280.3149277000002</v>
      </c>
      <c r="F114" s="46" t="str">
        <f t="shared" si="13"/>
        <v>N/A</v>
      </c>
      <c r="G114" s="49">
        <v>3841.4721476999998</v>
      </c>
      <c r="H114" s="46" t="str">
        <f t="shared" si="14"/>
        <v>N/A</v>
      </c>
      <c r="I114" s="12">
        <v>-11.2</v>
      </c>
      <c r="J114" s="12">
        <v>-10.3</v>
      </c>
      <c r="K114" s="47" t="s">
        <v>739</v>
      </c>
      <c r="L114" s="9" t="str">
        <f t="shared" si="15"/>
        <v>Yes</v>
      </c>
    </row>
    <row r="115" spans="1:12" ht="25.5" x14ac:dyDescent="0.2">
      <c r="A115" s="48" t="s">
        <v>574</v>
      </c>
      <c r="B115" s="37" t="s">
        <v>213</v>
      </c>
      <c r="C115" s="49">
        <v>2744576</v>
      </c>
      <c r="D115" s="46" t="str">
        <f t="shared" si="12"/>
        <v>N/A</v>
      </c>
      <c r="E115" s="49">
        <v>2590407</v>
      </c>
      <c r="F115" s="46" t="str">
        <f t="shared" si="13"/>
        <v>N/A</v>
      </c>
      <c r="G115" s="49">
        <v>2843107</v>
      </c>
      <c r="H115" s="46" t="str">
        <f t="shared" si="14"/>
        <v>N/A</v>
      </c>
      <c r="I115" s="12">
        <v>-5.62</v>
      </c>
      <c r="J115" s="12">
        <v>9.7550000000000008</v>
      </c>
      <c r="K115" s="47" t="s">
        <v>739</v>
      </c>
      <c r="L115" s="9" t="str">
        <f t="shared" si="15"/>
        <v>Yes</v>
      </c>
    </row>
    <row r="116" spans="1:12" x14ac:dyDescent="0.2">
      <c r="A116" s="3" t="s">
        <v>575</v>
      </c>
      <c r="B116" s="37" t="s">
        <v>213</v>
      </c>
      <c r="C116" s="38">
        <v>7083</v>
      </c>
      <c r="D116" s="46" t="str">
        <f t="shared" si="12"/>
        <v>N/A</v>
      </c>
      <c r="E116" s="38">
        <v>6868</v>
      </c>
      <c r="F116" s="46" t="str">
        <f t="shared" si="13"/>
        <v>N/A</v>
      </c>
      <c r="G116" s="38">
        <v>7554</v>
      </c>
      <c r="H116" s="46" t="str">
        <f t="shared" si="14"/>
        <v>N/A</v>
      </c>
      <c r="I116" s="12">
        <v>-3.04</v>
      </c>
      <c r="J116" s="12">
        <v>9.9879999999999995</v>
      </c>
      <c r="K116" s="47" t="s">
        <v>739</v>
      </c>
      <c r="L116" s="9" t="str">
        <f t="shared" si="15"/>
        <v>Yes</v>
      </c>
    </row>
    <row r="117" spans="1:12" ht="25.5" x14ac:dyDescent="0.2">
      <c r="A117" s="3" t="s">
        <v>1332</v>
      </c>
      <c r="B117" s="37" t="s">
        <v>213</v>
      </c>
      <c r="C117" s="49">
        <v>387.48778765999998</v>
      </c>
      <c r="D117" s="46" t="str">
        <f t="shared" si="12"/>
        <v>N/A</v>
      </c>
      <c r="E117" s="49">
        <v>377.17050087000001</v>
      </c>
      <c r="F117" s="46" t="str">
        <f t="shared" si="13"/>
        <v>N/A</v>
      </c>
      <c r="G117" s="49">
        <v>376.37106168999998</v>
      </c>
      <c r="H117" s="46" t="str">
        <f t="shared" si="14"/>
        <v>N/A</v>
      </c>
      <c r="I117" s="12">
        <v>-2.66</v>
      </c>
      <c r="J117" s="12">
        <v>-0.21199999999999999</v>
      </c>
      <c r="K117" s="47" t="s">
        <v>739</v>
      </c>
      <c r="L117" s="9" t="str">
        <f t="shared" si="15"/>
        <v>Yes</v>
      </c>
    </row>
    <row r="118" spans="1:12" ht="25.5" x14ac:dyDescent="0.2">
      <c r="A118" s="4" t="s">
        <v>576</v>
      </c>
      <c r="B118" s="37" t="s">
        <v>213</v>
      </c>
      <c r="C118" s="49">
        <v>587108</v>
      </c>
      <c r="D118" s="46" t="str">
        <f t="shared" si="12"/>
        <v>N/A</v>
      </c>
      <c r="E118" s="49">
        <v>724577</v>
      </c>
      <c r="F118" s="46" t="str">
        <f t="shared" si="13"/>
        <v>N/A</v>
      </c>
      <c r="G118" s="49">
        <v>769572</v>
      </c>
      <c r="H118" s="46" t="str">
        <f t="shared" si="14"/>
        <v>N/A</v>
      </c>
      <c r="I118" s="12">
        <v>23.41</v>
      </c>
      <c r="J118" s="12">
        <v>6.21</v>
      </c>
      <c r="K118" s="47" t="s">
        <v>739</v>
      </c>
      <c r="L118" s="9" t="str">
        <f t="shared" si="15"/>
        <v>Yes</v>
      </c>
    </row>
    <row r="119" spans="1:12" x14ac:dyDescent="0.2">
      <c r="A119" s="4" t="s">
        <v>577</v>
      </c>
      <c r="B119" s="37" t="s">
        <v>213</v>
      </c>
      <c r="C119" s="38">
        <v>106</v>
      </c>
      <c r="D119" s="46" t="str">
        <f t="shared" si="12"/>
        <v>N/A</v>
      </c>
      <c r="E119" s="38">
        <v>111</v>
      </c>
      <c r="F119" s="46" t="str">
        <f t="shared" si="13"/>
        <v>N/A</v>
      </c>
      <c r="G119" s="38">
        <v>144</v>
      </c>
      <c r="H119" s="46" t="str">
        <f t="shared" si="14"/>
        <v>N/A</v>
      </c>
      <c r="I119" s="12">
        <v>4.7169999999999996</v>
      </c>
      <c r="J119" s="12">
        <v>29.73</v>
      </c>
      <c r="K119" s="47" t="s">
        <v>739</v>
      </c>
      <c r="L119" s="9" t="str">
        <f t="shared" si="15"/>
        <v>Yes</v>
      </c>
    </row>
    <row r="120" spans="1:12" ht="25.5" x14ac:dyDescent="0.2">
      <c r="A120" s="4" t="s">
        <v>1333</v>
      </c>
      <c r="B120" s="37" t="s">
        <v>213</v>
      </c>
      <c r="C120" s="49">
        <v>5538.7547169999998</v>
      </c>
      <c r="D120" s="46" t="str">
        <f t="shared" si="12"/>
        <v>N/A</v>
      </c>
      <c r="E120" s="49">
        <v>6527.7207207000001</v>
      </c>
      <c r="F120" s="46" t="str">
        <f t="shared" si="13"/>
        <v>N/A</v>
      </c>
      <c r="G120" s="49">
        <v>5344.25</v>
      </c>
      <c r="H120" s="46" t="str">
        <f t="shared" si="14"/>
        <v>N/A</v>
      </c>
      <c r="I120" s="12">
        <v>17.86</v>
      </c>
      <c r="J120" s="12">
        <v>-18.100000000000001</v>
      </c>
      <c r="K120" s="47" t="s">
        <v>739</v>
      </c>
      <c r="L120" s="9" t="str">
        <f t="shared" si="15"/>
        <v>Yes</v>
      </c>
    </row>
    <row r="121" spans="1:12" ht="25.5" x14ac:dyDescent="0.2">
      <c r="A121" s="4" t="s">
        <v>578</v>
      </c>
      <c r="B121" s="37" t="s">
        <v>213</v>
      </c>
      <c r="C121" s="49">
        <v>56011</v>
      </c>
      <c r="D121" s="46" t="str">
        <f t="shared" si="12"/>
        <v>N/A</v>
      </c>
      <c r="E121" s="49">
        <v>43180</v>
      </c>
      <c r="F121" s="46" t="str">
        <f t="shared" si="13"/>
        <v>N/A</v>
      </c>
      <c r="G121" s="49">
        <v>44627</v>
      </c>
      <c r="H121" s="46" t="str">
        <f t="shared" si="14"/>
        <v>N/A</v>
      </c>
      <c r="I121" s="12">
        <v>-22.9</v>
      </c>
      <c r="J121" s="12">
        <v>3.351</v>
      </c>
      <c r="K121" s="47" t="s">
        <v>739</v>
      </c>
      <c r="L121" s="9" t="str">
        <f t="shared" si="15"/>
        <v>Yes</v>
      </c>
    </row>
    <row r="122" spans="1:12" ht="25.5" x14ac:dyDescent="0.2">
      <c r="A122" s="4" t="s">
        <v>579</v>
      </c>
      <c r="B122" s="37" t="s">
        <v>213</v>
      </c>
      <c r="C122" s="38">
        <v>28</v>
      </c>
      <c r="D122" s="46" t="str">
        <f t="shared" si="12"/>
        <v>N/A</v>
      </c>
      <c r="E122" s="38">
        <v>21</v>
      </c>
      <c r="F122" s="46" t="str">
        <f t="shared" si="13"/>
        <v>N/A</v>
      </c>
      <c r="G122" s="38">
        <v>20</v>
      </c>
      <c r="H122" s="46" t="str">
        <f t="shared" si="14"/>
        <v>N/A</v>
      </c>
      <c r="I122" s="12">
        <v>-25</v>
      </c>
      <c r="J122" s="12">
        <v>-4.76</v>
      </c>
      <c r="K122" s="47" t="s">
        <v>739</v>
      </c>
      <c r="L122" s="9" t="str">
        <f t="shared" si="15"/>
        <v>Yes</v>
      </c>
    </row>
    <row r="123" spans="1:12" ht="25.5" x14ac:dyDescent="0.2">
      <c r="A123" s="4" t="s">
        <v>1334</v>
      </c>
      <c r="B123" s="37" t="s">
        <v>213</v>
      </c>
      <c r="C123" s="49">
        <v>2000.3928570999999</v>
      </c>
      <c r="D123" s="46" t="str">
        <f t="shared" si="12"/>
        <v>N/A</v>
      </c>
      <c r="E123" s="49">
        <v>2056.1904761999999</v>
      </c>
      <c r="F123" s="46" t="str">
        <f t="shared" si="13"/>
        <v>N/A</v>
      </c>
      <c r="G123" s="49">
        <v>2231.35</v>
      </c>
      <c r="H123" s="46" t="str">
        <f t="shared" si="14"/>
        <v>N/A</v>
      </c>
      <c r="I123" s="12">
        <v>2.7890000000000001</v>
      </c>
      <c r="J123" s="12">
        <v>8.5190000000000001</v>
      </c>
      <c r="K123" s="47" t="s">
        <v>739</v>
      </c>
      <c r="L123" s="9" t="str">
        <f t="shared" si="15"/>
        <v>Yes</v>
      </c>
    </row>
    <row r="124" spans="1:12" ht="25.5" x14ac:dyDescent="0.2">
      <c r="A124" s="4" t="s">
        <v>580</v>
      </c>
      <c r="B124" s="37" t="s">
        <v>213</v>
      </c>
      <c r="C124" s="49">
        <v>462631</v>
      </c>
      <c r="D124" s="46" t="str">
        <f t="shared" si="12"/>
        <v>N/A</v>
      </c>
      <c r="E124" s="49">
        <v>393007</v>
      </c>
      <c r="F124" s="46" t="str">
        <f t="shared" si="13"/>
        <v>N/A</v>
      </c>
      <c r="G124" s="49">
        <v>435179</v>
      </c>
      <c r="H124" s="46" t="str">
        <f t="shared" si="14"/>
        <v>N/A</v>
      </c>
      <c r="I124" s="12">
        <v>-15</v>
      </c>
      <c r="J124" s="12">
        <v>10.73</v>
      </c>
      <c r="K124" s="47" t="s">
        <v>739</v>
      </c>
      <c r="L124" s="9" t="str">
        <f t="shared" si="15"/>
        <v>Yes</v>
      </c>
    </row>
    <row r="125" spans="1:12" x14ac:dyDescent="0.2">
      <c r="A125" s="2" t="s">
        <v>581</v>
      </c>
      <c r="B125" s="37" t="s">
        <v>213</v>
      </c>
      <c r="C125" s="38">
        <v>282</v>
      </c>
      <c r="D125" s="46" t="str">
        <f t="shared" si="12"/>
        <v>N/A</v>
      </c>
      <c r="E125" s="38">
        <v>284</v>
      </c>
      <c r="F125" s="46" t="str">
        <f t="shared" si="13"/>
        <v>N/A</v>
      </c>
      <c r="G125" s="38">
        <v>297</v>
      </c>
      <c r="H125" s="46" t="str">
        <f t="shared" si="14"/>
        <v>N/A</v>
      </c>
      <c r="I125" s="12">
        <v>0.70920000000000005</v>
      </c>
      <c r="J125" s="12">
        <v>4.577</v>
      </c>
      <c r="K125" s="47" t="s">
        <v>739</v>
      </c>
      <c r="L125" s="9" t="str">
        <f t="shared" si="15"/>
        <v>Yes</v>
      </c>
    </row>
    <row r="126" spans="1:12" ht="25.5" x14ac:dyDescent="0.2">
      <c r="A126" s="2" t="s">
        <v>1335</v>
      </c>
      <c r="B126" s="37" t="s">
        <v>213</v>
      </c>
      <c r="C126" s="49">
        <v>1640.5354609999999</v>
      </c>
      <c r="D126" s="46" t="str">
        <f t="shared" si="12"/>
        <v>N/A</v>
      </c>
      <c r="E126" s="49">
        <v>1383.8274647999999</v>
      </c>
      <c r="F126" s="46" t="str">
        <f t="shared" si="13"/>
        <v>N/A</v>
      </c>
      <c r="G126" s="49">
        <v>1465.2491582</v>
      </c>
      <c r="H126" s="46" t="str">
        <f t="shared" si="14"/>
        <v>N/A</v>
      </c>
      <c r="I126" s="12">
        <v>-15.6</v>
      </c>
      <c r="J126" s="12">
        <v>5.8840000000000003</v>
      </c>
      <c r="K126" s="47" t="s">
        <v>739</v>
      </c>
      <c r="L126" s="9" t="str">
        <f t="shared" si="15"/>
        <v>Yes</v>
      </c>
    </row>
    <row r="127" spans="1:12" ht="25.5" x14ac:dyDescent="0.2">
      <c r="A127" s="2" t="s">
        <v>582</v>
      </c>
      <c r="B127" s="37" t="s">
        <v>213</v>
      </c>
      <c r="C127" s="49">
        <v>547418</v>
      </c>
      <c r="D127" s="46" t="str">
        <f t="shared" si="12"/>
        <v>N/A</v>
      </c>
      <c r="E127" s="49">
        <v>707556</v>
      </c>
      <c r="F127" s="46" t="str">
        <f t="shared" si="13"/>
        <v>N/A</v>
      </c>
      <c r="G127" s="49">
        <v>786681</v>
      </c>
      <c r="H127" s="46" t="str">
        <f t="shared" si="14"/>
        <v>N/A</v>
      </c>
      <c r="I127" s="12">
        <v>29.25</v>
      </c>
      <c r="J127" s="12">
        <v>11.18</v>
      </c>
      <c r="K127" s="47" t="s">
        <v>739</v>
      </c>
      <c r="L127" s="9" t="str">
        <f t="shared" si="15"/>
        <v>Yes</v>
      </c>
    </row>
    <row r="128" spans="1:12" x14ac:dyDescent="0.2">
      <c r="A128" s="2" t="s">
        <v>583</v>
      </c>
      <c r="B128" s="37" t="s">
        <v>213</v>
      </c>
      <c r="C128" s="38">
        <v>4616</v>
      </c>
      <c r="D128" s="46" t="str">
        <f t="shared" si="12"/>
        <v>N/A</v>
      </c>
      <c r="E128" s="38">
        <v>5595</v>
      </c>
      <c r="F128" s="46" t="str">
        <f t="shared" si="13"/>
        <v>N/A</v>
      </c>
      <c r="G128" s="38">
        <v>6201</v>
      </c>
      <c r="H128" s="46" t="str">
        <f t="shared" si="14"/>
        <v>N/A</v>
      </c>
      <c r="I128" s="12">
        <v>21.21</v>
      </c>
      <c r="J128" s="12">
        <v>10.83</v>
      </c>
      <c r="K128" s="47" t="s">
        <v>739</v>
      </c>
      <c r="L128" s="9" t="str">
        <f t="shared" si="15"/>
        <v>Yes</v>
      </c>
    </row>
    <row r="129" spans="1:12" ht="25.5" x14ac:dyDescent="0.2">
      <c r="A129" s="2" t="s">
        <v>1336</v>
      </c>
      <c r="B129" s="37" t="s">
        <v>213</v>
      </c>
      <c r="C129" s="49">
        <v>118.59142113999999</v>
      </c>
      <c r="D129" s="46" t="str">
        <f t="shared" si="12"/>
        <v>N/A</v>
      </c>
      <c r="E129" s="49">
        <v>126.46219839</v>
      </c>
      <c r="F129" s="46" t="str">
        <f t="shared" si="13"/>
        <v>N/A</v>
      </c>
      <c r="G129" s="49">
        <v>126.86357039000001</v>
      </c>
      <c r="H129" s="46" t="str">
        <f t="shared" si="14"/>
        <v>N/A</v>
      </c>
      <c r="I129" s="12">
        <v>6.6369999999999996</v>
      </c>
      <c r="J129" s="12">
        <v>0.31740000000000002</v>
      </c>
      <c r="K129" s="47" t="s">
        <v>739</v>
      </c>
      <c r="L129" s="9" t="str">
        <f t="shared" si="15"/>
        <v>Yes</v>
      </c>
    </row>
    <row r="130" spans="1:12" ht="25.5" x14ac:dyDescent="0.2">
      <c r="A130" s="2" t="s">
        <v>584</v>
      </c>
      <c r="B130" s="37" t="s">
        <v>213</v>
      </c>
      <c r="C130" s="49">
        <v>2312094</v>
      </c>
      <c r="D130" s="46" t="str">
        <f t="shared" si="12"/>
        <v>N/A</v>
      </c>
      <c r="E130" s="49">
        <v>2820965</v>
      </c>
      <c r="F130" s="46" t="str">
        <f t="shared" si="13"/>
        <v>N/A</v>
      </c>
      <c r="G130" s="49">
        <v>3107352</v>
      </c>
      <c r="H130" s="46" t="str">
        <f t="shared" si="14"/>
        <v>N/A</v>
      </c>
      <c r="I130" s="12">
        <v>22.01</v>
      </c>
      <c r="J130" s="12">
        <v>10.15</v>
      </c>
      <c r="K130" s="47" t="s">
        <v>739</v>
      </c>
      <c r="L130" s="9" t="str">
        <f t="shared" si="15"/>
        <v>Yes</v>
      </c>
    </row>
    <row r="131" spans="1:12" x14ac:dyDescent="0.2">
      <c r="A131" s="2" t="s">
        <v>585</v>
      </c>
      <c r="B131" s="37" t="s">
        <v>213</v>
      </c>
      <c r="C131" s="38">
        <v>192</v>
      </c>
      <c r="D131" s="46" t="str">
        <f t="shared" si="12"/>
        <v>N/A</v>
      </c>
      <c r="E131" s="38">
        <v>208</v>
      </c>
      <c r="F131" s="46" t="str">
        <f t="shared" si="13"/>
        <v>N/A</v>
      </c>
      <c r="G131" s="38">
        <v>232</v>
      </c>
      <c r="H131" s="46" t="str">
        <f t="shared" si="14"/>
        <v>N/A</v>
      </c>
      <c r="I131" s="12">
        <v>8.3330000000000002</v>
      </c>
      <c r="J131" s="12">
        <v>11.54</v>
      </c>
      <c r="K131" s="47" t="s">
        <v>739</v>
      </c>
      <c r="L131" s="9" t="str">
        <f t="shared" si="15"/>
        <v>Yes</v>
      </c>
    </row>
    <row r="132" spans="1:12" x14ac:dyDescent="0.2">
      <c r="A132" s="2" t="s">
        <v>1337</v>
      </c>
      <c r="B132" s="37" t="s">
        <v>213</v>
      </c>
      <c r="C132" s="49">
        <v>12042.15625</v>
      </c>
      <c r="D132" s="46" t="str">
        <f t="shared" si="12"/>
        <v>N/A</v>
      </c>
      <c r="E132" s="49">
        <v>13562.331731</v>
      </c>
      <c r="F132" s="46" t="str">
        <f t="shared" si="13"/>
        <v>N/A</v>
      </c>
      <c r="G132" s="49">
        <v>13393.758621000001</v>
      </c>
      <c r="H132" s="46" t="str">
        <f t="shared" si="14"/>
        <v>N/A</v>
      </c>
      <c r="I132" s="12">
        <v>12.62</v>
      </c>
      <c r="J132" s="12">
        <v>-1.24</v>
      </c>
      <c r="K132" s="47" t="s">
        <v>739</v>
      </c>
      <c r="L132" s="9" t="str">
        <f t="shared" si="15"/>
        <v>Yes</v>
      </c>
    </row>
    <row r="133" spans="1:12" ht="25.5" x14ac:dyDescent="0.2">
      <c r="A133" s="2" t="s">
        <v>586</v>
      </c>
      <c r="B133" s="37" t="s">
        <v>213</v>
      </c>
      <c r="C133" s="49">
        <v>2662726</v>
      </c>
      <c r="D133" s="46" t="str">
        <f t="shared" si="12"/>
        <v>N/A</v>
      </c>
      <c r="E133" s="49">
        <v>2721203</v>
      </c>
      <c r="F133" s="46" t="str">
        <f t="shared" si="13"/>
        <v>N/A</v>
      </c>
      <c r="G133" s="49">
        <v>2784823</v>
      </c>
      <c r="H133" s="46" t="str">
        <f t="shared" si="14"/>
        <v>N/A</v>
      </c>
      <c r="I133" s="12">
        <v>2.1960000000000002</v>
      </c>
      <c r="J133" s="12">
        <v>2.3380000000000001</v>
      </c>
      <c r="K133" s="47" t="s">
        <v>739</v>
      </c>
      <c r="L133" s="9" t="str">
        <f>IF(J133="Div by 0", "N/A", IF(OR(J133="N/A",K133="N/A"),"N/A", IF(J133&gt;VALUE(MID(K133,1,2)), "No", IF(J133&lt;-1*VALUE(MID(K133,1,2)), "No", "Yes"))))</f>
        <v>Yes</v>
      </c>
    </row>
    <row r="134" spans="1:12" x14ac:dyDescent="0.2">
      <c r="A134" s="2" t="s">
        <v>587</v>
      </c>
      <c r="B134" s="37" t="s">
        <v>213</v>
      </c>
      <c r="C134" s="38">
        <v>10932</v>
      </c>
      <c r="D134" s="46" t="str">
        <f t="shared" si="12"/>
        <v>N/A</v>
      </c>
      <c r="E134" s="38">
        <v>10942</v>
      </c>
      <c r="F134" s="46" t="str">
        <f t="shared" si="13"/>
        <v>N/A</v>
      </c>
      <c r="G134" s="38">
        <v>11260</v>
      </c>
      <c r="H134" s="46" t="str">
        <f t="shared" si="14"/>
        <v>N/A</v>
      </c>
      <c r="I134" s="12">
        <v>9.1499999999999998E-2</v>
      </c>
      <c r="J134" s="12">
        <v>2.9060000000000001</v>
      </c>
      <c r="K134" s="47" t="s">
        <v>739</v>
      </c>
      <c r="L134" s="9" t="str">
        <f t="shared" ref="L134:L138" si="16">IF(J134="Div by 0", "N/A", IF(OR(J134="N/A",K134="N/A"),"N/A", IF(J134&gt;VALUE(MID(K134,1,2)), "No", IF(J134&lt;-1*VALUE(MID(K134,1,2)), "No", "Yes"))))</f>
        <v>Yes</v>
      </c>
    </row>
    <row r="135" spans="1:12" ht="25.5" x14ac:dyDescent="0.2">
      <c r="A135" s="2" t="s">
        <v>1338</v>
      </c>
      <c r="B135" s="37" t="s">
        <v>213</v>
      </c>
      <c r="C135" s="49">
        <v>243.57171606</v>
      </c>
      <c r="D135" s="46" t="str">
        <f t="shared" si="12"/>
        <v>N/A</v>
      </c>
      <c r="E135" s="49">
        <v>248.69338329000001</v>
      </c>
      <c r="F135" s="46" t="str">
        <f t="shared" si="13"/>
        <v>N/A</v>
      </c>
      <c r="G135" s="49">
        <v>247.31998224</v>
      </c>
      <c r="H135" s="46" t="str">
        <f t="shared" si="14"/>
        <v>N/A</v>
      </c>
      <c r="I135" s="12">
        <v>2.1030000000000002</v>
      </c>
      <c r="J135" s="12">
        <v>-0.55200000000000005</v>
      </c>
      <c r="K135" s="47" t="s">
        <v>739</v>
      </c>
      <c r="L135" s="9" t="str">
        <f t="shared" si="16"/>
        <v>Yes</v>
      </c>
    </row>
    <row r="136" spans="1:12" ht="25.5" x14ac:dyDescent="0.2">
      <c r="A136" s="2" t="s">
        <v>588</v>
      </c>
      <c r="B136" s="37" t="s">
        <v>213</v>
      </c>
      <c r="C136" s="49">
        <v>27840</v>
      </c>
      <c r="D136" s="46" t="str">
        <f t="shared" ref="D136:D150" si="17">IF($B136="N/A","N/A",IF(C136&gt;10,"No",IF(C136&lt;-10,"No","Yes")))</f>
        <v>N/A</v>
      </c>
      <c r="E136" s="49">
        <v>26280</v>
      </c>
      <c r="F136" s="46" t="str">
        <f t="shared" ref="F136:F150" si="18">IF($B136="N/A","N/A",IF(E136&gt;10,"No",IF(E136&lt;-10,"No","Yes")))</f>
        <v>N/A</v>
      </c>
      <c r="G136" s="49">
        <v>26085</v>
      </c>
      <c r="H136" s="46" t="str">
        <f t="shared" ref="H136:H150" si="19">IF($B136="N/A","N/A",IF(G136&gt;10,"No",IF(G136&lt;-10,"No","Yes")))</f>
        <v>N/A</v>
      </c>
      <c r="I136" s="12">
        <v>-5.6</v>
      </c>
      <c r="J136" s="12">
        <v>-0.74199999999999999</v>
      </c>
      <c r="K136" s="47" t="s">
        <v>739</v>
      </c>
      <c r="L136" s="9" t="str">
        <f t="shared" si="16"/>
        <v>Yes</v>
      </c>
    </row>
    <row r="137" spans="1:12" x14ac:dyDescent="0.2">
      <c r="A137" s="2" t="s">
        <v>589</v>
      </c>
      <c r="B137" s="37" t="s">
        <v>213</v>
      </c>
      <c r="C137" s="38">
        <v>26</v>
      </c>
      <c r="D137" s="46" t="str">
        <f t="shared" si="17"/>
        <v>N/A</v>
      </c>
      <c r="E137" s="38">
        <v>30</v>
      </c>
      <c r="F137" s="46" t="str">
        <f t="shared" si="18"/>
        <v>N/A</v>
      </c>
      <c r="G137" s="38">
        <v>32</v>
      </c>
      <c r="H137" s="46" t="str">
        <f t="shared" si="19"/>
        <v>N/A</v>
      </c>
      <c r="I137" s="12">
        <v>15.38</v>
      </c>
      <c r="J137" s="12">
        <v>6.6669999999999998</v>
      </c>
      <c r="K137" s="47" t="s">
        <v>739</v>
      </c>
      <c r="L137" s="9" t="str">
        <f t="shared" si="16"/>
        <v>Yes</v>
      </c>
    </row>
    <row r="138" spans="1:12" ht="25.5" x14ac:dyDescent="0.2">
      <c r="A138" s="2" t="s">
        <v>1339</v>
      </c>
      <c r="B138" s="37" t="s">
        <v>213</v>
      </c>
      <c r="C138" s="49">
        <v>1070.7692308000001</v>
      </c>
      <c r="D138" s="46" t="str">
        <f t="shared" si="17"/>
        <v>N/A</v>
      </c>
      <c r="E138" s="49">
        <v>876</v>
      </c>
      <c r="F138" s="46" t="str">
        <f t="shared" si="18"/>
        <v>N/A</v>
      </c>
      <c r="G138" s="49">
        <v>815.15625</v>
      </c>
      <c r="H138" s="46" t="str">
        <f t="shared" si="19"/>
        <v>N/A</v>
      </c>
      <c r="I138" s="12">
        <v>-18.2</v>
      </c>
      <c r="J138" s="12">
        <v>-6.95</v>
      </c>
      <c r="K138" s="47" t="s">
        <v>739</v>
      </c>
      <c r="L138" s="9" t="str">
        <f t="shared" si="16"/>
        <v>Yes</v>
      </c>
    </row>
    <row r="139" spans="1:12" ht="25.5" x14ac:dyDescent="0.2">
      <c r="A139" s="2" t="s">
        <v>590</v>
      </c>
      <c r="B139" s="37" t="s">
        <v>213</v>
      </c>
      <c r="C139" s="49">
        <v>18233143</v>
      </c>
      <c r="D139" s="46" t="str">
        <f t="shared" si="17"/>
        <v>N/A</v>
      </c>
      <c r="E139" s="49">
        <v>18983869</v>
      </c>
      <c r="F139" s="46" t="str">
        <f t="shared" si="18"/>
        <v>N/A</v>
      </c>
      <c r="G139" s="49">
        <v>18210793</v>
      </c>
      <c r="H139" s="46" t="str">
        <f t="shared" si="19"/>
        <v>N/A</v>
      </c>
      <c r="I139" s="12">
        <v>4.117</v>
      </c>
      <c r="J139" s="12">
        <v>-4.07</v>
      </c>
      <c r="K139" s="47" t="s">
        <v>739</v>
      </c>
      <c r="L139" s="9" t="str">
        <f t="shared" ref="L139:L150" si="20">IF(J139="Div by 0", "N/A", IF(K139="N/A","N/A", IF(J139&gt;VALUE(MID(K139,1,2)), "No", IF(J139&lt;-1*VALUE(MID(K139,1,2)), "No", "Yes"))))</f>
        <v>Yes</v>
      </c>
    </row>
    <row r="140" spans="1:12" ht="25.5" x14ac:dyDescent="0.2">
      <c r="A140" s="2" t="s">
        <v>591</v>
      </c>
      <c r="B140" s="37" t="s">
        <v>213</v>
      </c>
      <c r="C140" s="38">
        <v>31446</v>
      </c>
      <c r="D140" s="46" t="str">
        <f t="shared" si="17"/>
        <v>N/A</v>
      </c>
      <c r="E140" s="38">
        <v>32026</v>
      </c>
      <c r="F140" s="46" t="str">
        <f t="shared" si="18"/>
        <v>N/A</v>
      </c>
      <c r="G140" s="38">
        <v>31155</v>
      </c>
      <c r="H140" s="46" t="str">
        <f t="shared" si="19"/>
        <v>N/A</v>
      </c>
      <c r="I140" s="12">
        <v>1.8440000000000001</v>
      </c>
      <c r="J140" s="12">
        <v>-2.72</v>
      </c>
      <c r="K140" s="47" t="s">
        <v>739</v>
      </c>
      <c r="L140" s="9" t="str">
        <f t="shared" si="20"/>
        <v>Yes</v>
      </c>
    </row>
    <row r="141" spans="1:12" ht="25.5" x14ac:dyDescent="0.2">
      <c r="A141" s="2" t="s">
        <v>1340</v>
      </c>
      <c r="B141" s="37" t="s">
        <v>213</v>
      </c>
      <c r="C141" s="49">
        <v>579.82392037</v>
      </c>
      <c r="D141" s="46" t="str">
        <f t="shared" si="17"/>
        <v>N/A</v>
      </c>
      <c r="E141" s="49">
        <v>592.76428526999996</v>
      </c>
      <c r="F141" s="46" t="str">
        <f t="shared" si="18"/>
        <v>N/A</v>
      </c>
      <c r="G141" s="49">
        <v>584.52232386000003</v>
      </c>
      <c r="H141" s="46" t="str">
        <f t="shared" si="19"/>
        <v>N/A</v>
      </c>
      <c r="I141" s="12">
        <v>2.2320000000000002</v>
      </c>
      <c r="J141" s="12">
        <v>-1.39</v>
      </c>
      <c r="K141" s="47" t="s">
        <v>739</v>
      </c>
      <c r="L141" s="9" t="str">
        <f t="shared" si="20"/>
        <v>Yes</v>
      </c>
    </row>
    <row r="142" spans="1:12" ht="25.5" x14ac:dyDescent="0.2">
      <c r="A142" s="2" t="s">
        <v>592</v>
      </c>
      <c r="B142" s="37" t="s">
        <v>213</v>
      </c>
      <c r="C142" s="49">
        <v>31831836</v>
      </c>
      <c r="D142" s="46" t="str">
        <f t="shared" si="17"/>
        <v>N/A</v>
      </c>
      <c r="E142" s="49">
        <v>30910469</v>
      </c>
      <c r="F142" s="46" t="str">
        <f t="shared" si="18"/>
        <v>N/A</v>
      </c>
      <c r="G142" s="49">
        <v>32881664</v>
      </c>
      <c r="H142" s="46" t="str">
        <f t="shared" si="19"/>
        <v>N/A</v>
      </c>
      <c r="I142" s="12">
        <v>-2.89</v>
      </c>
      <c r="J142" s="12">
        <v>6.3769999999999998</v>
      </c>
      <c r="K142" s="47" t="s">
        <v>739</v>
      </c>
      <c r="L142" s="9" t="str">
        <f t="shared" si="20"/>
        <v>Yes</v>
      </c>
    </row>
    <row r="143" spans="1:12" x14ac:dyDescent="0.2">
      <c r="A143" s="3" t="s">
        <v>593</v>
      </c>
      <c r="B143" s="37" t="s">
        <v>213</v>
      </c>
      <c r="C143" s="38">
        <v>1196</v>
      </c>
      <c r="D143" s="46" t="str">
        <f t="shared" si="17"/>
        <v>N/A</v>
      </c>
      <c r="E143" s="38">
        <v>1183</v>
      </c>
      <c r="F143" s="46" t="str">
        <f t="shared" si="18"/>
        <v>N/A</v>
      </c>
      <c r="G143" s="38">
        <v>1174</v>
      </c>
      <c r="H143" s="46" t="str">
        <f t="shared" si="19"/>
        <v>N/A</v>
      </c>
      <c r="I143" s="12">
        <v>-1.0900000000000001</v>
      </c>
      <c r="J143" s="12">
        <v>-0.76100000000000001</v>
      </c>
      <c r="K143" s="47" t="s">
        <v>739</v>
      </c>
      <c r="L143" s="9" t="str">
        <f t="shared" si="20"/>
        <v>Yes</v>
      </c>
    </row>
    <row r="144" spans="1:12" ht="25.5" x14ac:dyDescent="0.2">
      <c r="A144" s="3" t="s">
        <v>1341</v>
      </c>
      <c r="B144" s="37" t="s">
        <v>213</v>
      </c>
      <c r="C144" s="49">
        <v>26615.247491999999</v>
      </c>
      <c r="D144" s="46" t="str">
        <f t="shared" si="17"/>
        <v>N/A</v>
      </c>
      <c r="E144" s="49">
        <v>26128.883346999999</v>
      </c>
      <c r="F144" s="46" t="str">
        <f t="shared" si="18"/>
        <v>N/A</v>
      </c>
      <c r="G144" s="49">
        <v>28008.231687</v>
      </c>
      <c r="H144" s="46" t="str">
        <f t="shared" si="19"/>
        <v>N/A</v>
      </c>
      <c r="I144" s="12">
        <v>-1.83</v>
      </c>
      <c r="J144" s="12">
        <v>7.1929999999999996</v>
      </c>
      <c r="K144" s="47" t="s">
        <v>739</v>
      </c>
      <c r="L144" s="9" t="str">
        <f t="shared" si="20"/>
        <v>Yes</v>
      </c>
    </row>
    <row r="145" spans="1:12" ht="25.5" x14ac:dyDescent="0.2">
      <c r="A145" s="2" t="s">
        <v>594</v>
      </c>
      <c r="B145" s="37" t="s">
        <v>213</v>
      </c>
      <c r="C145" s="49">
        <v>60315757</v>
      </c>
      <c r="D145" s="46" t="str">
        <f t="shared" si="17"/>
        <v>N/A</v>
      </c>
      <c r="E145" s="49">
        <v>38680385</v>
      </c>
      <c r="F145" s="46" t="str">
        <f t="shared" si="18"/>
        <v>N/A</v>
      </c>
      <c r="G145" s="49">
        <v>26159342</v>
      </c>
      <c r="H145" s="46" t="str">
        <f t="shared" si="19"/>
        <v>N/A</v>
      </c>
      <c r="I145" s="12">
        <v>-35.9</v>
      </c>
      <c r="J145" s="12">
        <v>-32.4</v>
      </c>
      <c r="K145" s="47" t="s">
        <v>739</v>
      </c>
      <c r="L145" s="9" t="str">
        <f t="shared" si="20"/>
        <v>No</v>
      </c>
    </row>
    <row r="146" spans="1:12" x14ac:dyDescent="0.2">
      <c r="A146" s="2" t="s">
        <v>595</v>
      </c>
      <c r="B146" s="37" t="s">
        <v>213</v>
      </c>
      <c r="C146" s="38">
        <v>11503</v>
      </c>
      <c r="D146" s="46" t="str">
        <f t="shared" si="17"/>
        <v>N/A</v>
      </c>
      <c r="E146" s="38">
        <v>7278</v>
      </c>
      <c r="F146" s="46" t="str">
        <f t="shared" si="18"/>
        <v>N/A</v>
      </c>
      <c r="G146" s="38">
        <v>7912</v>
      </c>
      <c r="H146" s="46" t="str">
        <f t="shared" si="19"/>
        <v>N/A</v>
      </c>
      <c r="I146" s="12">
        <v>-36.700000000000003</v>
      </c>
      <c r="J146" s="12">
        <v>8.7110000000000003</v>
      </c>
      <c r="K146" s="47" t="s">
        <v>739</v>
      </c>
      <c r="L146" s="9" t="str">
        <f t="shared" si="20"/>
        <v>Yes</v>
      </c>
    </row>
    <row r="147" spans="1:12" ht="25.5" x14ac:dyDescent="0.2">
      <c r="A147" s="2" t="s">
        <v>1342</v>
      </c>
      <c r="B147" s="37" t="s">
        <v>213</v>
      </c>
      <c r="C147" s="49">
        <v>5243.4805703000002</v>
      </c>
      <c r="D147" s="46" t="str">
        <f t="shared" si="17"/>
        <v>N/A</v>
      </c>
      <c r="E147" s="49">
        <v>5314.6997801999996</v>
      </c>
      <c r="F147" s="46" t="str">
        <f t="shared" si="18"/>
        <v>N/A</v>
      </c>
      <c r="G147" s="49">
        <v>3306.2869059999998</v>
      </c>
      <c r="H147" s="46" t="str">
        <f t="shared" si="19"/>
        <v>N/A</v>
      </c>
      <c r="I147" s="12">
        <v>1.3580000000000001</v>
      </c>
      <c r="J147" s="12">
        <v>-37.799999999999997</v>
      </c>
      <c r="K147" s="47" t="s">
        <v>739</v>
      </c>
      <c r="L147" s="9" t="str">
        <f t="shared" si="20"/>
        <v>No</v>
      </c>
    </row>
    <row r="148" spans="1:12" ht="25.5" x14ac:dyDescent="0.2">
      <c r="A148" s="2" t="s">
        <v>596</v>
      </c>
      <c r="B148" s="37" t="s">
        <v>213</v>
      </c>
      <c r="C148" s="49">
        <v>8167306</v>
      </c>
      <c r="D148" s="46" t="str">
        <f t="shared" si="17"/>
        <v>N/A</v>
      </c>
      <c r="E148" s="49">
        <v>8391404</v>
      </c>
      <c r="F148" s="46" t="str">
        <f t="shared" si="18"/>
        <v>N/A</v>
      </c>
      <c r="G148" s="49">
        <v>9318918</v>
      </c>
      <c r="H148" s="46" t="str">
        <f t="shared" si="19"/>
        <v>N/A</v>
      </c>
      <c r="I148" s="12">
        <v>2.7440000000000002</v>
      </c>
      <c r="J148" s="12">
        <v>11.05</v>
      </c>
      <c r="K148" s="47" t="s">
        <v>739</v>
      </c>
      <c r="L148" s="9" t="str">
        <f t="shared" si="20"/>
        <v>Yes</v>
      </c>
    </row>
    <row r="149" spans="1:12" x14ac:dyDescent="0.2">
      <c r="A149" s="2" t="s">
        <v>597</v>
      </c>
      <c r="B149" s="37" t="s">
        <v>213</v>
      </c>
      <c r="C149" s="38">
        <v>734</v>
      </c>
      <c r="D149" s="46" t="str">
        <f t="shared" si="17"/>
        <v>N/A</v>
      </c>
      <c r="E149" s="38">
        <v>742</v>
      </c>
      <c r="F149" s="46" t="str">
        <f t="shared" si="18"/>
        <v>N/A</v>
      </c>
      <c r="G149" s="38">
        <v>875</v>
      </c>
      <c r="H149" s="46" t="str">
        <f t="shared" si="19"/>
        <v>N/A</v>
      </c>
      <c r="I149" s="12">
        <v>1.0900000000000001</v>
      </c>
      <c r="J149" s="12">
        <v>17.920000000000002</v>
      </c>
      <c r="K149" s="47" t="s">
        <v>739</v>
      </c>
      <c r="L149" s="9" t="str">
        <f t="shared" si="20"/>
        <v>Yes</v>
      </c>
    </row>
    <row r="150" spans="1:12" ht="25.5" x14ac:dyDescent="0.2">
      <c r="A150" s="4" t="s">
        <v>1343</v>
      </c>
      <c r="B150" s="37" t="s">
        <v>213</v>
      </c>
      <c r="C150" s="49">
        <v>11127.119891</v>
      </c>
      <c r="D150" s="46" t="str">
        <f t="shared" si="17"/>
        <v>N/A</v>
      </c>
      <c r="E150" s="49">
        <v>11309.169811</v>
      </c>
      <c r="F150" s="46" t="str">
        <f t="shared" si="18"/>
        <v>N/A</v>
      </c>
      <c r="G150" s="49">
        <v>10650.191999999999</v>
      </c>
      <c r="H150" s="46" t="str">
        <f t="shared" si="19"/>
        <v>N/A</v>
      </c>
      <c r="I150" s="12">
        <v>1.6359999999999999</v>
      </c>
      <c r="J150" s="12">
        <v>-5.83</v>
      </c>
      <c r="K150" s="47" t="s">
        <v>739</v>
      </c>
      <c r="L150" s="9" t="str">
        <f t="shared" si="20"/>
        <v>Yes</v>
      </c>
    </row>
    <row r="151" spans="1:12" ht="25.5" x14ac:dyDescent="0.2">
      <c r="A151" s="4" t="s">
        <v>1344</v>
      </c>
      <c r="B151" s="37" t="s">
        <v>213</v>
      </c>
      <c r="C151" s="49">
        <v>830.96872167000004</v>
      </c>
      <c r="D151" s="46" t="str">
        <f t="shared" ref="D151:D170" si="21">IF($B151="N/A","N/A",IF(C151&gt;10,"No",IF(C151&lt;-10,"No","Yes")))</f>
        <v>N/A</v>
      </c>
      <c r="E151" s="49">
        <v>903.65948873000002</v>
      </c>
      <c r="F151" s="46" t="str">
        <f t="shared" ref="F151:F170" si="22">IF($B151="N/A","N/A",IF(E151&gt;10,"No",IF(E151&lt;-10,"No","Yes")))</f>
        <v>N/A</v>
      </c>
      <c r="G151" s="49">
        <v>832.08884450999994</v>
      </c>
      <c r="H151" s="46" t="str">
        <f t="shared" ref="H151:H170" si="23">IF($B151="N/A","N/A",IF(G151&gt;10,"No",IF(G151&lt;-10,"No","Yes")))</f>
        <v>N/A</v>
      </c>
      <c r="I151" s="12">
        <v>8.7479999999999993</v>
      </c>
      <c r="J151" s="12">
        <v>-7.92</v>
      </c>
      <c r="K151" s="47" t="s">
        <v>739</v>
      </c>
      <c r="L151" s="9" t="str">
        <f t="shared" ref="L151:L170" si="24">IF(J151="Div by 0", "N/A", IF(K151="N/A","N/A", IF(J151&gt;VALUE(MID(K151,1,2)), "No", IF(J151&lt;-1*VALUE(MID(K151,1,2)), "No", "Yes"))))</f>
        <v>Yes</v>
      </c>
    </row>
    <row r="152" spans="1:12" ht="25.5" x14ac:dyDescent="0.2">
      <c r="A152" s="4" t="s">
        <v>1345</v>
      </c>
      <c r="B152" s="37" t="s">
        <v>213</v>
      </c>
      <c r="C152" s="49">
        <v>2193.8493150999998</v>
      </c>
      <c r="D152" s="46" t="str">
        <f t="shared" si="21"/>
        <v>N/A</v>
      </c>
      <c r="E152" s="49">
        <v>1206.0816327</v>
      </c>
      <c r="F152" s="46" t="str">
        <f t="shared" si="22"/>
        <v>N/A</v>
      </c>
      <c r="G152" s="49">
        <v>2657.0548386999999</v>
      </c>
      <c r="H152" s="46" t="str">
        <f t="shared" si="23"/>
        <v>N/A</v>
      </c>
      <c r="I152" s="12">
        <v>-45</v>
      </c>
      <c r="J152" s="12">
        <v>120.3</v>
      </c>
      <c r="K152" s="47" t="s">
        <v>739</v>
      </c>
      <c r="L152" s="9" t="str">
        <f t="shared" si="24"/>
        <v>No</v>
      </c>
    </row>
    <row r="153" spans="1:12" ht="25.5" x14ac:dyDescent="0.2">
      <c r="A153" s="4" t="s">
        <v>1346</v>
      </c>
      <c r="B153" s="37" t="s">
        <v>213</v>
      </c>
      <c r="C153" s="49">
        <v>4016.7575259</v>
      </c>
      <c r="D153" s="46" t="str">
        <f t="shared" si="21"/>
        <v>N/A</v>
      </c>
      <c r="E153" s="49">
        <v>4618.9906080000001</v>
      </c>
      <c r="F153" s="46" t="str">
        <f t="shared" si="22"/>
        <v>N/A</v>
      </c>
      <c r="G153" s="49">
        <v>4027.2852862999998</v>
      </c>
      <c r="H153" s="46" t="str">
        <f t="shared" si="23"/>
        <v>N/A</v>
      </c>
      <c r="I153" s="12">
        <v>14.99</v>
      </c>
      <c r="J153" s="12">
        <v>-12.8</v>
      </c>
      <c r="K153" s="47" t="s">
        <v>739</v>
      </c>
      <c r="L153" s="9" t="str">
        <f t="shared" si="24"/>
        <v>Yes</v>
      </c>
    </row>
    <row r="154" spans="1:12" ht="25.5" x14ac:dyDescent="0.2">
      <c r="A154" s="4" t="s">
        <v>1347</v>
      </c>
      <c r="B154" s="37" t="s">
        <v>213</v>
      </c>
      <c r="C154" s="49">
        <v>513.10217846</v>
      </c>
      <c r="D154" s="46" t="str">
        <f t="shared" si="21"/>
        <v>N/A</v>
      </c>
      <c r="E154" s="49">
        <v>537.92463075000001</v>
      </c>
      <c r="F154" s="46" t="str">
        <f t="shared" si="22"/>
        <v>N/A</v>
      </c>
      <c r="G154" s="49">
        <v>501.06755168000001</v>
      </c>
      <c r="H154" s="46" t="str">
        <f t="shared" si="23"/>
        <v>N/A</v>
      </c>
      <c r="I154" s="12">
        <v>4.8380000000000001</v>
      </c>
      <c r="J154" s="12">
        <v>-6.85</v>
      </c>
      <c r="K154" s="47" t="s">
        <v>739</v>
      </c>
      <c r="L154" s="9" t="str">
        <f t="shared" si="24"/>
        <v>Yes</v>
      </c>
    </row>
    <row r="155" spans="1:12" ht="25.5" x14ac:dyDescent="0.2">
      <c r="A155" s="2" t="s">
        <v>1348</v>
      </c>
      <c r="B155" s="37" t="s">
        <v>213</v>
      </c>
      <c r="C155" s="49">
        <v>641.73807389000001</v>
      </c>
      <c r="D155" s="46" t="str">
        <f t="shared" si="21"/>
        <v>N/A</v>
      </c>
      <c r="E155" s="49">
        <v>641.38249298000005</v>
      </c>
      <c r="F155" s="46" t="str">
        <f t="shared" si="22"/>
        <v>N/A</v>
      </c>
      <c r="G155" s="49">
        <v>645.01718461999997</v>
      </c>
      <c r="H155" s="46" t="str">
        <f t="shared" si="23"/>
        <v>N/A</v>
      </c>
      <c r="I155" s="12">
        <v>-5.5E-2</v>
      </c>
      <c r="J155" s="12">
        <v>0.56669999999999998</v>
      </c>
      <c r="K155" s="47" t="s">
        <v>739</v>
      </c>
      <c r="L155" s="9" t="str">
        <f t="shared" si="24"/>
        <v>Yes</v>
      </c>
    </row>
    <row r="156" spans="1:12" ht="25.5" x14ac:dyDescent="0.2">
      <c r="A156" s="2" t="s">
        <v>1349</v>
      </c>
      <c r="B156" s="37" t="s">
        <v>213</v>
      </c>
      <c r="C156" s="49">
        <v>265.22474541000003</v>
      </c>
      <c r="D156" s="46" t="str">
        <f t="shared" si="21"/>
        <v>N/A</v>
      </c>
      <c r="E156" s="49">
        <v>251.56775992999999</v>
      </c>
      <c r="F156" s="46" t="str">
        <f t="shared" si="22"/>
        <v>N/A</v>
      </c>
      <c r="G156" s="49">
        <v>234.19288359999999</v>
      </c>
      <c r="H156" s="46" t="str">
        <f t="shared" si="23"/>
        <v>N/A</v>
      </c>
      <c r="I156" s="12">
        <v>-5.15</v>
      </c>
      <c r="J156" s="12">
        <v>-6.91</v>
      </c>
      <c r="K156" s="47" t="s">
        <v>739</v>
      </c>
      <c r="L156" s="9" t="str">
        <f t="shared" si="24"/>
        <v>Yes</v>
      </c>
    </row>
    <row r="157" spans="1:12" ht="25.5" x14ac:dyDescent="0.2">
      <c r="A157" s="2" t="s">
        <v>1350</v>
      </c>
      <c r="B157" s="37" t="s">
        <v>213</v>
      </c>
      <c r="C157" s="49">
        <v>1710.5376712</v>
      </c>
      <c r="D157" s="46" t="str">
        <f t="shared" si="21"/>
        <v>N/A</v>
      </c>
      <c r="E157" s="49">
        <v>1396.5544218</v>
      </c>
      <c r="F157" s="46" t="str">
        <f t="shared" si="22"/>
        <v>N/A</v>
      </c>
      <c r="G157" s="49">
        <v>1034.5999999999999</v>
      </c>
      <c r="H157" s="46" t="str">
        <f t="shared" si="23"/>
        <v>N/A</v>
      </c>
      <c r="I157" s="12">
        <v>-18.399999999999999</v>
      </c>
      <c r="J157" s="12">
        <v>-25.9</v>
      </c>
      <c r="K157" s="47" t="s">
        <v>739</v>
      </c>
      <c r="L157" s="9" t="str">
        <f t="shared" si="24"/>
        <v>Yes</v>
      </c>
    </row>
    <row r="158" spans="1:12" ht="25.5" x14ac:dyDescent="0.2">
      <c r="A158" s="2" t="s">
        <v>1351</v>
      </c>
      <c r="B158" s="37" t="s">
        <v>213</v>
      </c>
      <c r="C158" s="49">
        <v>2966.141975</v>
      </c>
      <c r="D158" s="46" t="str">
        <f t="shared" si="21"/>
        <v>N/A</v>
      </c>
      <c r="E158" s="49">
        <v>2375.4357884000001</v>
      </c>
      <c r="F158" s="46" t="str">
        <f t="shared" si="22"/>
        <v>N/A</v>
      </c>
      <c r="G158" s="49">
        <v>2290.9195834000002</v>
      </c>
      <c r="H158" s="46" t="str">
        <f t="shared" si="23"/>
        <v>N/A</v>
      </c>
      <c r="I158" s="12">
        <v>-19.899999999999999</v>
      </c>
      <c r="J158" s="12">
        <v>-3.56</v>
      </c>
      <c r="K158" s="47" t="s">
        <v>739</v>
      </c>
      <c r="L158" s="9" t="str">
        <f t="shared" si="24"/>
        <v>Yes</v>
      </c>
    </row>
    <row r="159" spans="1:12" ht="25.5" x14ac:dyDescent="0.2">
      <c r="A159" s="2" t="s">
        <v>1352</v>
      </c>
      <c r="B159" s="37" t="s">
        <v>213</v>
      </c>
      <c r="C159" s="49">
        <v>46.800981989999997</v>
      </c>
      <c r="D159" s="46" t="str">
        <f t="shared" si="21"/>
        <v>N/A</v>
      </c>
      <c r="E159" s="49">
        <v>90.520722272</v>
      </c>
      <c r="F159" s="46" t="str">
        <f t="shared" si="22"/>
        <v>N/A</v>
      </c>
      <c r="G159" s="49">
        <v>72.788943861999996</v>
      </c>
      <c r="H159" s="46" t="str">
        <f t="shared" si="23"/>
        <v>N/A</v>
      </c>
      <c r="I159" s="12">
        <v>93.42</v>
      </c>
      <c r="J159" s="12">
        <v>-19.600000000000001</v>
      </c>
      <c r="K159" s="47" t="s">
        <v>739</v>
      </c>
      <c r="L159" s="9" t="str">
        <f t="shared" si="24"/>
        <v>Yes</v>
      </c>
    </row>
    <row r="160" spans="1:12" ht="25.5" x14ac:dyDescent="0.2">
      <c r="A160" s="4" t="s">
        <v>1353</v>
      </c>
      <c r="B160" s="37" t="s">
        <v>213</v>
      </c>
      <c r="C160" s="49">
        <v>0.1216228874</v>
      </c>
      <c r="D160" s="46" t="str">
        <f t="shared" si="21"/>
        <v>N/A</v>
      </c>
      <c r="E160" s="49">
        <v>0.1002006152</v>
      </c>
      <c r="F160" s="46" t="str">
        <f t="shared" si="22"/>
        <v>N/A</v>
      </c>
      <c r="G160" s="49">
        <v>8.6264599400000003E-2</v>
      </c>
      <c r="H160" s="46" t="str">
        <f t="shared" si="23"/>
        <v>N/A</v>
      </c>
      <c r="I160" s="12">
        <v>-17.600000000000001</v>
      </c>
      <c r="J160" s="12">
        <v>-13.9</v>
      </c>
      <c r="K160" s="47" t="s">
        <v>739</v>
      </c>
      <c r="L160" s="9" t="str">
        <f t="shared" si="24"/>
        <v>Yes</v>
      </c>
    </row>
    <row r="161" spans="1:12" x14ac:dyDescent="0.2">
      <c r="A161" s="4" t="s">
        <v>1354</v>
      </c>
      <c r="B161" s="37" t="s">
        <v>213</v>
      </c>
      <c r="C161" s="49">
        <v>490.35760311000001</v>
      </c>
      <c r="D161" s="46" t="str">
        <f t="shared" si="21"/>
        <v>N/A</v>
      </c>
      <c r="E161" s="49">
        <v>500.63648782000001</v>
      </c>
      <c r="F161" s="46" t="str">
        <f t="shared" si="22"/>
        <v>N/A</v>
      </c>
      <c r="G161" s="49">
        <v>523.59819277999998</v>
      </c>
      <c r="H161" s="46" t="str">
        <f t="shared" si="23"/>
        <v>N/A</v>
      </c>
      <c r="I161" s="12">
        <v>2.0960000000000001</v>
      </c>
      <c r="J161" s="12">
        <v>4.5869999999999997</v>
      </c>
      <c r="K161" s="47" t="s">
        <v>739</v>
      </c>
      <c r="L161" s="9" t="str">
        <f t="shared" si="24"/>
        <v>Yes</v>
      </c>
    </row>
    <row r="162" spans="1:12" x14ac:dyDescent="0.2">
      <c r="A162" s="4" t="s">
        <v>1355</v>
      </c>
      <c r="B162" s="37" t="s">
        <v>213</v>
      </c>
      <c r="C162" s="49">
        <v>439.11301370000001</v>
      </c>
      <c r="D162" s="46" t="str">
        <f t="shared" si="21"/>
        <v>N/A</v>
      </c>
      <c r="E162" s="49">
        <v>411.24489796</v>
      </c>
      <c r="F162" s="46" t="str">
        <f t="shared" si="22"/>
        <v>N/A</v>
      </c>
      <c r="G162" s="49">
        <v>542.08387097000002</v>
      </c>
      <c r="H162" s="46" t="str">
        <f t="shared" si="23"/>
        <v>N/A</v>
      </c>
      <c r="I162" s="12">
        <v>-6.35</v>
      </c>
      <c r="J162" s="12">
        <v>31.82</v>
      </c>
      <c r="K162" s="47" t="s">
        <v>739</v>
      </c>
      <c r="L162" s="9" t="str">
        <f t="shared" si="24"/>
        <v>No</v>
      </c>
    </row>
    <row r="163" spans="1:12" ht="25.5" x14ac:dyDescent="0.2">
      <c r="A163" s="4" t="s">
        <v>1706</v>
      </c>
      <c r="B163" s="37" t="s">
        <v>213</v>
      </c>
      <c r="C163" s="49">
        <v>3423.8057942999999</v>
      </c>
      <c r="D163" s="46" t="str">
        <f t="shared" si="21"/>
        <v>N/A</v>
      </c>
      <c r="E163" s="49">
        <v>3469.2083539</v>
      </c>
      <c r="F163" s="46" t="str">
        <f t="shared" si="22"/>
        <v>N/A</v>
      </c>
      <c r="G163" s="49">
        <v>3569.3287997000002</v>
      </c>
      <c r="H163" s="46" t="str">
        <f t="shared" si="23"/>
        <v>N/A</v>
      </c>
      <c r="I163" s="12">
        <v>1.3260000000000001</v>
      </c>
      <c r="J163" s="12">
        <v>2.8860000000000001</v>
      </c>
      <c r="K163" s="47" t="s">
        <v>739</v>
      </c>
      <c r="L163" s="9" t="str">
        <f t="shared" si="24"/>
        <v>Yes</v>
      </c>
    </row>
    <row r="164" spans="1:12" x14ac:dyDescent="0.2">
      <c r="A164" s="4" t="s">
        <v>1356</v>
      </c>
      <c r="B164" s="37" t="s">
        <v>213</v>
      </c>
      <c r="C164" s="49">
        <v>182.92472068000001</v>
      </c>
      <c r="D164" s="46" t="str">
        <f t="shared" si="21"/>
        <v>N/A</v>
      </c>
      <c r="E164" s="49">
        <v>186.0871683</v>
      </c>
      <c r="F164" s="46" t="str">
        <f t="shared" si="22"/>
        <v>N/A</v>
      </c>
      <c r="G164" s="49">
        <v>189.57146444</v>
      </c>
      <c r="H164" s="46" t="str">
        <f t="shared" si="23"/>
        <v>N/A</v>
      </c>
      <c r="I164" s="12">
        <v>1.7290000000000001</v>
      </c>
      <c r="J164" s="12">
        <v>1.8720000000000001</v>
      </c>
      <c r="K164" s="47" t="s">
        <v>739</v>
      </c>
      <c r="L164" s="9" t="str">
        <f t="shared" si="24"/>
        <v>Yes</v>
      </c>
    </row>
    <row r="165" spans="1:12" x14ac:dyDescent="0.2">
      <c r="A165" s="4" t="s">
        <v>1357</v>
      </c>
      <c r="B165" s="37" t="s">
        <v>213</v>
      </c>
      <c r="C165" s="49">
        <v>351.11501250999999</v>
      </c>
      <c r="D165" s="46" t="str">
        <f t="shared" si="21"/>
        <v>N/A</v>
      </c>
      <c r="E165" s="49">
        <v>337.80078909000002</v>
      </c>
      <c r="F165" s="46" t="str">
        <f t="shared" si="22"/>
        <v>N/A</v>
      </c>
      <c r="G165" s="49">
        <v>393.81497165000002</v>
      </c>
      <c r="H165" s="46" t="str">
        <f t="shared" si="23"/>
        <v>N/A</v>
      </c>
      <c r="I165" s="12">
        <v>-3.79</v>
      </c>
      <c r="J165" s="12">
        <v>16.579999999999998</v>
      </c>
      <c r="K165" s="47" t="s">
        <v>739</v>
      </c>
      <c r="L165" s="9" t="str">
        <f t="shared" si="24"/>
        <v>Yes</v>
      </c>
    </row>
    <row r="166" spans="1:12" x14ac:dyDescent="0.2">
      <c r="A166" s="4" t="s">
        <v>1358</v>
      </c>
      <c r="B166" s="37" t="s">
        <v>213</v>
      </c>
      <c r="C166" s="49">
        <v>1694.4396528</v>
      </c>
      <c r="D166" s="46" t="str">
        <f t="shared" si="21"/>
        <v>N/A</v>
      </c>
      <c r="E166" s="49">
        <v>1516.8886167999999</v>
      </c>
      <c r="F166" s="46" t="str">
        <f t="shared" si="22"/>
        <v>N/A</v>
      </c>
      <c r="G166" s="49">
        <v>1440.4991487</v>
      </c>
      <c r="H166" s="46" t="str">
        <f t="shared" si="23"/>
        <v>N/A</v>
      </c>
      <c r="I166" s="12">
        <v>-10.5</v>
      </c>
      <c r="J166" s="12">
        <v>-5.04</v>
      </c>
      <c r="K166" s="47" t="s">
        <v>739</v>
      </c>
      <c r="L166" s="9" t="str">
        <f t="shared" si="24"/>
        <v>Yes</v>
      </c>
    </row>
    <row r="167" spans="1:12" x14ac:dyDescent="0.2">
      <c r="A167" s="48" t="s">
        <v>1359</v>
      </c>
      <c r="B167" s="37" t="s">
        <v>213</v>
      </c>
      <c r="C167" s="49">
        <v>1854.7979452</v>
      </c>
      <c r="D167" s="46" t="str">
        <f t="shared" si="21"/>
        <v>N/A</v>
      </c>
      <c r="E167" s="49">
        <v>997.64965986000004</v>
      </c>
      <c r="F167" s="46" t="str">
        <f t="shared" si="22"/>
        <v>N/A</v>
      </c>
      <c r="G167" s="49">
        <v>1914.7741934999999</v>
      </c>
      <c r="H167" s="46" t="str">
        <f t="shared" si="23"/>
        <v>N/A</v>
      </c>
      <c r="I167" s="12">
        <v>-46.2</v>
      </c>
      <c r="J167" s="12">
        <v>91.93</v>
      </c>
      <c r="K167" s="47" t="s">
        <v>739</v>
      </c>
      <c r="L167" s="9" t="str">
        <f t="shared" si="24"/>
        <v>No</v>
      </c>
    </row>
    <row r="168" spans="1:12" x14ac:dyDescent="0.2">
      <c r="A168" s="48" t="s">
        <v>1360</v>
      </c>
      <c r="B168" s="37" t="s">
        <v>213</v>
      </c>
      <c r="C168" s="49">
        <v>7819.2756135999998</v>
      </c>
      <c r="D168" s="46" t="str">
        <f t="shared" si="21"/>
        <v>N/A</v>
      </c>
      <c r="E168" s="49">
        <v>7224.9570934000003</v>
      </c>
      <c r="F168" s="46" t="str">
        <f t="shared" si="22"/>
        <v>N/A</v>
      </c>
      <c r="G168" s="49">
        <v>7149.7710195999998</v>
      </c>
      <c r="H168" s="46" t="str">
        <f t="shared" si="23"/>
        <v>N/A</v>
      </c>
      <c r="I168" s="12">
        <v>-7.6</v>
      </c>
      <c r="J168" s="12">
        <v>-1.04</v>
      </c>
      <c r="K168" s="47" t="s">
        <v>739</v>
      </c>
      <c r="L168" s="9" t="str">
        <f t="shared" si="24"/>
        <v>Yes</v>
      </c>
    </row>
    <row r="169" spans="1:12" x14ac:dyDescent="0.2">
      <c r="A169" s="48" t="s">
        <v>1361</v>
      </c>
      <c r="B169" s="37" t="s">
        <v>213</v>
      </c>
      <c r="C169" s="49">
        <v>1131.1693339000001</v>
      </c>
      <c r="D169" s="46" t="str">
        <f t="shared" si="21"/>
        <v>N/A</v>
      </c>
      <c r="E169" s="49">
        <v>956.41767949999996</v>
      </c>
      <c r="F169" s="46" t="str">
        <f t="shared" si="22"/>
        <v>N/A</v>
      </c>
      <c r="G169" s="49">
        <v>858.38103139999998</v>
      </c>
      <c r="H169" s="46" t="str">
        <f t="shared" si="23"/>
        <v>N/A</v>
      </c>
      <c r="I169" s="12">
        <v>-15.4</v>
      </c>
      <c r="J169" s="12">
        <v>-10.3</v>
      </c>
      <c r="K169" s="47" t="s">
        <v>739</v>
      </c>
      <c r="L169" s="9" t="str">
        <f t="shared" si="24"/>
        <v>Yes</v>
      </c>
    </row>
    <row r="170" spans="1:12" x14ac:dyDescent="0.2">
      <c r="A170" s="48" t="s">
        <v>1362</v>
      </c>
      <c r="B170" s="37" t="s">
        <v>213</v>
      </c>
      <c r="C170" s="49">
        <v>1243.2350163000001</v>
      </c>
      <c r="D170" s="46" t="str">
        <f t="shared" si="21"/>
        <v>N/A</v>
      </c>
      <c r="E170" s="49">
        <v>1114.9016584000001</v>
      </c>
      <c r="F170" s="46" t="str">
        <f t="shared" si="22"/>
        <v>N/A</v>
      </c>
      <c r="G170" s="49">
        <v>1097.1521071</v>
      </c>
      <c r="H170" s="46" t="str">
        <f t="shared" si="23"/>
        <v>N/A</v>
      </c>
      <c r="I170" s="12">
        <v>-10.3</v>
      </c>
      <c r="J170" s="12">
        <v>-1.59</v>
      </c>
      <c r="K170" s="47" t="s">
        <v>739</v>
      </c>
      <c r="L170" s="9" t="str">
        <f t="shared" si="24"/>
        <v>Yes</v>
      </c>
    </row>
    <row r="171" spans="1:12" x14ac:dyDescent="0.2">
      <c r="A171" s="48" t="s">
        <v>85</v>
      </c>
      <c r="B171" s="37" t="s">
        <v>213</v>
      </c>
      <c r="C171" s="8">
        <v>10.213630911999999</v>
      </c>
      <c r="D171" s="46" t="str">
        <f t="shared" ref="D171:D202" si="25">IF($B171="N/A","N/A",IF(C171&gt;10,"No",IF(C171&lt;-10,"No","Yes")))</f>
        <v>N/A</v>
      </c>
      <c r="E171" s="8">
        <v>11.340406184000001</v>
      </c>
      <c r="F171" s="46" t="str">
        <f t="shared" ref="F171:F202" si="26">IF($B171="N/A","N/A",IF(E171&gt;10,"No",IF(E171&lt;-10,"No","Yes")))</f>
        <v>N/A</v>
      </c>
      <c r="G171" s="8">
        <v>10.737817765999999</v>
      </c>
      <c r="H171" s="46" t="str">
        <f t="shared" ref="H171:H202" si="27">IF($B171="N/A","N/A",IF(G171&gt;10,"No",IF(G171&lt;-10,"No","Yes")))</f>
        <v>N/A</v>
      </c>
      <c r="I171" s="12">
        <v>11.03</v>
      </c>
      <c r="J171" s="12">
        <v>-5.31</v>
      </c>
      <c r="K171" s="47" t="s">
        <v>739</v>
      </c>
      <c r="L171" s="9" t="str">
        <f t="shared" ref="L171:L202" si="28">IF(J171="Div by 0", "N/A", IF(K171="N/A","N/A", IF(J171&gt;VALUE(MID(K171,1,2)), "No", IF(J171&lt;-1*VALUE(MID(K171,1,2)), "No", "Yes"))))</f>
        <v>Yes</v>
      </c>
    </row>
    <row r="172" spans="1:12" x14ac:dyDescent="0.2">
      <c r="A172" s="48" t="s">
        <v>465</v>
      </c>
      <c r="B172" s="37" t="s">
        <v>213</v>
      </c>
      <c r="C172" s="8">
        <v>6.8493150685000002</v>
      </c>
      <c r="D172" s="46" t="str">
        <f t="shared" si="25"/>
        <v>N/A</v>
      </c>
      <c r="E172" s="8">
        <v>6.8027210884000002</v>
      </c>
      <c r="F172" s="46" t="str">
        <f t="shared" si="26"/>
        <v>N/A</v>
      </c>
      <c r="G172" s="8">
        <v>13.225806452</v>
      </c>
      <c r="H172" s="46" t="str">
        <f t="shared" si="27"/>
        <v>N/A</v>
      </c>
      <c r="I172" s="12">
        <v>-0.68</v>
      </c>
      <c r="J172" s="12">
        <v>94.42</v>
      </c>
      <c r="K172" s="47" t="s">
        <v>739</v>
      </c>
      <c r="L172" s="9" t="str">
        <f t="shared" si="28"/>
        <v>No</v>
      </c>
    </row>
    <row r="173" spans="1:12" x14ac:dyDescent="0.2">
      <c r="A173" s="48" t="s">
        <v>466</v>
      </c>
      <c r="B173" s="37" t="s">
        <v>213</v>
      </c>
      <c r="C173" s="8">
        <v>11.96933052</v>
      </c>
      <c r="D173" s="46" t="str">
        <f t="shared" si="25"/>
        <v>N/A</v>
      </c>
      <c r="E173" s="8">
        <v>14.483440435</v>
      </c>
      <c r="F173" s="46" t="str">
        <f t="shared" si="26"/>
        <v>N/A</v>
      </c>
      <c r="G173" s="8">
        <v>14.494959101999999</v>
      </c>
      <c r="H173" s="46" t="str">
        <f t="shared" si="27"/>
        <v>N/A</v>
      </c>
      <c r="I173" s="12">
        <v>21</v>
      </c>
      <c r="J173" s="12">
        <v>7.9500000000000001E-2</v>
      </c>
      <c r="K173" s="47" t="s">
        <v>739</v>
      </c>
      <c r="L173" s="9" t="str">
        <f t="shared" si="28"/>
        <v>Yes</v>
      </c>
    </row>
    <row r="174" spans="1:12" x14ac:dyDescent="0.2">
      <c r="A174" s="2" t="s">
        <v>467</v>
      </c>
      <c r="B174" s="37" t="s">
        <v>213</v>
      </c>
      <c r="C174" s="8">
        <v>9.1995591602999998</v>
      </c>
      <c r="D174" s="46" t="str">
        <f t="shared" si="25"/>
        <v>N/A</v>
      </c>
      <c r="E174" s="8">
        <v>10.021626099000001</v>
      </c>
      <c r="F174" s="46" t="str">
        <f t="shared" si="26"/>
        <v>N/A</v>
      </c>
      <c r="G174" s="8">
        <v>9.2846820808999997</v>
      </c>
      <c r="H174" s="46" t="str">
        <f t="shared" si="27"/>
        <v>N/A</v>
      </c>
      <c r="I174" s="12">
        <v>8.9359999999999999</v>
      </c>
      <c r="J174" s="12">
        <v>-7.35</v>
      </c>
      <c r="K174" s="47" t="s">
        <v>739</v>
      </c>
      <c r="L174" s="9" t="str">
        <f t="shared" si="28"/>
        <v>Yes</v>
      </c>
    </row>
    <row r="175" spans="1:12" x14ac:dyDescent="0.2">
      <c r="A175" s="2" t="s">
        <v>468</v>
      </c>
      <c r="B175" s="37" t="s">
        <v>213</v>
      </c>
      <c r="C175" s="8">
        <v>11.826417417</v>
      </c>
      <c r="D175" s="46" t="str">
        <f t="shared" si="25"/>
        <v>N/A</v>
      </c>
      <c r="E175" s="8">
        <v>13.191119433000001</v>
      </c>
      <c r="F175" s="46" t="str">
        <f t="shared" si="26"/>
        <v>N/A</v>
      </c>
      <c r="G175" s="8">
        <v>12.889829929999999</v>
      </c>
      <c r="H175" s="46" t="str">
        <f t="shared" si="27"/>
        <v>N/A</v>
      </c>
      <c r="I175" s="12">
        <v>11.54</v>
      </c>
      <c r="J175" s="12">
        <v>-2.2799999999999998</v>
      </c>
      <c r="K175" s="47" t="s">
        <v>739</v>
      </c>
      <c r="L175" s="9" t="str">
        <f t="shared" si="28"/>
        <v>Yes</v>
      </c>
    </row>
    <row r="176" spans="1:12" x14ac:dyDescent="0.2">
      <c r="A176" s="2" t="s">
        <v>1363</v>
      </c>
      <c r="B176" s="37" t="s">
        <v>213</v>
      </c>
      <c r="C176" s="8">
        <v>0.46384942169999999</v>
      </c>
      <c r="D176" s="46" t="str">
        <f t="shared" si="25"/>
        <v>N/A</v>
      </c>
      <c r="E176" s="8">
        <v>0.46721228660000003</v>
      </c>
      <c r="F176" s="46" t="str">
        <f t="shared" si="26"/>
        <v>N/A</v>
      </c>
      <c r="G176" s="8">
        <v>0.4680925326</v>
      </c>
      <c r="H176" s="46" t="str">
        <f t="shared" si="27"/>
        <v>N/A</v>
      </c>
      <c r="I176" s="12">
        <v>0.72499999999999998</v>
      </c>
      <c r="J176" s="12">
        <v>0.18840000000000001</v>
      </c>
      <c r="K176" s="47" t="s">
        <v>739</v>
      </c>
      <c r="L176" s="9" t="str">
        <f t="shared" si="28"/>
        <v>Yes</v>
      </c>
    </row>
    <row r="177" spans="1:12" x14ac:dyDescent="0.2">
      <c r="A177" s="2" t="s">
        <v>1364</v>
      </c>
      <c r="B177" s="37" t="s">
        <v>213</v>
      </c>
      <c r="C177" s="8">
        <v>7.5342465753000001</v>
      </c>
      <c r="D177" s="46" t="str">
        <f t="shared" si="25"/>
        <v>N/A</v>
      </c>
      <c r="E177" s="8">
        <v>4.4217687075000001</v>
      </c>
      <c r="F177" s="46" t="str">
        <f t="shared" si="26"/>
        <v>N/A</v>
      </c>
      <c r="G177" s="8">
        <v>3.5483870968</v>
      </c>
      <c r="H177" s="46" t="str">
        <f t="shared" si="27"/>
        <v>N/A</v>
      </c>
      <c r="I177" s="12">
        <v>-41.3</v>
      </c>
      <c r="J177" s="12">
        <v>-19.8</v>
      </c>
      <c r="K177" s="47" t="s">
        <v>739</v>
      </c>
      <c r="L177" s="9" t="str">
        <f t="shared" si="28"/>
        <v>Yes</v>
      </c>
    </row>
    <row r="178" spans="1:12" x14ac:dyDescent="0.2">
      <c r="A178" s="2" t="s">
        <v>1365</v>
      </c>
      <c r="B178" s="37" t="s">
        <v>213</v>
      </c>
      <c r="C178" s="8">
        <v>5.4289095867999997</v>
      </c>
      <c r="D178" s="46" t="str">
        <f t="shared" si="25"/>
        <v>N/A</v>
      </c>
      <c r="E178" s="8">
        <v>5.0420168067000004</v>
      </c>
      <c r="F178" s="46" t="str">
        <f t="shared" si="26"/>
        <v>N/A</v>
      </c>
      <c r="G178" s="8">
        <v>5.1883203348000002</v>
      </c>
      <c r="H178" s="46" t="str">
        <f t="shared" si="27"/>
        <v>N/A</v>
      </c>
      <c r="I178" s="12">
        <v>-7.13</v>
      </c>
      <c r="J178" s="12">
        <v>2.9020000000000001</v>
      </c>
      <c r="K178" s="47" t="s">
        <v>739</v>
      </c>
      <c r="L178" s="9" t="str">
        <f t="shared" si="28"/>
        <v>Yes</v>
      </c>
    </row>
    <row r="179" spans="1:12" x14ac:dyDescent="0.2">
      <c r="A179" s="2" t="s">
        <v>1366</v>
      </c>
      <c r="B179" s="37" t="s">
        <v>213</v>
      </c>
      <c r="C179" s="8">
        <v>4.1576199899999999E-2</v>
      </c>
      <c r="D179" s="46" t="str">
        <f t="shared" si="25"/>
        <v>N/A</v>
      </c>
      <c r="E179" s="8">
        <v>7.8879386800000006E-2</v>
      </c>
      <c r="F179" s="46" t="str">
        <f t="shared" si="26"/>
        <v>N/A</v>
      </c>
      <c r="G179" s="8">
        <v>6.3069462100000001E-2</v>
      </c>
      <c r="H179" s="46" t="str">
        <f t="shared" si="27"/>
        <v>N/A</v>
      </c>
      <c r="I179" s="12">
        <v>89.72</v>
      </c>
      <c r="J179" s="12">
        <v>-20</v>
      </c>
      <c r="K179" s="47" t="s">
        <v>739</v>
      </c>
      <c r="L179" s="9" t="str">
        <f t="shared" si="28"/>
        <v>Yes</v>
      </c>
    </row>
    <row r="180" spans="1:12" x14ac:dyDescent="0.2">
      <c r="A180" s="2" t="s">
        <v>1367</v>
      </c>
      <c r="B180" s="37" t="s">
        <v>213</v>
      </c>
      <c r="C180" s="8">
        <v>1.3381328E-3</v>
      </c>
      <c r="D180" s="46" t="str">
        <f t="shared" si="25"/>
        <v>N/A</v>
      </c>
      <c r="E180" s="8">
        <v>4.0123043999999997E-3</v>
      </c>
      <c r="F180" s="46" t="str">
        <f t="shared" si="26"/>
        <v>N/A</v>
      </c>
      <c r="G180" s="8">
        <v>2.7320538000000002E-3</v>
      </c>
      <c r="H180" s="46" t="str">
        <f t="shared" si="27"/>
        <v>N/A</v>
      </c>
      <c r="I180" s="12">
        <v>199.8</v>
      </c>
      <c r="J180" s="12">
        <v>-31.9</v>
      </c>
      <c r="K180" s="47" t="s">
        <v>739</v>
      </c>
      <c r="L180" s="9" t="str">
        <f t="shared" si="28"/>
        <v>No</v>
      </c>
    </row>
    <row r="181" spans="1:12" x14ac:dyDescent="0.2">
      <c r="A181" s="2" t="s">
        <v>86</v>
      </c>
      <c r="B181" s="37" t="s">
        <v>213</v>
      </c>
      <c r="C181" s="8">
        <v>0.70113935140000005</v>
      </c>
      <c r="D181" s="46" t="str">
        <f t="shared" si="25"/>
        <v>N/A</v>
      </c>
      <c r="E181" s="8">
        <v>0.34602076120000003</v>
      </c>
      <c r="F181" s="46" t="str">
        <f t="shared" si="26"/>
        <v>N/A</v>
      </c>
      <c r="G181" s="8">
        <v>0.49710024860000002</v>
      </c>
      <c r="H181" s="46" t="str">
        <f t="shared" si="27"/>
        <v>N/A</v>
      </c>
      <c r="I181" s="12">
        <v>-50.6</v>
      </c>
      <c r="J181" s="12">
        <v>43.66</v>
      </c>
      <c r="K181" s="47" t="s">
        <v>739</v>
      </c>
      <c r="L181" s="9" t="str">
        <f t="shared" si="28"/>
        <v>No</v>
      </c>
    </row>
    <row r="182" spans="1:12" x14ac:dyDescent="0.2">
      <c r="A182" s="2" t="s">
        <v>87</v>
      </c>
      <c r="B182" s="37" t="s">
        <v>213</v>
      </c>
      <c r="C182" s="8">
        <v>60.897615707999996</v>
      </c>
      <c r="D182" s="46" t="str">
        <f t="shared" si="25"/>
        <v>N/A</v>
      </c>
      <c r="E182" s="8">
        <v>59.52672527</v>
      </c>
      <c r="F182" s="46" t="str">
        <f t="shared" si="26"/>
        <v>N/A</v>
      </c>
      <c r="G182" s="8">
        <v>60.428147602000003</v>
      </c>
      <c r="H182" s="46" t="str">
        <f t="shared" si="27"/>
        <v>N/A</v>
      </c>
      <c r="I182" s="12">
        <v>-2.25</v>
      </c>
      <c r="J182" s="12">
        <v>1.514</v>
      </c>
      <c r="K182" s="47" t="s">
        <v>739</v>
      </c>
      <c r="L182" s="9" t="str">
        <f t="shared" si="28"/>
        <v>Yes</v>
      </c>
    </row>
    <row r="183" spans="1:12" x14ac:dyDescent="0.2">
      <c r="A183" s="2" t="s">
        <v>469</v>
      </c>
      <c r="B183" s="37" t="s">
        <v>213</v>
      </c>
      <c r="C183" s="8">
        <v>54.794520548000001</v>
      </c>
      <c r="D183" s="46" t="str">
        <f t="shared" si="25"/>
        <v>N/A</v>
      </c>
      <c r="E183" s="8">
        <v>62.925170068</v>
      </c>
      <c r="F183" s="46" t="str">
        <f t="shared" si="26"/>
        <v>N/A</v>
      </c>
      <c r="G183" s="8">
        <v>57.419354839</v>
      </c>
      <c r="H183" s="46" t="str">
        <f t="shared" si="27"/>
        <v>N/A</v>
      </c>
      <c r="I183" s="12">
        <v>14.84</v>
      </c>
      <c r="J183" s="12">
        <v>-8.75</v>
      </c>
      <c r="K183" s="47" t="s">
        <v>739</v>
      </c>
      <c r="L183" s="9" t="str">
        <f t="shared" si="28"/>
        <v>Yes</v>
      </c>
    </row>
    <row r="184" spans="1:12" x14ac:dyDescent="0.2">
      <c r="A184" s="2" t="s">
        <v>470</v>
      </c>
      <c r="B184" s="37" t="s">
        <v>213</v>
      </c>
      <c r="C184" s="8">
        <v>80.533113775999993</v>
      </c>
      <c r="D184" s="46" t="str">
        <f t="shared" si="25"/>
        <v>N/A</v>
      </c>
      <c r="E184" s="8">
        <v>79.945625308999993</v>
      </c>
      <c r="F184" s="46" t="str">
        <f t="shared" si="26"/>
        <v>N/A</v>
      </c>
      <c r="G184" s="8">
        <v>80.107475746999995</v>
      </c>
      <c r="H184" s="46" t="str">
        <f t="shared" si="27"/>
        <v>N/A</v>
      </c>
      <c r="I184" s="12">
        <v>-0.72899999999999998</v>
      </c>
      <c r="J184" s="12">
        <v>0.20250000000000001</v>
      </c>
      <c r="K184" s="47" t="s">
        <v>739</v>
      </c>
      <c r="L184" s="9" t="str">
        <f t="shared" si="28"/>
        <v>Yes</v>
      </c>
    </row>
    <row r="185" spans="1:12" x14ac:dyDescent="0.2">
      <c r="A185" s="2" t="s">
        <v>471</v>
      </c>
      <c r="B185" s="37" t="s">
        <v>213</v>
      </c>
      <c r="C185" s="8">
        <v>56.054616608000003</v>
      </c>
      <c r="D185" s="46" t="str">
        <f t="shared" si="25"/>
        <v>N/A</v>
      </c>
      <c r="E185" s="8">
        <v>56.487500904000001</v>
      </c>
      <c r="F185" s="46" t="str">
        <f t="shared" si="26"/>
        <v>N/A</v>
      </c>
      <c r="G185" s="8">
        <v>56.674953463000001</v>
      </c>
      <c r="H185" s="46" t="str">
        <f t="shared" si="27"/>
        <v>N/A</v>
      </c>
      <c r="I185" s="12">
        <v>0.77229999999999999</v>
      </c>
      <c r="J185" s="12">
        <v>0.33179999999999998</v>
      </c>
      <c r="K185" s="47" t="s">
        <v>739</v>
      </c>
      <c r="L185" s="9" t="str">
        <f t="shared" si="28"/>
        <v>Yes</v>
      </c>
    </row>
    <row r="186" spans="1:12" x14ac:dyDescent="0.2">
      <c r="A186" s="2" t="s">
        <v>472</v>
      </c>
      <c r="B186" s="37" t="s">
        <v>213</v>
      </c>
      <c r="C186" s="8">
        <v>65.635412345999995</v>
      </c>
      <c r="D186" s="46" t="str">
        <f t="shared" si="25"/>
        <v>N/A</v>
      </c>
      <c r="E186" s="8">
        <v>60.172529089000001</v>
      </c>
      <c r="F186" s="46" t="str">
        <f t="shared" si="26"/>
        <v>N/A</v>
      </c>
      <c r="G186" s="8">
        <v>63.160986270999999</v>
      </c>
      <c r="H186" s="46" t="str">
        <f t="shared" si="27"/>
        <v>N/A</v>
      </c>
      <c r="I186" s="12">
        <v>-8.32</v>
      </c>
      <c r="J186" s="12">
        <v>4.9660000000000002</v>
      </c>
      <c r="K186" s="47" t="s">
        <v>739</v>
      </c>
      <c r="L186" s="9" t="str">
        <f t="shared" si="28"/>
        <v>Yes</v>
      </c>
    </row>
    <row r="187" spans="1:12" x14ac:dyDescent="0.2">
      <c r="A187" s="2" t="s">
        <v>116</v>
      </c>
      <c r="B187" s="37" t="s">
        <v>213</v>
      </c>
      <c r="C187" s="8">
        <v>74.472833709</v>
      </c>
      <c r="D187" s="46" t="str">
        <f t="shared" si="25"/>
        <v>N/A</v>
      </c>
      <c r="E187" s="8">
        <v>73.603314135999995</v>
      </c>
      <c r="F187" s="46" t="str">
        <f t="shared" si="26"/>
        <v>N/A</v>
      </c>
      <c r="G187" s="8">
        <v>73.914409261000003</v>
      </c>
      <c r="H187" s="46" t="str">
        <f t="shared" si="27"/>
        <v>N/A</v>
      </c>
      <c r="I187" s="12">
        <v>-1.17</v>
      </c>
      <c r="J187" s="12">
        <v>0.42270000000000002</v>
      </c>
      <c r="K187" s="47" t="s">
        <v>739</v>
      </c>
      <c r="L187" s="9" t="str">
        <f t="shared" si="28"/>
        <v>Yes</v>
      </c>
    </row>
    <row r="188" spans="1:12" x14ac:dyDescent="0.2">
      <c r="A188" s="2" t="s">
        <v>473</v>
      </c>
      <c r="B188" s="37" t="s">
        <v>213</v>
      </c>
      <c r="C188" s="8">
        <v>54.794520548000001</v>
      </c>
      <c r="D188" s="46" t="str">
        <f t="shared" si="25"/>
        <v>N/A</v>
      </c>
      <c r="E188" s="8">
        <v>42.857142856999999</v>
      </c>
      <c r="F188" s="46" t="str">
        <f t="shared" si="26"/>
        <v>N/A</v>
      </c>
      <c r="G188" s="8">
        <v>38.064516128999998</v>
      </c>
      <c r="H188" s="46" t="str">
        <f t="shared" si="27"/>
        <v>N/A</v>
      </c>
      <c r="I188" s="12">
        <v>-21.8</v>
      </c>
      <c r="J188" s="12">
        <v>-11.2</v>
      </c>
      <c r="K188" s="47" t="s">
        <v>739</v>
      </c>
      <c r="L188" s="9" t="str">
        <f t="shared" si="28"/>
        <v>Yes</v>
      </c>
    </row>
    <row r="189" spans="1:12" x14ac:dyDescent="0.2">
      <c r="A189" s="2" t="s">
        <v>474</v>
      </c>
      <c r="B189" s="37" t="s">
        <v>213</v>
      </c>
      <c r="C189" s="8">
        <v>82.241547882000006</v>
      </c>
      <c r="D189" s="46" t="str">
        <f t="shared" si="25"/>
        <v>N/A</v>
      </c>
      <c r="E189" s="8">
        <v>78.942165101000001</v>
      </c>
      <c r="F189" s="46" t="str">
        <f t="shared" si="26"/>
        <v>N/A</v>
      </c>
      <c r="G189" s="8">
        <v>78.890051360000001</v>
      </c>
      <c r="H189" s="46" t="str">
        <f t="shared" si="27"/>
        <v>N/A</v>
      </c>
      <c r="I189" s="12">
        <v>-4.01</v>
      </c>
      <c r="J189" s="12">
        <v>-6.6000000000000003E-2</v>
      </c>
      <c r="K189" s="47" t="s">
        <v>739</v>
      </c>
      <c r="L189" s="9" t="str">
        <f t="shared" si="28"/>
        <v>Yes</v>
      </c>
    </row>
    <row r="190" spans="1:12" x14ac:dyDescent="0.2">
      <c r="A190" s="2" t="s">
        <v>475</v>
      </c>
      <c r="B190" s="37" t="s">
        <v>213</v>
      </c>
      <c r="C190" s="8">
        <v>74.660296048999996</v>
      </c>
      <c r="D190" s="46" t="str">
        <f t="shared" si="25"/>
        <v>N/A</v>
      </c>
      <c r="E190" s="8">
        <v>76.454503027000001</v>
      </c>
      <c r="F190" s="46" t="str">
        <f t="shared" si="26"/>
        <v>N/A</v>
      </c>
      <c r="G190" s="8">
        <v>76.017071618000003</v>
      </c>
      <c r="H190" s="46" t="str">
        <f t="shared" si="27"/>
        <v>N/A</v>
      </c>
      <c r="I190" s="12">
        <v>2.403</v>
      </c>
      <c r="J190" s="12">
        <v>-0.57199999999999995</v>
      </c>
      <c r="K190" s="47" t="s">
        <v>739</v>
      </c>
      <c r="L190" s="9" t="str">
        <f t="shared" si="28"/>
        <v>Yes</v>
      </c>
    </row>
    <row r="191" spans="1:12" x14ac:dyDescent="0.2">
      <c r="A191" s="2" t="s">
        <v>476</v>
      </c>
      <c r="B191" s="37" t="s">
        <v>213</v>
      </c>
      <c r="C191" s="8">
        <v>72.149442668000006</v>
      </c>
      <c r="D191" s="46" t="str">
        <f t="shared" si="25"/>
        <v>N/A</v>
      </c>
      <c r="E191" s="8">
        <v>66.478534171000007</v>
      </c>
      <c r="F191" s="46" t="str">
        <f t="shared" si="26"/>
        <v>N/A</v>
      </c>
      <c r="G191" s="8">
        <v>67.946178540000005</v>
      </c>
      <c r="H191" s="46" t="str">
        <f t="shared" si="27"/>
        <v>N/A</v>
      </c>
      <c r="I191" s="12">
        <v>-7.86</v>
      </c>
      <c r="J191" s="12">
        <v>2.2080000000000002</v>
      </c>
      <c r="K191" s="47" t="s">
        <v>739</v>
      </c>
      <c r="L191" s="9" t="str">
        <f t="shared" si="28"/>
        <v>Yes</v>
      </c>
    </row>
    <row r="192" spans="1:12" x14ac:dyDescent="0.2">
      <c r="A192" s="2" t="s">
        <v>1368</v>
      </c>
      <c r="B192" s="37" t="s">
        <v>213</v>
      </c>
      <c r="C192" s="38">
        <v>4.1836491005000003</v>
      </c>
      <c r="D192" s="46" t="str">
        <f t="shared" si="25"/>
        <v>N/A</v>
      </c>
      <c r="E192" s="38">
        <v>4.2044263872999998</v>
      </c>
      <c r="F192" s="46" t="str">
        <f t="shared" si="26"/>
        <v>N/A</v>
      </c>
      <c r="G192" s="38">
        <v>4.2402484831000002</v>
      </c>
      <c r="H192" s="46" t="str">
        <f t="shared" si="27"/>
        <v>N/A</v>
      </c>
      <c r="I192" s="12">
        <v>0.49659999999999999</v>
      </c>
      <c r="J192" s="12">
        <v>0.85199999999999998</v>
      </c>
      <c r="K192" s="47" t="s">
        <v>739</v>
      </c>
      <c r="L192" s="9" t="str">
        <f t="shared" si="28"/>
        <v>Yes</v>
      </c>
    </row>
    <row r="193" spans="1:12" x14ac:dyDescent="0.2">
      <c r="A193" s="2" t="s">
        <v>1369</v>
      </c>
      <c r="B193" s="37" t="s">
        <v>213</v>
      </c>
      <c r="C193" s="38">
        <v>11.3</v>
      </c>
      <c r="D193" s="46" t="str">
        <f t="shared" si="25"/>
        <v>N/A</v>
      </c>
      <c r="E193" s="38">
        <v>7</v>
      </c>
      <c r="F193" s="46" t="str">
        <f t="shared" si="26"/>
        <v>N/A</v>
      </c>
      <c r="G193" s="38">
        <v>7.6585365854000003</v>
      </c>
      <c r="H193" s="46" t="str">
        <f t="shared" si="27"/>
        <v>N/A</v>
      </c>
      <c r="I193" s="12">
        <v>-38.1</v>
      </c>
      <c r="J193" s="12">
        <v>9.4079999999999995</v>
      </c>
      <c r="K193" s="47" t="s">
        <v>739</v>
      </c>
      <c r="L193" s="9" t="str">
        <f t="shared" si="28"/>
        <v>Yes</v>
      </c>
    </row>
    <row r="194" spans="1:12" x14ac:dyDescent="0.2">
      <c r="A194" s="2" t="s">
        <v>1370</v>
      </c>
      <c r="B194" s="37" t="s">
        <v>213</v>
      </c>
      <c r="C194" s="38">
        <v>11.413585554999999</v>
      </c>
      <c r="D194" s="46" t="str">
        <f t="shared" si="25"/>
        <v>N/A</v>
      </c>
      <c r="E194" s="38">
        <v>10.940273038000001</v>
      </c>
      <c r="F194" s="46" t="str">
        <f t="shared" si="26"/>
        <v>N/A</v>
      </c>
      <c r="G194" s="38">
        <v>10.055446194</v>
      </c>
      <c r="H194" s="46" t="str">
        <f t="shared" si="27"/>
        <v>N/A</v>
      </c>
      <c r="I194" s="12">
        <v>-4.1500000000000004</v>
      </c>
      <c r="J194" s="12">
        <v>-8.09</v>
      </c>
      <c r="K194" s="47" t="s">
        <v>739</v>
      </c>
      <c r="L194" s="9" t="str">
        <f t="shared" si="28"/>
        <v>Yes</v>
      </c>
    </row>
    <row r="195" spans="1:12" x14ac:dyDescent="0.2">
      <c r="A195" s="2" t="s">
        <v>1371</v>
      </c>
      <c r="B195" s="37" t="s">
        <v>213</v>
      </c>
      <c r="C195" s="38">
        <v>3.8129842181</v>
      </c>
      <c r="D195" s="46" t="str">
        <f t="shared" si="25"/>
        <v>N/A</v>
      </c>
      <c r="E195" s="38">
        <v>3.8624557260999999</v>
      </c>
      <c r="F195" s="46" t="str">
        <f t="shared" si="26"/>
        <v>N/A</v>
      </c>
      <c r="G195" s="38">
        <v>3.9591769439000002</v>
      </c>
      <c r="H195" s="46" t="str">
        <f t="shared" si="27"/>
        <v>N/A</v>
      </c>
      <c r="I195" s="12">
        <v>1.2969999999999999</v>
      </c>
      <c r="J195" s="12">
        <v>2.504</v>
      </c>
      <c r="K195" s="47" t="s">
        <v>739</v>
      </c>
      <c r="L195" s="9" t="str">
        <f t="shared" si="28"/>
        <v>Yes</v>
      </c>
    </row>
    <row r="196" spans="1:12" x14ac:dyDescent="0.2">
      <c r="A196" s="2" t="s">
        <v>1372</v>
      </c>
      <c r="B196" s="37" t="s">
        <v>213</v>
      </c>
      <c r="C196" s="38">
        <v>2.8494003168000002</v>
      </c>
      <c r="D196" s="46" t="str">
        <f t="shared" si="25"/>
        <v>N/A</v>
      </c>
      <c r="E196" s="38">
        <v>2.7263510088</v>
      </c>
      <c r="F196" s="46" t="str">
        <f t="shared" si="26"/>
        <v>N/A</v>
      </c>
      <c r="G196" s="38">
        <v>2.7986434930000001</v>
      </c>
      <c r="H196" s="46" t="str">
        <f t="shared" si="27"/>
        <v>N/A</v>
      </c>
      <c r="I196" s="12">
        <v>-4.32</v>
      </c>
      <c r="J196" s="12">
        <v>2.6520000000000001</v>
      </c>
      <c r="K196" s="47" t="s">
        <v>739</v>
      </c>
      <c r="L196" s="9" t="str">
        <f t="shared" si="28"/>
        <v>Yes</v>
      </c>
    </row>
    <row r="197" spans="1:12" x14ac:dyDescent="0.2">
      <c r="A197" s="2" t="s">
        <v>1373</v>
      </c>
      <c r="B197" s="37" t="s">
        <v>213</v>
      </c>
      <c r="C197" s="38">
        <v>234.52234881999999</v>
      </c>
      <c r="D197" s="46" t="str">
        <f t="shared" si="25"/>
        <v>N/A</v>
      </c>
      <c r="E197" s="38">
        <v>222.63148788999999</v>
      </c>
      <c r="F197" s="46" t="str">
        <f t="shared" si="26"/>
        <v>N/A</v>
      </c>
      <c r="G197" s="38">
        <v>212.82767190999999</v>
      </c>
      <c r="H197" s="46" t="str">
        <f t="shared" si="27"/>
        <v>N/A</v>
      </c>
      <c r="I197" s="12">
        <v>-5.07</v>
      </c>
      <c r="J197" s="12">
        <v>-4.4000000000000004</v>
      </c>
      <c r="K197" s="47" t="s">
        <v>739</v>
      </c>
      <c r="L197" s="9" t="str">
        <f t="shared" si="28"/>
        <v>Yes</v>
      </c>
    </row>
    <row r="198" spans="1:12" x14ac:dyDescent="0.2">
      <c r="A198" s="2" t="s">
        <v>1374</v>
      </c>
      <c r="B198" s="37" t="s">
        <v>213</v>
      </c>
      <c r="C198" s="38">
        <v>140.04545454999999</v>
      </c>
      <c r="D198" s="46" t="str">
        <f t="shared" si="25"/>
        <v>N/A</v>
      </c>
      <c r="E198" s="38">
        <v>185.92307692</v>
      </c>
      <c r="F198" s="46" t="str">
        <f t="shared" si="26"/>
        <v>N/A</v>
      </c>
      <c r="G198" s="38">
        <v>166.27272726999999</v>
      </c>
      <c r="H198" s="46" t="str">
        <f t="shared" si="27"/>
        <v>N/A</v>
      </c>
      <c r="I198" s="12">
        <v>32.76</v>
      </c>
      <c r="J198" s="12">
        <v>-10.6</v>
      </c>
      <c r="K198" s="47" t="s">
        <v>739</v>
      </c>
      <c r="L198" s="9" t="str">
        <f t="shared" si="28"/>
        <v>Yes</v>
      </c>
    </row>
    <row r="199" spans="1:12" x14ac:dyDescent="0.2">
      <c r="A199" s="2" t="s">
        <v>1375</v>
      </c>
      <c r="B199" s="37" t="s">
        <v>213</v>
      </c>
      <c r="C199" s="38">
        <v>241.05876777</v>
      </c>
      <c r="D199" s="46" t="str">
        <f t="shared" si="25"/>
        <v>N/A</v>
      </c>
      <c r="E199" s="38">
        <v>224.20686275</v>
      </c>
      <c r="F199" s="46" t="str">
        <f t="shared" si="26"/>
        <v>N/A</v>
      </c>
      <c r="G199" s="38">
        <v>215.82859762000001</v>
      </c>
      <c r="H199" s="46" t="str">
        <f t="shared" si="27"/>
        <v>N/A</v>
      </c>
      <c r="I199" s="12">
        <v>-6.99</v>
      </c>
      <c r="J199" s="12">
        <v>-3.74</v>
      </c>
      <c r="K199" s="47" t="s">
        <v>739</v>
      </c>
      <c r="L199" s="9" t="str">
        <f t="shared" si="28"/>
        <v>Yes</v>
      </c>
    </row>
    <row r="200" spans="1:12" x14ac:dyDescent="0.2">
      <c r="A200" s="2" t="s">
        <v>1376</v>
      </c>
      <c r="B200" s="37" t="s">
        <v>213</v>
      </c>
      <c r="C200" s="38">
        <v>160.82539682999999</v>
      </c>
      <c r="D200" s="46" t="str">
        <f t="shared" si="25"/>
        <v>N/A</v>
      </c>
      <c r="E200" s="38">
        <v>218.38333333</v>
      </c>
      <c r="F200" s="46" t="str">
        <f t="shared" si="26"/>
        <v>N/A</v>
      </c>
      <c r="G200" s="38">
        <v>189.75728154999999</v>
      </c>
      <c r="H200" s="46" t="str">
        <f t="shared" si="27"/>
        <v>N/A</v>
      </c>
      <c r="I200" s="12">
        <v>35.79</v>
      </c>
      <c r="J200" s="12">
        <v>-13.1</v>
      </c>
      <c r="K200" s="47" t="s">
        <v>739</v>
      </c>
      <c r="L200" s="9" t="str">
        <f t="shared" si="28"/>
        <v>Yes</v>
      </c>
    </row>
    <row r="201" spans="1:12" x14ac:dyDescent="0.2">
      <c r="A201" s="2" t="s">
        <v>1377</v>
      </c>
      <c r="B201" s="37" t="s">
        <v>213</v>
      </c>
      <c r="C201" s="38">
        <v>60</v>
      </c>
      <c r="D201" s="46" t="str">
        <f t="shared" si="25"/>
        <v>N/A</v>
      </c>
      <c r="E201" s="38">
        <v>16</v>
      </c>
      <c r="F201" s="46" t="str">
        <f t="shared" si="26"/>
        <v>N/A</v>
      </c>
      <c r="G201" s="38">
        <v>20</v>
      </c>
      <c r="H201" s="46" t="str">
        <f t="shared" si="27"/>
        <v>N/A</v>
      </c>
      <c r="I201" s="12">
        <v>-73.3</v>
      </c>
      <c r="J201" s="12">
        <v>25</v>
      </c>
      <c r="K201" s="47" t="s">
        <v>739</v>
      </c>
      <c r="L201" s="9" t="str">
        <f t="shared" si="28"/>
        <v>Yes</v>
      </c>
    </row>
    <row r="202" spans="1:12" x14ac:dyDescent="0.2">
      <c r="A202" s="2" t="s">
        <v>28</v>
      </c>
      <c r="B202" s="37" t="s">
        <v>213</v>
      </c>
      <c r="C202" s="8">
        <v>4.1872471898999999</v>
      </c>
      <c r="D202" s="46" t="str">
        <f t="shared" si="25"/>
        <v>N/A</v>
      </c>
      <c r="E202" s="8">
        <v>3.7785187430999998</v>
      </c>
      <c r="F202" s="46" t="str">
        <f t="shared" si="26"/>
        <v>N/A</v>
      </c>
      <c r="G202" s="8">
        <v>3.4007484827000001</v>
      </c>
      <c r="H202" s="46" t="str">
        <f t="shared" si="27"/>
        <v>N/A</v>
      </c>
      <c r="I202" s="12">
        <v>-9.76</v>
      </c>
      <c r="J202" s="12">
        <v>-10</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200</v>
      </c>
      <c r="J203" s="12">
        <v>-33.299999999999997</v>
      </c>
      <c r="K203" s="14" t="s">
        <v>213</v>
      </c>
      <c r="L203" s="9" t="str">
        <f t="shared" ref="L203:L213" si="32">IF(J203="Div by 0", "N/A", IF(K203="N/A","N/A", IF(J203&gt;VALUE(MID(K203,1,2)), "No", IF(J203&lt;-1*VALUE(MID(K203,1,2)), "No", "Yes"))))</f>
        <v>N/A</v>
      </c>
    </row>
    <row r="204" spans="1:12" x14ac:dyDescent="0.2">
      <c r="A204" s="2" t="s">
        <v>124</v>
      </c>
      <c r="B204" s="37" t="s">
        <v>213</v>
      </c>
      <c r="C204" s="38">
        <v>16</v>
      </c>
      <c r="D204" s="46" t="str">
        <f t="shared" si="29"/>
        <v>N/A</v>
      </c>
      <c r="E204" s="38">
        <v>18</v>
      </c>
      <c r="F204" s="46" t="str">
        <f t="shared" si="30"/>
        <v>N/A</v>
      </c>
      <c r="G204" s="38">
        <v>14</v>
      </c>
      <c r="H204" s="46" t="str">
        <f t="shared" si="31"/>
        <v>N/A</v>
      </c>
      <c r="I204" s="12">
        <v>12.5</v>
      </c>
      <c r="J204" s="12">
        <v>-22.2</v>
      </c>
      <c r="K204" s="14" t="s">
        <v>213</v>
      </c>
      <c r="L204" s="9" t="str">
        <f t="shared" si="32"/>
        <v>N/A</v>
      </c>
    </row>
    <row r="205" spans="1:12" ht="25.5" x14ac:dyDescent="0.2">
      <c r="A205" s="2" t="s">
        <v>1625</v>
      </c>
      <c r="B205" s="37" t="s">
        <v>213</v>
      </c>
      <c r="C205" s="38">
        <v>11</v>
      </c>
      <c r="D205" s="46" t="str">
        <f t="shared" si="29"/>
        <v>N/A</v>
      </c>
      <c r="E205" s="38">
        <v>13</v>
      </c>
      <c r="F205" s="46" t="str">
        <f t="shared" si="30"/>
        <v>N/A</v>
      </c>
      <c r="G205" s="38">
        <v>11</v>
      </c>
      <c r="H205" s="46" t="str">
        <f t="shared" si="31"/>
        <v>N/A</v>
      </c>
      <c r="I205" s="12">
        <v>44.44</v>
      </c>
      <c r="J205" s="12">
        <v>-38.5</v>
      </c>
      <c r="K205" s="14" t="s">
        <v>213</v>
      </c>
      <c r="L205" s="9" t="str">
        <f t="shared" si="32"/>
        <v>N/A</v>
      </c>
    </row>
    <row r="206" spans="1:12" ht="25.5" x14ac:dyDescent="0.2">
      <c r="A206" s="2" t="s">
        <v>1378</v>
      </c>
      <c r="B206" s="37" t="s">
        <v>213</v>
      </c>
      <c r="C206" s="38">
        <v>50</v>
      </c>
      <c r="D206" s="46" t="str">
        <f t="shared" si="29"/>
        <v>N/A</v>
      </c>
      <c r="E206" s="38">
        <v>49</v>
      </c>
      <c r="F206" s="46" t="str">
        <f t="shared" si="30"/>
        <v>N/A</v>
      </c>
      <c r="G206" s="38">
        <v>38</v>
      </c>
      <c r="H206" s="46" t="str">
        <f t="shared" si="31"/>
        <v>N/A</v>
      </c>
      <c r="I206" s="12">
        <v>-2</v>
      </c>
      <c r="J206" s="12">
        <v>-22.4</v>
      </c>
      <c r="K206" s="14" t="s">
        <v>213</v>
      </c>
      <c r="L206" s="9" t="str">
        <f t="shared" si="32"/>
        <v>N/A</v>
      </c>
    </row>
    <row r="207" spans="1:12" x14ac:dyDescent="0.2">
      <c r="A207" s="2" t="s">
        <v>1626</v>
      </c>
      <c r="B207" s="37" t="s">
        <v>213</v>
      </c>
      <c r="C207" s="38">
        <v>11</v>
      </c>
      <c r="D207" s="46" t="str">
        <f t="shared" si="29"/>
        <v>N/A</v>
      </c>
      <c r="E207" s="38">
        <v>11</v>
      </c>
      <c r="F207" s="46" t="str">
        <f t="shared" si="30"/>
        <v>N/A</v>
      </c>
      <c r="G207" s="38">
        <v>11</v>
      </c>
      <c r="H207" s="46" t="str">
        <f t="shared" si="31"/>
        <v>N/A</v>
      </c>
      <c r="I207" s="12">
        <v>42.86</v>
      </c>
      <c r="J207" s="12">
        <v>-30</v>
      </c>
      <c r="K207" s="14" t="s">
        <v>213</v>
      </c>
      <c r="L207" s="9" t="str">
        <f t="shared" si="32"/>
        <v>N/A</v>
      </c>
    </row>
    <row r="208" spans="1:12" x14ac:dyDescent="0.2">
      <c r="A208" s="2" t="s">
        <v>1627</v>
      </c>
      <c r="B208" s="37" t="s">
        <v>213</v>
      </c>
      <c r="C208" s="38">
        <v>11</v>
      </c>
      <c r="D208" s="46" t="str">
        <f t="shared" si="29"/>
        <v>N/A</v>
      </c>
      <c r="E208" s="38">
        <v>11</v>
      </c>
      <c r="F208" s="46" t="str">
        <f t="shared" si="30"/>
        <v>N/A</v>
      </c>
      <c r="G208" s="38">
        <v>11</v>
      </c>
      <c r="H208" s="46" t="str">
        <f t="shared" si="31"/>
        <v>N/A</v>
      </c>
      <c r="I208" s="12">
        <v>100</v>
      </c>
      <c r="J208" s="12">
        <v>-12.5</v>
      </c>
      <c r="K208" s="14" t="s">
        <v>213</v>
      </c>
      <c r="L208" s="9" t="str">
        <f t="shared" si="32"/>
        <v>N/A</v>
      </c>
    </row>
    <row r="209" spans="1:12" x14ac:dyDescent="0.2">
      <c r="A209" s="2" t="s">
        <v>125</v>
      </c>
      <c r="B209" s="37" t="s">
        <v>213</v>
      </c>
      <c r="C209" s="49">
        <v>1054867</v>
      </c>
      <c r="D209" s="46" t="str">
        <f t="shared" si="29"/>
        <v>N/A</v>
      </c>
      <c r="E209" s="49">
        <v>3416883</v>
      </c>
      <c r="F209" s="46" t="str">
        <f t="shared" si="30"/>
        <v>N/A</v>
      </c>
      <c r="G209" s="49">
        <v>2443502</v>
      </c>
      <c r="H209" s="46" t="str">
        <f t="shared" si="31"/>
        <v>N/A</v>
      </c>
      <c r="I209" s="12">
        <v>223.9</v>
      </c>
      <c r="J209" s="12">
        <v>-28.5</v>
      </c>
      <c r="K209" s="14" t="s">
        <v>213</v>
      </c>
      <c r="L209" s="9" t="str">
        <f t="shared" si="32"/>
        <v>N/A</v>
      </c>
    </row>
    <row r="210" spans="1:12" x14ac:dyDescent="0.2">
      <c r="A210" s="48" t="s">
        <v>1622</v>
      </c>
      <c r="B210" s="37" t="s">
        <v>213</v>
      </c>
      <c r="C210" s="49">
        <v>945069</v>
      </c>
      <c r="D210" s="46" t="str">
        <f t="shared" si="29"/>
        <v>N/A</v>
      </c>
      <c r="E210" s="49">
        <v>3359551</v>
      </c>
      <c r="F210" s="46" t="str">
        <f t="shared" si="30"/>
        <v>N/A</v>
      </c>
      <c r="G210" s="49">
        <v>2324631</v>
      </c>
      <c r="H210" s="46" t="str">
        <f t="shared" si="31"/>
        <v>N/A</v>
      </c>
      <c r="I210" s="12">
        <v>255.5</v>
      </c>
      <c r="J210" s="12">
        <v>-30.8</v>
      </c>
      <c r="K210" s="14" t="s">
        <v>213</v>
      </c>
      <c r="L210" s="9" t="str">
        <f t="shared" si="32"/>
        <v>N/A</v>
      </c>
    </row>
    <row r="211" spans="1:12" x14ac:dyDescent="0.2">
      <c r="A211" s="48" t="s">
        <v>1379</v>
      </c>
      <c r="B211" s="37" t="s">
        <v>213</v>
      </c>
      <c r="C211" s="49">
        <v>335352</v>
      </c>
      <c r="D211" s="46" t="str">
        <f t="shared" si="29"/>
        <v>N/A</v>
      </c>
      <c r="E211" s="49">
        <v>309567</v>
      </c>
      <c r="F211" s="46" t="str">
        <f t="shared" si="30"/>
        <v>N/A</v>
      </c>
      <c r="G211" s="49">
        <v>352294</v>
      </c>
      <c r="H211" s="46" t="str">
        <f t="shared" si="31"/>
        <v>N/A</v>
      </c>
      <c r="I211" s="12">
        <v>-7.69</v>
      </c>
      <c r="J211" s="12">
        <v>13.8</v>
      </c>
      <c r="K211" s="14" t="s">
        <v>213</v>
      </c>
      <c r="L211" s="9" t="str">
        <f t="shared" si="32"/>
        <v>N/A</v>
      </c>
    </row>
    <row r="212" spans="1:12" x14ac:dyDescent="0.2">
      <c r="A212" s="48" t="s">
        <v>1616</v>
      </c>
      <c r="B212" s="37" t="s">
        <v>213</v>
      </c>
      <c r="C212" s="49">
        <v>1053842</v>
      </c>
      <c r="D212" s="46" t="str">
        <f t="shared" si="29"/>
        <v>N/A</v>
      </c>
      <c r="E212" s="49">
        <v>1113997</v>
      </c>
      <c r="F212" s="46" t="str">
        <f t="shared" si="30"/>
        <v>N/A</v>
      </c>
      <c r="G212" s="49">
        <v>669341</v>
      </c>
      <c r="H212" s="46" t="str">
        <f t="shared" si="31"/>
        <v>N/A</v>
      </c>
      <c r="I212" s="12">
        <v>5.7080000000000002</v>
      </c>
      <c r="J212" s="12">
        <v>-39.9</v>
      </c>
      <c r="K212" s="14" t="s">
        <v>213</v>
      </c>
      <c r="L212" s="9" t="str">
        <f t="shared" si="32"/>
        <v>N/A</v>
      </c>
    </row>
    <row r="213" spans="1:12" x14ac:dyDescent="0.2">
      <c r="A213" s="48" t="s">
        <v>1617</v>
      </c>
      <c r="B213" s="37" t="s">
        <v>213</v>
      </c>
      <c r="C213" s="49">
        <v>954040</v>
      </c>
      <c r="D213" s="46" t="str">
        <f t="shared" si="29"/>
        <v>N/A</v>
      </c>
      <c r="E213" s="49">
        <v>647511</v>
      </c>
      <c r="F213" s="46" t="str">
        <f t="shared" si="30"/>
        <v>N/A</v>
      </c>
      <c r="G213" s="49">
        <v>481652</v>
      </c>
      <c r="H213" s="46" t="str">
        <f t="shared" si="31"/>
        <v>N/A</v>
      </c>
      <c r="I213" s="12">
        <v>-32.1</v>
      </c>
      <c r="J213" s="12">
        <v>-25.6</v>
      </c>
      <c r="K213" s="14" t="s">
        <v>213</v>
      </c>
      <c r="L213" s="9" t="str">
        <f t="shared" si="32"/>
        <v>N/A</v>
      </c>
    </row>
    <row r="214" spans="1:12" ht="25.5" x14ac:dyDescent="0.2">
      <c r="A214" s="2" t="s">
        <v>1380</v>
      </c>
      <c r="B214" s="37" t="s">
        <v>213</v>
      </c>
      <c r="C214" s="49">
        <v>6196216</v>
      </c>
      <c r="D214" s="46" t="str">
        <f t="shared" ref="D214:D228" si="33">IF($B214="N/A","N/A",IF(C214&gt;10,"No",IF(C214&lt;-10,"No","Yes")))</f>
        <v>N/A</v>
      </c>
      <c r="E214" s="49">
        <v>6489260</v>
      </c>
      <c r="F214" s="46" t="str">
        <f t="shared" ref="F214:F228" si="34">IF($B214="N/A","N/A",IF(E214&gt;10,"No",IF(E214&lt;-10,"No","Yes")))</f>
        <v>N/A</v>
      </c>
      <c r="G214" s="49">
        <v>6690399</v>
      </c>
      <c r="H214" s="46" t="str">
        <f t="shared" ref="H214:H228" si="35">IF($B214="N/A","N/A",IF(G214&gt;10,"No",IF(G214&lt;-10,"No","Yes")))</f>
        <v>N/A</v>
      </c>
      <c r="I214" s="12">
        <v>4.7290000000000001</v>
      </c>
      <c r="J214" s="12">
        <v>3.1</v>
      </c>
      <c r="K214" s="47" t="s">
        <v>739</v>
      </c>
      <c r="L214" s="9" t="str">
        <f t="shared" ref="L214:L228" si="36">IF(J214="Div by 0", "N/A", IF(K214="N/A","N/A", IF(J214&gt;VALUE(MID(K214,1,2)), "No", IF(J214&lt;-1*VALUE(MID(K214,1,2)), "No", "Yes"))))</f>
        <v>Yes</v>
      </c>
    </row>
    <row r="215" spans="1:12" x14ac:dyDescent="0.2">
      <c r="A215" s="61" t="s">
        <v>649</v>
      </c>
      <c r="B215" s="37" t="s">
        <v>213</v>
      </c>
      <c r="C215" s="38">
        <v>13488</v>
      </c>
      <c r="D215" s="46" t="str">
        <f t="shared" si="33"/>
        <v>N/A</v>
      </c>
      <c r="E215" s="38">
        <v>12815</v>
      </c>
      <c r="F215" s="46" t="str">
        <f t="shared" si="34"/>
        <v>N/A</v>
      </c>
      <c r="G215" s="38">
        <v>12940</v>
      </c>
      <c r="H215" s="46" t="str">
        <f t="shared" si="35"/>
        <v>N/A</v>
      </c>
      <c r="I215" s="12">
        <v>-4.99</v>
      </c>
      <c r="J215" s="12">
        <v>0.97540000000000004</v>
      </c>
      <c r="K215" s="47" t="s">
        <v>739</v>
      </c>
      <c r="L215" s="9" t="str">
        <f t="shared" si="36"/>
        <v>Yes</v>
      </c>
    </row>
    <row r="216" spans="1:12" ht="25.5" x14ac:dyDescent="0.2">
      <c r="A216" s="4" t="s">
        <v>1381</v>
      </c>
      <c r="B216" s="37" t="s">
        <v>213</v>
      </c>
      <c r="C216" s="49">
        <v>459.38730723999998</v>
      </c>
      <c r="D216" s="46" t="str">
        <f t="shared" si="33"/>
        <v>N/A</v>
      </c>
      <c r="E216" s="49">
        <v>506.38002340999998</v>
      </c>
      <c r="F216" s="46" t="str">
        <f t="shared" si="34"/>
        <v>N/A</v>
      </c>
      <c r="G216" s="49">
        <v>517.03238022000005</v>
      </c>
      <c r="H216" s="46" t="str">
        <f t="shared" si="35"/>
        <v>N/A</v>
      </c>
      <c r="I216" s="12">
        <v>10.23</v>
      </c>
      <c r="J216" s="12">
        <v>2.1040000000000001</v>
      </c>
      <c r="K216" s="47" t="s">
        <v>739</v>
      </c>
      <c r="L216" s="9" t="str">
        <f t="shared" si="36"/>
        <v>Yes</v>
      </c>
    </row>
    <row r="217" spans="1:12" ht="25.5" x14ac:dyDescent="0.2">
      <c r="A217" s="2" t="s">
        <v>1382</v>
      </c>
      <c r="B217" s="37" t="s">
        <v>213</v>
      </c>
      <c r="C217" s="49">
        <v>1213966</v>
      </c>
      <c r="D217" s="46" t="str">
        <f t="shared" si="33"/>
        <v>N/A</v>
      </c>
      <c r="E217" s="49">
        <v>1192931</v>
      </c>
      <c r="F217" s="46" t="str">
        <f t="shared" si="34"/>
        <v>N/A</v>
      </c>
      <c r="G217" s="49">
        <v>1116072</v>
      </c>
      <c r="H217" s="46" t="str">
        <f t="shared" si="35"/>
        <v>N/A</v>
      </c>
      <c r="I217" s="12">
        <v>-1.73</v>
      </c>
      <c r="J217" s="12">
        <v>-6.44</v>
      </c>
      <c r="K217" s="47" t="s">
        <v>739</v>
      </c>
      <c r="L217" s="9" t="str">
        <f t="shared" si="36"/>
        <v>Yes</v>
      </c>
    </row>
    <row r="218" spans="1:12" x14ac:dyDescent="0.2">
      <c r="A218" s="4" t="s">
        <v>516</v>
      </c>
      <c r="B218" s="37" t="s">
        <v>213</v>
      </c>
      <c r="C218" s="38">
        <v>3766</v>
      </c>
      <c r="D218" s="46" t="str">
        <f t="shared" si="33"/>
        <v>N/A</v>
      </c>
      <c r="E218" s="38">
        <v>3629</v>
      </c>
      <c r="F218" s="46" t="str">
        <f t="shared" si="34"/>
        <v>N/A</v>
      </c>
      <c r="G218" s="38">
        <v>3531</v>
      </c>
      <c r="H218" s="46" t="str">
        <f t="shared" si="35"/>
        <v>N/A</v>
      </c>
      <c r="I218" s="12">
        <v>-3.64</v>
      </c>
      <c r="J218" s="12">
        <v>-2.7</v>
      </c>
      <c r="K218" s="47" t="s">
        <v>739</v>
      </c>
      <c r="L218" s="9" t="str">
        <f t="shared" si="36"/>
        <v>Yes</v>
      </c>
    </row>
    <row r="219" spans="1:12" ht="25.5" x14ac:dyDescent="0.2">
      <c r="A219" s="2" t="s">
        <v>1383</v>
      </c>
      <c r="B219" s="37" t="s">
        <v>213</v>
      </c>
      <c r="C219" s="49">
        <v>322.34891131000001</v>
      </c>
      <c r="D219" s="46" t="str">
        <f t="shared" si="33"/>
        <v>N/A</v>
      </c>
      <c r="E219" s="49">
        <v>328.72168641000002</v>
      </c>
      <c r="F219" s="46" t="str">
        <f t="shared" si="34"/>
        <v>N/A</v>
      </c>
      <c r="G219" s="49">
        <v>316.07816482999999</v>
      </c>
      <c r="H219" s="46" t="str">
        <f t="shared" si="35"/>
        <v>N/A</v>
      </c>
      <c r="I219" s="12">
        <v>1.9770000000000001</v>
      </c>
      <c r="J219" s="12">
        <v>-3.85</v>
      </c>
      <c r="K219" s="47" t="s">
        <v>739</v>
      </c>
      <c r="L219" s="9" t="str">
        <f t="shared" si="36"/>
        <v>Yes</v>
      </c>
    </row>
    <row r="220" spans="1:12" ht="25.5" x14ac:dyDescent="0.2">
      <c r="A220" s="2" t="s">
        <v>1384</v>
      </c>
      <c r="B220" s="37" t="s">
        <v>213</v>
      </c>
      <c r="C220" s="49">
        <v>2161014</v>
      </c>
      <c r="D220" s="46" t="str">
        <f t="shared" si="33"/>
        <v>N/A</v>
      </c>
      <c r="E220" s="49">
        <v>2069830</v>
      </c>
      <c r="F220" s="46" t="str">
        <f t="shared" si="34"/>
        <v>N/A</v>
      </c>
      <c r="G220" s="49">
        <v>2431336</v>
      </c>
      <c r="H220" s="46" t="str">
        <f t="shared" si="35"/>
        <v>N/A</v>
      </c>
      <c r="I220" s="12">
        <v>-4.22</v>
      </c>
      <c r="J220" s="12">
        <v>17.47</v>
      </c>
      <c r="K220" s="47" t="s">
        <v>739</v>
      </c>
      <c r="L220" s="9" t="str">
        <f t="shared" si="36"/>
        <v>Yes</v>
      </c>
    </row>
    <row r="221" spans="1:12" x14ac:dyDescent="0.2">
      <c r="A221" s="4" t="s">
        <v>517</v>
      </c>
      <c r="B221" s="37" t="s">
        <v>213</v>
      </c>
      <c r="C221" s="38">
        <v>5115</v>
      </c>
      <c r="D221" s="46" t="str">
        <f t="shared" si="33"/>
        <v>N/A</v>
      </c>
      <c r="E221" s="38">
        <v>5106</v>
      </c>
      <c r="F221" s="46" t="str">
        <f t="shared" si="34"/>
        <v>N/A</v>
      </c>
      <c r="G221" s="38">
        <v>5575</v>
      </c>
      <c r="H221" s="46" t="str">
        <f t="shared" si="35"/>
        <v>N/A</v>
      </c>
      <c r="I221" s="12">
        <v>-0.17599999999999999</v>
      </c>
      <c r="J221" s="12">
        <v>9.1850000000000005</v>
      </c>
      <c r="K221" s="47" t="s">
        <v>739</v>
      </c>
      <c r="L221" s="9" t="str">
        <f t="shared" si="36"/>
        <v>Yes</v>
      </c>
    </row>
    <row r="222" spans="1:12" ht="25.5" x14ac:dyDescent="0.2">
      <c r="A222" s="2" t="s">
        <v>1385</v>
      </c>
      <c r="B222" s="37" t="s">
        <v>213</v>
      </c>
      <c r="C222" s="49">
        <v>422.48563050000001</v>
      </c>
      <c r="D222" s="46" t="str">
        <f t="shared" si="33"/>
        <v>N/A</v>
      </c>
      <c r="E222" s="49">
        <v>405.37211123999998</v>
      </c>
      <c r="F222" s="46" t="str">
        <f t="shared" si="34"/>
        <v>N/A</v>
      </c>
      <c r="G222" s="49">
        <v>436.11408072</v>
      </c>
      <c r="H222" s="46" t="str">
        <f t="shared" si="35"/>
        <v>N/A</v>
      </c>
      <c r="I222" s="12">
        <v>-4.05</v>
      </c>
      <c r="J222" s="12">
        <v>7.5839999999999996</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68414427</v>
      </c>
      <c r="D226" s="46" t="str">
        <f t="shared" si="33"/>
        <v>N/A</v>
      </c>
      <c r="E226" s="49">
        <v>63648583</v>
      </c>
      <c r="F226" s="46" t="str">
        <f t="shared" si="34"/>
        <v>N/A</v>
      </c>
      <c r="G226" s="49">
        <v>64356919</v>
      </c>
      <c r="H226" s="46" t="str">
        <f t="shared" si="35"/>
        <v>N/A</v>
      </c>
      <c r="I226" s="12">
        <v>-6.97</v>
      </c>
      <c r="J226" s="12">
        <v>1.113</v>
      </c>
      <c r="K226" s="47" t="s">
        <v>739</v>
      </c>
      <c r="L226" s="9" t="str">
        <f t="shared" si="36"/>
        <v>Yes</v>
      </c>
    </row>
    <row r="227" spans="1:12" ht="25.5" x14ac:dyDescent="0.2">
      <c r="A227" s="2" t="s">
        <v>519</v>
      </c>
      <c r="B227" s="37" t="s">
        <v>213</v>
      </c>
      <c r="C227" s="38">
        <v>2258</v>
      </c>
      <c r="D227" s="46" t="str">
        <f t="shared" si="33"/>
        <v>N/A</v>
      </c>
      <c r="E227" s="38">
        <v>2115</v>
      </c>
      <c r="F227" s="46" t="str">
        <f t="shared" si="34"/>
        <v>N/A</v>
      </c>
      <c r="G227" s="38">
        <v>2117</v>
      </c>
      <c r="H227" s="46" t="str">
        <f t="shared" si="35"/>
        <v>N/A</v>
      </c>
      <c r="I227" s="12">
        <v>-6.33</v>
      </c>
      <c r="J227" s="12">
        <v>9.4600000000000004E-2</v>
      </c>
      <c r="K227" s="47" t="s">
        <v>739</v>
      </c>
      <c r="L227" s="9" t="str">
        <f t="shared" si="36"/>
        <v>Yes</v>
      </c>
    </row>
    <row r="228" spans="1:12" ht="25.5" x14ac:dyDescent="0.2">
      <c r="A228" s="2" t="s">
        <v>1389</v>
      </c>
      <c r="B228" s="37" t="s">
        <v>213</v>
      </c>
      <c r="C228" s="49">
        <v>30298.683347999999</v>
      </c>
      <c r="D228" s="46" t="str">
        <f t="shared" si="33"/>
        <v>N/A</v>
      </c>
      <c r="E228" s="49">
        <v>30093.892671000001</v>
      </c>
      <c r="F228" s="46" t="str">
        <f t="shared" si="34"/>
        <v>N/A</v>
      </c>
      <c r="G228" s="49">
        <v>30400.056212</v>
      </c>
      <c r="H228" s="46" t="str">
        <f t="shared" si="35"/>
        <v>N/A</v>
      </c>
      <c r="I228" s="12">
        <v>-0.67600000000000005</v>
      </c>
      <c r="J228" s="12">
        <v>1.0169999999999999</v>
      </c>
      <c r="K228" s="47" t="s">
        <v>739</v>
      </c>
      <c r="L228" s="9" t="str">
        <f t="shared" si="36"/>
        <v>Yes</v>
      </c>
    </row>
    <row r="229" spans="1:12" x14ac:dyDescent="0.2">
      <c r="A229" s="2" t="s">
        <v>1390</v>
      </c>
      <c r="B229" s="37" t="s">
        <v>213</v>
      </c>
      <c r="C229" s="54">
        <v>78253041</v>
      </c>
      <c r="D229" s="46" t="str">
        <f t="shared" ref="D229:D252" si="37">IF($B229="N/A","N/A",IF(C229&gt;10,"No",IF(C229&lt;-10,"No","Yes")))</f>
        <v>N/A</v>
      </c>
      <c r="E229" s="54">
        <v>73688427</v>
      </c>
      <c r="F229" s="46" t="str">
        <f t="shared" ref="F229:F252" si="38">IF($B229="N/A","N/A",IF(E229&gt;10,"No",IF(E229&lt;-10,"No","Yes")))</f>
        <v>N/A</v>
      </c>
      <c r="G229" s="54">
        <v>74911503</v>
      </c>
      <c r="H229" s="46" t="str">
        <f t="shared" ref="H229:H252" si="39">IF($B229="N/A","N/A",IF(G229&gt;10,"No",IF(G229&lt;-10,"No","Yes")))</f>
        <v>N/A</v>
      </c>
      <c r="I229" s="12">
        <v>-5.83</v>
      </c>
      <c r="J229" s="12">
        <v>1.66</v>
      </c>
      <c r="K229" s="47" t="s">
        <v>739</v>
      </c>
      <c r="L229" s="9" t="str">
        <f t="shared" ref="L229:L252" si="40">IF(J229="Div by 0", "N/A", IF(K229="N/A","N/A", IF(J229&gt;VALUE(MID(K229,1,2)), "No", IF(J229&lt;-1*VALUE(MID(K229,1,2)), "No", "Yes"))))</f>
        <v>Yes</v>
      </c>
    </row>
    <row r="230" spans="1:12" x14ac:dyDescent="0.2">
      <c r="A230" s="4" t="s">
        <v>1391</v>
      </c>
      <c r="B230" s="37" t="s">
        <v>213</v>
      </c>
      <c r="C230" s="52">
        <v>3284</v>
      </c>
      <c r="D230" s="46" t="str">
        <f t="shared" si="37"/>
        <v>N/A</v>
      </c>
      <c r="E230" s="52">
        <v>3193</v>
      </c>
      <c r="F230" s="46" t="str">
        <f t="shared" si="38"/>
        <v>N/A</v>
      </c>
      <c r="G230" s="52">
        <v>3293</v>
      </c>
      <c r="H230" s="46" t="str">
        <f t="shared" si="39"/>
        <v>N/A</v>
      </c>
      <c r="I230" s="12">
        <v>-2.77</v>
      </c>
      <c r="J230" s="12">
        <v>3.1320000000000001</v>
      </c>
      <c r="K230" s="47" t="s">
        <v>739</v>
      </c>
      <c r="L230" s="9" t="str">
        <f t="shared" si="40"/>
        <v>Yes</v>
      </c>
    </row>
    <row r="231" spans="1:12" x14ac:dyDescent="0.2">
      <c r="A231" s="4" t="s">
        <v>1392</v>
      </c>
      <c r="B231" s="37" t="s">
        <v>213</v>
      </c>
      <c r="C231" s="54">
        <v>23828.575213</v>
      </c>
      <c r="D231" s="46" t="str">
        <f t="shared" si="37"/>
        <v>N/A</v>
      </c>
      <c r="E231" s="54">
        <v>23078.116817999999</v>
      </c>
      <c r="F231" s="46" t="str">
        <f t="shared" si="38"/>
        <v>N/A</v>
      </c>
      <c r="G231" s="54">
        <v>22748.710295000001</v>
      </c>
      <c r="H231" s="46" t="str">
        <f t="shared" si="39"/>
        <v>N/A</v>
      </c>
      <c r="I231" s="12">
        <v>-3.15</v>
      </c>
      <c r="J231" s="12">
        <v>-1.43</v>
      </c>
      <c r="K231" s="47" t="s">
        <v>739</v>
      </c>
      <c r="L231" s="9" t="str">
        <f t="shared" si="40"/>
        <v>Yes</v>
      </c>
    </row>
    <row r="232" spans="1:12" ht="25.5" x14ac:dyDescent="0.2">
      <c r="A232" s="4" t="s">
        <v>1393</v>
      </c>
      <c r="B232" s="37" t="s">
        <v>213</v>
      </c>
      <c r="C232" s="54">
        <v>4350.25</v>
      </c>
      <c r="D232" s="46" t="str">
        <f t="shared" si="37"/>
        <v>N/A</v>
      </c>
      <c r="E232" s="54">
        <v>6077.8571429000003</v>
      </c>
      <c r="F232" s="46" t="str">
        <f t="shared" si="38"/>
        <v>N/A</v>
      </c>
      <c r="G232" s="54">
        <v>3885.6666667</v>
      </c>
      <c r="H232" s="46" t="str">
        <f t="shared" si="39"/>
        <v>N/A</v>
      </c>
      <c r="I232" s="12">
        <v>39.71</v>
      </c>
      <c r="J232" s="12">
        <v>-36.1</v>
      </c>
      <c r="K232" s="47" t="s">
        <v>739</v>
      </c>
      <c r="L232" s="9" t="str">
        <f t="shared" si="40"/>
        <v>No</v>
      </c>
    </row>
    <row r="233" spans="1:12" ht="25.5" x14ac:dyDescent="0.2">
      <c r="A233" s="4" t="s">
        <v>1394</v>
      </c>
      <c r="B233" s="37" t="s">
        <v>213</v>
      </c>
      <c r="C233" s="54">
        <v>28437.293785000002</v>
      </c>
      <c r="D233" s="46" t="str">
        <f t="shared" si="37"/>
        <v>N/A</v>
      </c>
      <c r="E233" s="54">
        <v>27872.354095999999</v>
      </c>
      <c r="F233" s="46" t="str">
        <f t="shared" si="38"/>
        <v>N/A</v>
      </c>
      <c r="G233" s="54">
        <v>26458.513256999999</v>
      </c>
      <c r="H233" s="46" t="str">
        <f t="shared" si="39"/>
        <v>N/A</v>
      </c>
      <c r="I233" s="12">
        <v>-1.99</v>
      </c>
      <c r="J233" s="12">
        <v>-5.07</v>
      </c>
      <c r="K233" s="47" t="s">
        <v>739</v>
      </c>
      <c r="L233" s="9" t="str">
        <f t="shared" si="40"/>
        <v>Yes</v>
      </c>
    </row>
    <row r="234" spans="1:12" x14ac:dyDescent="0.2">
      <c r="A234" s="4" t="s">
        <v>1395</v>
      </c>
      <c r="B234" s="37" t="s">
        <v>213</v>
      </c>
      <c r="C234" s="54">
        <v>15039.869103999999</v>
      </c>
      <c r="D234" s="46" t="str">
        <f t="shared" si="37"/>
        <v>N/A</v>
      </c>
      <c r="E234" s="54">
        <v>11598.155898999999</v>
      </c>
      <c r="F234" s="46" t="str">
        <f t="shared" si="38"/>
        <v>N/A</v>
      </c>
      <c r="G234" s="54">
        <v>12201.081413</v>
      </c>
      <c r="H234" s="46" t="str">
        <f t="shared" si="39"/>
        <v>N/A</v>
      </c>
      <c r="I234" s="12">
        <v>-22.9</v>
      </c>
      <c r="J234" s="12">
        <v>5.1980000000000004</v>
      </c>
      <c r="K234" s="47" t="s">
        <v>739</v>
      </c>
      <c r="L234" s="9" t="str">
        <f t="shared" si="40"/>
        <v>Yes</v>
      </c>
    </row>
    <row r="235" spans="1:12" ht="25.5" x14ac:dyDescent="0.2">
      <c r="A235" s="4" t="s">
        <v>1396</v>
      </c>
      <c r="B235" s="37" t="s">
        <v>213</v>
      </c>
      <c r="C235" s="54">
        <v>363.49618321000003</v>
      </c>
      <c r="D235" s="46" t="str">
        <f t="shared" si="37"/>
        <v>N/A</v>
      </c>
      <c r="E235" s="54">
        <v>424.59230768999998</v>
      </c>
      <c r="F235" s="46" t="str">
        <f t="shared" si="38"/>
        <v>N/A</v>
      </c>
      <c r="G235" s="54">
        <v>595.22330096999997</v>
      </c>
      <c r="H235" s="46" t="str">
        <f t="shared" si="39"/>
        <v>N/A</v>
      </c>
      <c r="I235" s="12">
        <v>16.809999999999999</v>
      </c>
      <c r="J235" s="12">
        <v>40.19</v>
      </c>
      <c r="K235" s="47" t="s">
        <v>739</v>
      </c>
      <c r="L235" s="9" t="str">
        <f t="shared" si="40"/>
        <v>No</v>
      </c>
    </row>
    <row r="236" spans="1:12" x14ac:dyDescent="0.2">
      <c r="A236" s="4" t="s">
        <v>1397</v>
      </c>
      <c r="B236" s="37" t="s">
        <v>213</v>
      </c>
      <c r="C236" s="46">
        <v>1.3350407545</v>
      </c>
      <c r="D236" s="46" t="str">
        <f t="shared" si="37"/>
        <v>N/A</v>
      </c>
      <c r="E236" s="46">
        <v>1.2904920683000001</v>
      </c>
      <c r="F236" s="46" t="str">
        <f t="shared" si="38"/>
        <v>N/A</v>
      </c>
      <c r="G236" s="46">
        <v>1.2770743247</v>
      </c>
      <c r="H236" s="46" t="str">
        <f t="shared" si="39"/>
        <v>N/A</v>
      </c>
      <c r="I236" s="12">
        <v>-3.34</v>
      </c>
      <c r="J236" s="12">
        <v>-1.04</v>
      </c>
      <c r="K236" s="47" t="s">
        <v>739</v>
      </c>
      <c r="L236" s="9" t="str">
        <f t="shared" si="40"/>
        <v>Yes</v>
      </c>
    </row>
    <row r="237" spans="1:12" x14ac:dyDescent="0.2">
      <c r="A237" s="4" t="s">
        <v>1398</v>
      </c>
      <c r="B237" s="37" t="s">
        <v>213</v>
      </c>
      <c r="C237" s="46">
        <v>1.3698630137000001</v>
      </c>
      <c r="D237" s="46" t="str">
        <f t="shared" si="37"/>
        <v>N/A</v>
      </c>
      <c r="E237" s="46">
        <v>2.3809523810000002</v>
      </c>
      <c r="F237" s="46" t="str">
        <f t="shared" si="38"/>
        <v>N/A</v>
      </c>
      <c r="G237" s="46">
        <v>3.8709677418999999</v>
      </c>
      <c r="H237" s="46" t="str">
        <f t="shared" si="39"/>
        <v>N/A</v>
      </c>
      <c r="I237" s="12">
        <v>73.81</v>
      </c>
      <c r="J237" s="12">
        <v>62.58</v>
      </c>
      <c r="K237" s="47" t="s">
        <v>739</v>
      </c>
      <c r="L237" s="9" t="str">
        <f t="shared" si="40"/>
        <v>No</v>
      </c>
    </row>
    <row r="238" spans="1:12" x14ac:dyDescent="0.2">
      <c r="A238" s="61" t="s">
        <v>1399</v>
      </c>
      <c r="B238" s="37" t="s">
        <v>213</v>
      </c>
      <c r="C238" s="46">
        <v>11.840683373999999</v>
      </c>
      <c r="D238" s="46" t="str">
        <f t="shared" si="37"/>
        <v>N/A</v>
      </c>
      <c r="E238" s="46">
        <v>11.586752347999999</v>
      </c>
      <c r="F238" s="46" t="str">
        <f t="shared" si="38"/>
        <v>N/A</v>
      </c>
      <c r="G238" s="46">
        <v>12.017310253</v>
      </c>
      <c r="H238" s="46" t="str">
        <f t="shared" si="39"/>
        <v>N/A</v>
      </c>
      <c r="I238" s="12">
        <v>-2.14</v>
      </c>
      <c r="J238" s="12">
        <v>3.7160000000000002</v>
      </c>
      <c r="K238" s="47" t="s">
        <v>739</v>
      </c>
      <c r="L238" s="9" t="str">
        <f t="shared" si="40"/>
        <v>Yes</v>
      </c>
    </row>
    <row r="239" spans="1:12" x14ac:dyDescent="0.2">
      <c r="A239" s="61" t="s">
        <v>1400</v>
      </c>
      <c r="B239" s="37" t="s">
        <v>213</v>
      </c>
      <c r="C239" s="46">
        <v>0.55962884989999995</v>
      </c>
      <c r="D239" s="46" t="str">
        <f t="shared" si="37"/>
        <v>N/A</v>
      </c>
      <c r="E239" s="46">
        <v>0.46801769529999998</v>
      </c>
      <c r="F239" s="46" t="str">
        <f t="shared" si="38"/>
        <v>N/A</v>
      </c>
      <c r="G239" s="46">
        <v>0.3986234937</v>
      </c>
      <c r="H239" s="46" t="str">
        <f t="shared" si="39"/>
        <v>N/A</v>
      </c>
      <c r="I239" s="12">
        <v>-16.399999999999999</v>
      </c>
      <c r="J239" s="12">
        <v>-14.8</v>
      </c>
      <c r="K239" s="47" t="s">
        <v>739</v>
      </c>
      <c r="L239" s="9" t="str">
        <f t="shared" si="40"/>
        <v>Yes</v>
      </c>
    </row>
    <row r="240" spans="1:12" x14ac:dyDescent="0.2">
      <c r="A240" s="61" t="s">
        <v>1401</v>
      </c>
      <c r="B240" s="37" t="s">
        <v>213</v>
      </c>
      <c r="C240" s="46">
        <v>0.17529539280000001</v>
      </c>
      <c r="D240" s="46" t="str">
        <f t="shared" si="37"/>
        <v>N/A</v>
      </c>
      <c r="E240" s="46">
        <v>0.17386652399999999</v>
      </c>
      <c r="F240" s="46" t="str">
        <f t="shared" si="38"/>
        <v>N/A</v>
      </c>
      <c r="G240" s="46">
        <v>0.14070077180000001</v>
      </c>
      <c r="H240" s="46" t="str">
        <f t="shared" si="39"/>
        <v>N/A</v>
      </c>
      <c r="I240" s="12">
        <v>-0.81499999999999995</v>
      </c>
      <c r="J240" s="12">
        <v>-19.100000000000001</v>
      </c>
      <c r="K240" s="47" t="s">
        <v>739</v>
      </c>
      <c r="L240" s="9" t="str">
        <f t="shared" si="40"/>
        <v>Yes</v>
      </c>
    </row>
    <row r="241" spans="1:12" ht="25.5" x14ac:dyDescent="0.2">
      <c r="A241" s="61" t="s">
        <v>1402</v>
      </c>
      <c r="B241" s="37" t="s">
        <v>213</v>
      </c>
      <c r="C241" s="54">
        <v>68414427</v>
      </c>
      <c r="D241" s="46" t="str">
        <f t="shared" si="37"/>
        <v>N/A</v>
      </c>
      <c r="E241" s="54">
        <v>63648583</v>
      </c>
      <c r="F241" s="46" t="str">
        <f t="shared" si="38"/>
        <v>N/A</v>
      </c>
      <c r="G241" s="54">
        <v>64356919</v>
      </c>
      <c r="H241" s="46" t="str">
        <f t="shared" si="39"/>
        <v>N/A</v>
      </c>
      <c r="I241" s="12">
        <v>-6.97</v>
      </c>
      <c r="J241" s="12">
        <v>1.113</v>
      </c>
      <c r="K241" s="47" t="s">
        <v>739</v>
      </c>
      <c r="L241" s="9" t="str">
        <f t="shared" si="40"/>
        <v>Yes</v>
      </c>
    </row>
    <row r="242" spans="1:12" x14ac:dyDescent="0.2">
      <c r="A242" s="61" t="s">
        <v>1403</v>
      </c>
      <c r="B242" s="37" t="s">
        <v>213</v>
      </c>
      <c r="C242" s="52">
        <v>2258</v>
      </c>
      <c r="D242" s="46" t="str">
        <f t="shared" si="37"/>
        <v>N/A</v>
      </c>
      <c r="E242" s="52">
        <v>2115</v>
      </c>
      <c r="F242" s="46" t="str">
        <f t="shared" si="38"/>
        <v>N/A</v>
      </c>
      <c r="G242" s="52">
        <v>2117</v>
      </c>
      <c r="H242" s="46" t="str">
        <f t="shared" si="39"/>
        <v>N/A</v>
      </c>
      <c r="I242" s="12">
        <v>-6.33</v>
      </c>
      <c r="J242" s="12">
        <v>9.4600000000000004E-2</v>
      </c>
      <c r="K242" s="47" t="s">
        <v>739</v>
      </c>
      <c r="L242" s="9" t="str">
        <f t="shared" si="40"/>
        <v>Yes</v>
      </c>
    </row>
    <row r="243" spans="1:12" ht="25.5" x14ac:dyDescent="0.2">
      <c r="A243" s="61" t="s">
        <v>1404</v>
      </c>
      <c r="B243" s="37" t="s">
        <v>213</v>
      </c>
      <c r="C243" s="54">
        <v>30298.683347999999</v>
      </c>
      <c r="D243" s="46" t="str">
        <f t="shared" si="37"/>
        <v>N/A</v>
      </c>
      <c r="E243" s="54">
        <v>30093.892671000001</v>
      </c>
      <c r="F243" s="46" t="str">
        <f t="shared" si="38"/>
        <v>N/A</v>
      </c>
      <c r="G243" s="54">
        <v>30400.056212</v>
      </c>
      <c r="H243" s="46" t="str">
        <f t="shared" si="39"/>
        <v>N/A</v>
      </c>
      <c r="I243" s="12">
        <v>-0.67600000000000005</v>
      </c>
      <c r="J243" s="12">
        <v>1.0169999999999999</v>
      </c>
      <c r="K243" s="47" t="s">
        <v>739</v>
      </c>
      <c r="L243" s="9" t="str">
        <f t="shared" si="40"/>
        <v>Yes</v>
      </c>
    </row>
    <row r="244" spans="1:12" ht="25.5" x14ac:dyDescent="0.2">
      <c r="A244" s="61" t="s">
        <v>1405</v>
      </c>
      <c r="B244" s="37" t="s">
        <v>213</v>
      </c>
      <c r="C244" s="54">
        <v>8442</v>
      </c>
      <c r="D244" s="46" t="str">
        <f t="shared" si="37"/>
        <v>N/A</v>
      </c>
      <c r="E244" s="54">
        <v>17832</v>
      </c>
      <c r="F244" s="46" t="str">
        <f t="shared" si="38"/>
        <v>N/A</v>
      </c>
      <c r="G244" s="54">
        <v>12575.666667</v>
      </c>
      <c r="H244" s="46" t="str">
        <f t="shared" si="39"/>
        <v>N/A</v>
      </c>
      <c r="I244" s="12">
        <v>111.2</v>
      </c>
      <c r="J244" s="12">
        <v>-29.5</v>
      </c>
      <c r="K244" s="47" t="s">
        <v>739</v>
      </c>
      <c r="L244" s="9" t="str">
        <f t="shared" si="40"/>
        <v>Yes</v>
      </c>
    </row>
    <row r="245" spans="1:12" ht="25.5" x14ac:dyDescent="0.2">
      <c r="A245" s="61" t="s">
        <v>1406</v>
      </c>
      <c r="B245" s="37" t="s">
        <v>213</v>
      </c>
      <c r="C245" s="54">
        <v>36062.670054000002</v>
      </c>
      <c r="D245" s="46" t="str">
        <f t="shared" si="37"/>
        <v>N/A</v>
      </c>
      <c r="E245" s="54">
        <v>35178.095807999998</v>
      </c>
      <c r="F245" s="46" t="str">
        <f t="shared" si="38"/>
        <v>N/A</v>
      </c>
      <c r="G245" s="54">
        <v>34885.077823</v>
      </c>
      <c r="H245" s="46" t="str">
        <f t="shared" si="39"/>
        <v>N/A</v>
      </c>
      <c r="I245" s="12">
        <v>-2.4500000000000002</v>
      </c>
      <c r="J245" s="12">
        <v>-0.83299999999999996</v>
      </c>
      <c r="K245" s="47" t="s">
        <v>739</v>
      </c>
      <c r="L245" s="9" t="str">
        <f t="shared" si="40"/>
        <v>Yes</v>
      </c>
    </row>
    <row r="246" spans="1:12" ht="25.5" x14ac:dyDescent="0.2">
      <c r="A246" s="61" t="s">
        <v>1407</v>
      </c>
      <c r="B246" s="37" t="s">
        <v>213</v>
      </c>
      <c r="C246" s="54">
        <v>13833.09777</v>
      </c>
      <c r="D246" s="46" t="str">
        <f t="shared" si="37"/>
        <v>N/A</v>
      </c>
      <c r="E246" s="54">
        <v>10983.067719999999</v>
      </c>
      <c r="F246" s="46" t="str">
        <f t="shared" si="38"/>
        <v>N/A</v>
      </c>
      <c r="G246" s="54">
        <v>11606.404938</v>
      </c>
      <c r="H246" s="46" t="str">
        <f t="shared" si="39"/>
        <v>N/A</v>
      </c>
      <c r="I246" s="12">
        <v>-20.6</v>
      </c>
      <c r="J246" s="12">
        <v>5.6749999999999998</v>
      </c>
      <c r="K246" s="47" t="s">
        <v>739</v>
      </c>
      <c r="L246" s="9" t="str">
        <f t="shared" si="40"/>
        <v>Yes</v>
      </c>
    </row>
    <row r="247" spans="1:12" ht="25.5" x14ac:dyDescent="0.2">
      <c r="A247" s="61" t="s">
        <v>1408</v>
      </c>
      <c r="B247" s="37" t="s">
        <v>213</v>
      </c>
      <c r="C247" s="54" t="s">
        <v>1747</v>
      </c>
      <c r="D247" s="46" t="str">
        <f t="shared" si="37"/>
        <v>N/A</v>
      </c>
      <c r="E247" s="54" t="s">
        <v>1747</v>
      </c>
      <c r="F247" s="46" t="str">
        <f t="shared" si="38"/>
        <v>N/A</v>
      </c>
      <c r="G247" s="54" t="s">
        <v>1747</v>
      </c>
      <c r="H247" s="46" t="str">
        <f t="shared" si="39"/>
        <v>N/A</v>
      </c>
      <c r="I247" s="12" t="s">
        <v>1747</v>
      </c>
      <c r="J247" s="12" t="s">
        <v>1747</v>
      </c>
      <c r="K247" s="47" t="s">
        <v>739</v>
      </c>
      <c r="L247" s="9" t="str">
        <f t="shared" si="40"/>
        <v>N/A</v>
      </c>
    </row>
    <row r="248" spans="1:12" ht="25.5" x14ac:dyDescent="0.2">
      <c r="A248" s="61" t="s">
        <v>1409</v>
      </c>
      <c r="B248" s="37" t="s">
        <v>213</v>
      </c>
      <c r="C248" s="46">
        <v>0.91794215089999998</v>
      </c>
      <c r="D248" s="46" t="str">
        <f t="shared" si="37"/>
        <v>N/A</v>
      </c>
      <c r="E248" s="46">
        <v>0.85480448620000005</v>
      </c>
      <c r="F248" s="46" t="str">
        <f t="shared" si="38"/>
        <v>N/A</v>
      </c>
      <c r="G248" s="46">
        <v>0.82100405269999999</v>
      </c>
      <c r="H248" s="46" t="str">
        <f t="shared" si="39"/>
        <v>N/A</v>
      </c>
      <c r="I248" s="12">
        <v>-6.88</v>
      </c>
      <c r="J248" s="12">
        <v>-3.95</v>
      </c>
      <c r="K248" s="47" t="s">
        <v>739</v>
      </c>
      <c r="L248" s="9" t="str">
        <f t="shared" si="40"/>
        <v>Yes</v>
      </c>
    </row>
    <row r="249" spans="1:12" ht="25.5" x14ac:dyDescent="0.2">
      <c r="A249" s="61" t="s">
        <v>1410</v>
      </c>
      <c r="B249" s="37" t="s">
        <v>213</v>
      </c>
      <c r="C249" s="46">
        <v>0.68493150680000003</v>
      </c>
      <c r="D249" s="46" t="str">
        <f t="shared" si="37"/>
        <v>N/A</v>
      </c>
      <c r="E249" s="46">
        <v>0.6802721088</v>
      </c>
      <c r="F249" s="46" t="str">
        <f t="shared" si="38"/>
        <v>N/A</v>
      </c>
      <c r="G249" s="46">
        <v>0.96774193549999998</v>
      </c>
      <c r="H249" s="46" t="str">
        <f t="shared" si="39"/>
        <v>N/A</v>
      </c>
      <c r="I249" s="12">
        <v>-0.68</v>
      </c>
      <c r="J249" s="12">
        <v>42.26</v>
      </c>
      <c r="K249" s="47" t="s">
        <v>739</v>
      </c>
      <c r="L249" s="9" t="str">
        <f t="shared" si="40"/>
        <v>No</v>
      </c>
    </row>
    <row r="250" spans="1:12" ht="25.5" x14ac:dyDescent="0.2">
      <c r="A250" s="61" t="s">
        <v>1411</v>
      </c>
      <c r="B250" s="37" t="s">
        <v>213</v>
      </c>
      <c r="C250" s="46">
        <v>8.6090670509000002</v>
      </c>
      <c r="D250" s="46" t="str">
        <f t="shared" si="37"/>
        <v>N/A</v>
      </c>
      <c r="E250" s="46">
        <v>8.2550667325999996</v>
      </c>
      <c r="F250" s="46" t="str">
        <f t="shared" si="38"/>
        <v>N/A</v>
      </c>
      <c r="G250" s="46">
        <v>8.1272588929000005</v>
      </c>
      <c r="H250" s="46" t="str">
        <f t="shared" si="39"/>
        <v>N/A</v>
      </c>
      <c r="I250" s="12">
        <v>-4.1100000000000003</v>
      </c>
      <c r="J250" s="12">
        <v>-1.55</v>
      </c>
      <c r="K250" s="47" t="s">
        <v>739</v>
      </c>
      <c r="L250" s="9" t="str">
        <f t="shared" si="40"/>
        <v>Yes</v>
      </c>
    </row>
    <row r="251" spans="1:12" ht="25.5" x14ac:dyDescent="0.2">
      <c r="A251" s="61" t="s">
        <v>1412</v>
      </c>
      <c r="B251" s="37" t="s">
        <v>213</v>
      </c>
      <c r="C251" s="46">
        <v>0.3847448343</v>
      </c>
      <c r="D251" s="46" t="str">
        <f t="shared" si="37"/>
        <v>N/A</v>
      </c>
      <c r="E251" s="46">
        <v>0.2911964031</v>
      </c>
      <c r="F251" s="46" t="str">
        <f t="shared" si="38"/>
        <v>N/A</v>
      </c>
      <c r="G251" s="46">
        <v>0.2479915744</v>
      </c>
      <c r="H251" s="46" t="str">
        <f t="shared" si="39"/>
        <v>N/A</v>
      </c>
      <c r="I251" s="12">
        <v>-24.3</v>
      </c>
      <c r="J251" s="12">
        <v>-14.8</v>
      </c>
      <c r="K251" s="47" t="s">
        <v>739</v>
      </c>
      <c r="L251" s="9" t="str">
        <f t="shared" si="40"/>
        <v>Yes</v>
      </c>
    </row>
    <row r="252" spans="1:12" ht="25.5" x14ac:dyDescent="0.2">
      <c r="A252" s="61" t="s">
        <v>1413</v>
      </c>
      <c r="B252" s="37" t="s">
        <v>213</v>
      </c>
      <c r="C252" s="46">
        <v>0</v>
      </c>
      <c r="D252" s="46" t="str">
        <f t="shared" si="37"/>
        <v>N/A</v>
      </c>
      <c r="E252" s="46">
        <v>0</v>
      </c>
      <c r="F252" s="46" t="str">
        <f t="shared" si="38"/>
        <v>N/A</v>
      </c>
      <c r="G252" s="46">
        <v>0</v>
      </c>
      <c r="H252" s="46" t="str">
        <f t="shared" si="39"/>
        <v>N/A</v>
      </c>
      <c r="I252" s="12" t="s">
        <v>1747</v>
      </c>
      <c r="J252" s="12" t="s">
        <v>1747</v>
      </c>
      <c r="K252" s="47" t="s">
        <v>739</v>
      </c>
      <c r="L252" s="9" t="str">
        <f t="shared" si="40"/>
        <v>N/A</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26535</v>
      </c>
      <c r="D6" s="46" t="str">
        <f t="shared" ref="D6:D37" si="0">IF($B6="N/A","N/A",IF(C6&gt;10,"No",IF(C6&lt;-10,"No","Yes")))</f>
        <v>N/A</v>
      </c>
      <c r="E6" s="38">
        <v>27196</v>
      </c>
      <c r="F6" s="46" t="str">
        <f t="shared" ref="F6:F37" si="1">IF($B6="N/A","N/A",IF(E6&gt;10,"No",IF(E6&lt;-10,"No","Yes")))</f>
        <v>N/A</v>
      </c>
      <c r="G6" s="38">
        <v>29113</v>
      </c>
      <c r="H6" s="46" t="str">
        <f t="shared" ref="H6:H37" si="2">IF($B6="N/A","N/A",IF(G6&gt;10,"No",IF(G6&lt;-10,"No","Yes")))</f>
        <v>N/A</v>
      </c>
      <c r="I6" s="12">
        <v>2.4910000000000001</v>
      </c>
      <c r="J6" s="12">
        <v>7.0490000000000004</v>
      </c>
      <c r="K6" s="47" t="s">
        <v>739</v>
      </c>
      <c r="L6" s="9" t="str">
        <f t="shared" ref="L6:L39" si="3">IF(J6="Div by 0", "N/A", IF(K6="N/A","N/A", IF(J6&gt;VALUE(MID(K6,1,2)), "No", IF(J6&lt;-1*VALUE(MID(K6,1,2)), "No", "Yes"))))</f>
        <v>Yes</v>
      </c>
    </row>
    <row r="7" spans="1:12" x14ac:dyDescent="0.2">
      <c r="A7" s="48" t="s">
        <v>6</v>
      </c>
      <c r="B7" s="37" t="s">
        <v>213</v>
      </c>
      <c r="C7" s="38">
        <v>22132</v>
      </c>
      <c r="D7" s="46" t="str">
        <f t="shared" si="0"/>
        <v>N/A</v>
      </c>
      <c r="E7" s="38">
        <v>22245</v>
      </c>
      <c r="F7" s="46" t="str">
        <f t="shared" si="1"/>
        <v>N/A</v>
      </c>
      <c r="G7" s="38">
        <v>23607</v>
      </c>
      <c r="H7" s="46" t="str">
        <f t="shared" si="2"/>
        <v>N/A</v>
      </c>
      <c r="I7" s="12">
        <v>0.51060000000000005</v>
      </c>
      <c r="J7" s="12">
        <v>6.1230000000000002</v>
      </c>
      <c r="K7" s="47" t="s">
        <v>739</v>
      </c>
      <c r="L7" s="9" t="str">
        <f t="shared" si="3"/>
        <v>Yes</v>
      </c>
    </row>
    <row r="8" spans="1:12" x14ac:dyDescent="0.2">
      <c r="A8" s="48" t="s">
        <v>360</v>
      </c>
      <c r="B8" s="37" t="s">
        <v>213</v>
      </c>
      <c r="C8" s="8" t="s">
        <v>213</v>
      </c>
      <c r="D8" s="46" t="str">
        <f t="shared" si="0"/>
        <v>N/A</v>
      </c>
      <c r="E8" s="8">
        <v>81.795116929000002</v>
      </c>
      <c r="F8" s="46" t="str">
        <f t="shared" si="1"/>
        <v>N/A</v>
      </c>
      <c r="G8" s="8">
        <v>81.087486690000006</v>
      </c>
      <c r="H8" s="46" t="str">
        <f t="shared" si="2"/>
        <v>N/A</v>
      </c>
      <c r="I8" s="12" t="s">
        <v>213</v>
      </c>
      <c r="J8" s="12">
        <v>-0.86499999999999999</v>
      </c>
      <c r="K8" s="47" t="s">
        <v>739</v>
      </c>
      <c r="L8" s="9" t="str">
        <f t="shared" si="3"/>
        <v>Yes</v>
      </c>
    </row>
    <row r="9" spans="1:12" x14ac:dyDescent="0.2">
      <c r="A9" s="4" t="s">
        <v>88</v>
      </c>
      <c r="B9" s="50" t="s">
        <v>213</v>
      </c>
      <c r="C9" s="1">
        <v>22381.69</v>
      </c>
      <c r="D9" s="11" t="str">
        <f t="shared" si="0"/>
        <v>N/A</v>
      </c>
      <c r="E9" s="1">
        <v>23234.81</v>
      </c>
      <c r="F9" s="11" t="str">
        <f t="shared" si="1"/>
        <v>N/A</v>
      </c>
      <c r="G9" s="1">
        <v>24880.73</v>
      </c>
      <c r="H9" s="11" t="str">
        <f t="shared" si="2"/>
        <v>N/A</v>
      </c>
      <c r="I9" s="12">
        <v>3.8119999999999998</v>
      </c>
      <c r="J9" s="12">
        <v>7.0839999999999996</v>
      </c>
      <c r="K9" s="50" t="s">
        <v>739</v>
      </c>
      <c r="L9" s="9" t="str">
        <f t="shared" si="3"/>
        <v>Yes</v>
      </c>
    </row>
    <row r="10" spans="1:12" x14ac:dyDescent="0.2">
      <c r="A10" s="4" t="s">
        <v>1414</v>
      </c>
      <c r="B10" s="37" t="s">
        <v>213</v>
      </c>
      <c r="C10" s="8">
        <v>14.901074053</v>
      </c>
      <c r="D10" s="46" t="str">
        <f t="shared" si="0"/>
        <v>N/A</v>
      </c>
      <c r="E10" s="8">
        <v>7.0414766877000003</v>
      </c>
      <c r="F10" s="46" t="str">
        <f t="shared" si="1"/>
        <v>N/A</v>
      </c>
      <c r="G10" s="8">
        <v>6.5846872531000002</v>
      </c>
      <c r="H10" s="46" t="str">
        <f t="shared" si="2"/>
        <v>N/A</v>
      </c>
      <c r="I10" s="12">
        <v>-52.7</v>
      </c>
      <c r="J10" s="12">
        <v>-6.49</v>
      </c>
      <c r="K10" s="47" t="s">
        <v>739</v>
      </c>
      <c r="L10" s="9" t="str">
        <f t="shared" si="3"/>
        <v>Yes</v>
      </c>
    </row>
    <row r="11" spans="1:12" x14ac:dyDescent="0.2">
      <c r="A11" s="4" t="s">
        <v>1415</v>
      </c>
      <c r="B11" s="37" t="s">
        <v>213</v>
      </c>
      <c r="C11" s="8">
        <v>0.3730921425</v>
      </c>
      <c r="D11" s="46" t="str">
        <f t="shared" si="0"/>
        <v>N/A</v>
      </c>
      <c r="E11" s="8">
        <v>0.62509192530000002</v>
      </c>
      <c r="F11" s="46" t="str">
        <f t="shared" si="1"/>
        <v>N/A</v>
      </c>
      <c r="G11" s="8">
        <v>0.55645244390000004</v>
      </c>
      <c r="H11" s="46" t="str">
        <f t="shared" si="2"/>
        <v>N/A</v>
      </c>
      <c r="I11" s="12">
        <v>67.540000000000006</v>
      </c>
      <c r="J11" s="12">
        <v>-11</v>
      </c>
      <c r="K11" s="47" t="s">
        <v>739</v>
      </c>
      <c r="L11" s="9" t="str">
        <f t="shared" si="3"/>
        <v>Yes</v>
      </c>
    </row>
    <row r="12" spans="1:12" x14ac:dyDescent="0.2">
      <c r="A12" s="4" t="s">
        <v>1416</v>
      </c>
      <c r="B12" s="37" t="s">
        <v>213</v>
      </c>
      <c r="C12" s="8">
        <v>49.331072169000002</v>
      </c>
      <c r="D12" s="46" t="str">
        <f t="shared" si="0"/>
        <v>N/A</v>
      </c>
      <c r="E12" s="8">
        <v>44.087365789000003</v>
      </c>
      <c r="F12" s="46" t="str">
        <f t="shared" si="1"/>
        <v>N/A</v>
      </c>
      <c r="G12" s="8">
        <v>47.411809157</v>
      </c>
      <c r="H12" s="46" t="str">
        <f t="shared" si="2"/>
        <v>N/A</v>
      </c>
      <c r="I12" s="12">
        <v>-10.6</v>
      </c>
      <c r="J12" s="12">
        <v>7.5410000000000004</v>
      </c>
      <c r="K12" s="47" t="s">
        <v>739</v>
      </c>
      <c r="L12" s="9" t="str">
        <f t="shared" si="3"/>
        <v>Yes</v>
      </c>
    </row>
    <row r="13" spans="1:12" x14ac:dyDescent="0.2">
      <c r="A13" s="4" t="s">
        <v>1417</v>
      </c>
      <c r="B13" s="37" t="s">
        <v>213</v>
      </c>
      <c r="C13" s="8">
        <v>2.0915771622000001</v>
      </c>
      <c r="D13" s="46" t="str">
        <f t="shared" si="0"/>
        <v>N/A</v>
      </c>
      <c r="E13" s="8">
        <v>2.3459332255000001</v>
      </c>
      <c r="F13" s="46" t="str">
        <f t="shared" si="1"/>
        <v>N/A</v>
      </c>
      <c r="G13" s="8">
        <v>2.1571119430999999</v>
      </c>
      <c r="H13" s="46" t="str">
        <f t="shared" si="2"/>
        <v>N/A</v>
      </c>
      <c r="I13" s="12">
        <v>12.16</v>
      </c>
      <c r="J13" s="12">
        <v>-8.0500000000000007</v>
      </c>
      <c r="K13" s="47" t="s">
        <v>739</v>
      </c>
      <c r="L13" s="9" t="str">
        <f t="shared" si="3"/>
        <v>Yes</v>
      </c>
    </row>
    <row r="14" spans="1:12" x14ac:dyDescent="0.2">
      <c r="A14" s="4" t="s">
        <v>1418</v>
      </c>
      <c r="B14" s="37" t="s">
        <v>213</v>
      </c>
      <c r="C14" s="8">
        <v>7.0058413416</v>
      </c>
      <c r="D14" s="46" t="str">
        <f t="shared" si="0"/>
        <v>N/A</v>
      </c>
      <c r="E14" s="8">
        <v>7.6408295337999999</v>
      </c>
      <c r="F14" s="46" t="str">
        <f t="shared" si="1"/>
        <v>N/A</v>
      </c>
      <c r="G14" s="8">
        <v>7.6666781163</v>
      </c>
      <c r="H14" s="46" t="str">
        <f t="shared" si="2"/>
        <v>N/A</v>
      </c>
      <c r="I14" s="12">
        <v>9.0640000000000001</v>
      </c>
      <c r="J14" s="12">
        <v>0.33829999999999999</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1.2172602223</v>
      </c>
      <c r="D16" s="46" t="str">
        <f t="shared" si="0"/>
        <v>N/A</v>
      </c>
      <c r="E16" s="8">
        <v>1.5921459038000001</v>
      </c>
      <c r="F16" s="46" t="str">
        <f t="shared" si="1"/>
        <v>N/A</v>
      </c>
      <c r="G16" s="8">
        <v>1.6178339573</v>
      </c>
      <c r="H16" s="46" t="str">
        <f t="shared" si="2"/>
        <v>N/A</v>
      </c>
      <c r="I16" s="12">
        <v>30.8</v>
      </c>
      <c r="J16" s="12">
        <v>1.613</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25.080082909000001</v>
      </c>
      <c r="D18" s="46" t="str">
        <f t="shared" si="0"/>
        <v>N/A</v>
      </c>
      <c r="E18" s="8">
        <v>36.667156935000001</v>
      </c>
      <c r="F18" s="46" t="str">
        <f t="shared" si="1"/>
        <v>N/A</v>
      </c>
      <c r="G18" s="8">
        <v>34.005427128999997</v>
      </c>
      <c r="H18" s="46" t="str">
        <f t="shared" si="2"/>
        <v>N/A</v>
      </c>
      <c r="I18" s="12">
        <v>46.2</v>
      </c>
      <c r="J18" s="12">
        <v>-7.26</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96.318070473000006</v>
      </c>
      <c r="D20" s="46" t="str">
        <f t="shared" si="0"/>
        <v>N/A</v>
      </c>
      <c r="E20" s="8">
        <v>95.436828945000002</v>
      </c>
      <c r="F20" s="46" t="str">
        <f t="shared" si="1"/>
        <v>N/A</v>
      </c>
      <c r="G20" s="8">
        <v>95.668601656000007</v>
      </c>
      <c r="H20" s="46" t="str">
        <f t="shared" si="2"/>
        <v>N/A</v>
      </c>
      <c r="I20" s="12">
        <v>-0.91500000000000004</v>
      </c>
      <c r="J20" s="12">
        <v>0.2429</v>
      </c>
      <c r="K20" s="47" t="s">
        <v>739</v>
      </c>
      <c r="L20" s="9" t="str">
        <f t="shared" si="3"/>
        <v>Yes</v>
      </c>
    </row>
    <row r="21" spans="1:12" x14ac:dyDescent="0.2">
      <c r="A21" s="2" t="s">
        <v>976</v>
      </c>
      <c r="B21" s="37" t="s">
        <v>213</v>
      </c>
      <c r="C21" s="8">
        <v>3.6819295269999999</v>
      </c>
      <c r="D21" s="46" t="str">
        <f t="shared" si="0"/>
        <v>N/A</v>
      </c>
      <c r="E21" s="8">
        <v>4.5631710545999997</v>
      </c>
      <c r="F21" s="46" t="str">
        <f t="shared" si="1"/>
        <v>N/A</v>
      </c>
      <c r="G21" s="8">
        <v>4.3313983444000002</v>
      </c>
      <c r="H21" s="46" t="str">
        <f t="shared" si="2"/>
        <v>N/A</v>
      </c>
      <c r="I21" s="12">
        <v>23.93</v>
      </c>
      <c r="J21" s="12">
        <v>-5.08</v>
      </c>
      <c r="K21" s="47" t="s">
        <v>739</v>
      </c>
      <c r="L21" s="9" t="str">
        <f t="shared" si="3"/>
        <v>Yes</v>
      </c>
    </row>
    <row r="22" spans="1:12" x14ac:dyDescent="0.2">
      <c r="A22" s="3" t="s">
        <v>1718</v>
      </c>
      <c r="B22" s="37" t="s">
        <v>213</v>
      </c>
      <c r="C22" s="38">
        <v>11243</v>
      </c>
      <c r="D22" s="46" t="str">
        <f t="shared" si="0"/>
        <v>N/A</v>
      </c>
      <c r="E22" s="38">
        <v>11555</v>
      </c>
      <c r="F22" s="46" t="str">
        <f t="shared" si="1"/>
        <v>N/A</v>
      </c>
      <c r="G22" s="38">
        <v>12236</v>
      </c>
      <c r="H22" s="46" t="str">
        <f t="shared" si="2"/>
        <v>N/A</v>
      </c>
      <c r="I22" s="12">
        <v>2.7749999999999999</v>
      </c>
      <c r="J22" s="12">
        <v>5.8940000000000001</v>
      </c>
      <c r="K22" s="47" t="s">
        <v>739</v>
      </c>
      <c r="L22" s="9" t="str">
        <f t="shared" si="3"/>
        <v>Yes</v>
      </c>
    </row>
    <row r="23" spans="1:12" x14ac:dyDescent="0.2">
      <c r="A23" s="3" t="s">
        <v>991</v>
      </c>
      <c r="B23" s="37" t="s">
        <v>213</v>
      </c>
      <c r="C23" s="38">
        <v>2800</v>
      </c>
      <c r="D23" s="46" t="str">
        <f t="shared" si="0"/>
        <v>N/A</v>
      </c>
      <c r="E23" s="38">
        <v>3018</v>
      </c>
      <c r="F23" s="46" t="str">
        <f t="shared" si="1"/>
        <v>N/A</v>
      </c>
      <c r="G23" s="38">
        <v>3157</v>
      </c>
      <c r="H23" s="46" t="str">
        <f t="shared" si="2"/>
        <v>N/A</v>
      </c>
      <c r="I23" s="12">
        <v>7.7859999999999996</v>
      </c>
      <c r="J23" s="12">
        <v>4.6059999999999999</v>
      </c>
      <c r="K23" s="47" t="s">
        <v>739</v>
      </c>
      <c r="L23" s="9" t="str">
        <f t="shared" si="3"/>
        <v>Yes</v>
      </c>
    </row>
    <row r="24" spans="1:12" x14ac:dyDescent="0.2">
      <c r="A24" s="3" t="s">
        <v>992</v>
      </c>
      <c r="B24" s="37" t="s">
        <v>213</v>
      </c>
      <c r="C24" s="38">
        <v>2584</v>
      </c>
      <c r="D24" s="46" t="str">
        <f t="shared" si="0"/>
        <v>N/A</v>
      </c>
      <c r="E24" s="38">
        <v>2852</v>
      </c>
      <c r="F24" s="46" t="str">
        <f t="shared" si="1"/>
        <v>N/A</v>
      </c>
      <c r="G24" s="38">
        <v>3135</v>
      </c>
      <c r="H24" s="46" t="str">
        <f t="shared" si="2"/>
        <v>N/A</v>
      </c>
      <c r="I24" s="12">
        <v>10.37</v>
      </c>
      <c r="J24" s="12">
        <v>9.923</v>
      </c>
      <c r="K24" s="47" t="s">
        <v>739</v>
      </c>
      <c r="L24" s="9" t="str">
        <f t="shared" si="3"/>
        <v>Yes</v>
      </c>
    </row>
    <row r="25" spans="1:12" x14ac:dyDescent="0.2">
      <c r="A25" s="3" t="s">
        <v>993</v>
      </c>
      <c r="B25" s="37" t="s">
        <v>213</v>
      </c>
      <c r="C25" s="38">
        <v>2211</v>
      </c>
      <c r="D25" s="46" t="str">
        <f t="shared" si="0"/>
        <v>N/A</v>
      </c>
      <c r="E25" s="38">
        <v>2018</v>
      </c>
      <c r="F25" s="46" t="str">
        <f t="shared" si="1"/>
        <v>N/A</v>
      </c>
      <c r="G25" s="38">
        <v>2113</v>
      </c>
      <c r="H25" s="46" t="str">
        <f t="shared" si="2"/>
        <v>N/A</v>
      </c>
      <c r="I25" s="12">
        <v>-8.73</v>
      </c>
      <c r="J25" s="12">
        <v>4.7080000000000002</v>
      </c>
      <c r="K25" s="47" t="s">
        <v>739</v>
      </c>
      <c r="L25" s="9" t="str">
        <f t="shared" si="3"/>
        <v>Yes</v>
      </c>
    </row>
    <row r="26" spans="1:12" x14ac:dyDescent="0.2">
      <c r="A26" s="3" t="s">
        <v>994</v>
      </c>
      <c r="B26" s="37" t="s">
        <v>213</v>
      </c>
      <c r="C26" s="38">
        <v>3648</v>
      </c>
      <c r="D26" s="46" t="str">
        <f t="shared" si="0"/>
        <v>N/A</v>
      </c>
      <c r="E26" s="38">
        <v>3667</v>
      </c>
      <c r="F26" s="46" t="str">
        <f t="shared" si="1"/>
        <v>N/A</v>
      </c>
      <c r="G26" s="38">
        <v>3831</v>
      </c>
      <c r="H26" s="46" t="str">
        <f t="shared" si="2"/>
        <v>N/A</v>
      </c>
      <c r="I26" s="12">
        <v>0.52080000000000004</v>
      </c>
      <c r="J26" s="12">
        <v>4.4720000000000004</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15011</v>
      </c>
      <c r="D28" s="46" t="str">
        <f t="shared" si="0"/>
        <v>N/A</v>
      </c>
      <c r="E28" s="38">
        <v>15303</v>
      </c>
      <c r="F28" s="46" t="str">
        <f t="shared" si="1"/>
        <v>N/A</v>
      </c>
      <c r="G28" s="38">
        <v>16493</v>
      </c>
      <c r="H28" s="46" t="str">
        <f t="shared" si="2"/>
        <v>N/A</v>
      </c>
      <c r="I28" s="12">
        <v>1.9450000000000001</v>
      </c>
      <c r="J28" s="12">
        <v>7.7759999999999998</v>
      </c>
      <c r="K28" s="47" t="s">
        <v>739</v>
      </c>
      <c r="L28" s="9" t="str">
        <f t="shared" si="3"/>
        <v>Yes</v>
      </c>
    </row>
    <row r="29" spans="1:12" x14ac:dyDescent="0.2">
      <c r="A29" s="3" t="s">
        <v>996</v>
      </c>
      <c r="B29" s="37" t="s">
        <v>213</v>
      </c>
      <c r="C29" s="38">
        <v>3823</v>
      </c>
      <c r="D29" s="46" t="str">
        <f t="shared" si="0"/>
        <v>N/A</v>
      </c>
      <c r="E29" s="38">
        <v>3794</v>
      </c>
      <c r="F29" s="46" t="str">
        <f t="shared" si="1"/>
        <v>N/A</v>
      </c>
      <c r="G29" s="38">
        <v>4045</v>
      </c>
      <c r="H29" s="46" t="str">
        <f t="shared" si="2"/>
        <v>N/A</v>
      </c>
      <c r="I29" s="12">
        <v>-0.75900000000000001</v>
      </c>
      <c r="J29" s="12">
        <v>6.6159999999999997</v>
      </c>
      <c r="K29" s="47" t="s">
        <v>739</v>
      </c>
      <c r="L29" s="9" t="str">
        <f t="shared" si="3"/>
        <v>Yes</v>
      </c>
    </row>
    <row r="30" spans="1:12" x14ac:dyDescent="0.2">
      <c r="A30" s="3" t="s">
        <v>997</v>
      </c>
      <c r="B30" s="37" t="s">
        <v>213</v>
      </c>
      <c r="C30" s="38">
        <v>3170</v>
      </c>
      <c r="D30" s="46" t="str">
        <f t="shared" si="0"/>
        <v>N/A</v>
      </c>
      <c r="E30" s="38">
        <v>3002</v>
      </c>
      <c r="F30" s="46" t="str">
        <f t="shared" si="1"/>
        <v>N/A</v>
      </c>
      <c r="G30" s="38">
        <v>3420</v>
      </c>
      <c r="H30" s="46" t="str">
        <f t="shared" si="2"/>
        <v>N/A</v>
      </c>
      <c r="I30" s="12">
        <v>-5.3</v>
      </c>
      <c r="J30" s="12">
        <v>13.92</v>
      </c>
      <c r="K30" s="47" t="s">
        <v>739</v>
      </c>
      <c r="L30" s="9" t="str">
        <f t="shared" si="3"/>
        <v>Yes</v>
      </c>
    </row>
    <row r="31" spans="1:12" x14ac:dyDescent="0.2">
      <c r="A31" s="3" t="s">
        <v>998</v>
      </c>
      <c r="B31" s="37" t="s">
        <v>213</v>
      </c>
      <c r="C31" s="38">
        <v>4378</v>
      </c>
      <c r="D31" s="46" t="str">
        <f t="shared" si="0"/>
        <v>N/A</v>
      </c>
      <c r="E31" s="38">
        <v>4898</v>
      </c>
      <c r="F31" s="46" t="str">
        <f t="shared" si="1"/>
        <v>N/A</v>
      </c>
      <c r="G31" s="38">
        <v>5280</v>
      </c>
      <c r="H31" s="46" t="str">
        <f t="shared" si="2"/>
        <v>N/A</v>
      </c>
      <c r="I31" s="12">
        <v>11.88</v>
      </c>
      <c r="J31" s="12">
        <v>7.7990000000000004</v>
      </c>
      <c r="K31" s="47" t="s">
        <v>739</v>
      </c>
      <c r="L31" s="9" t="str">
        <f t="shared" si="3"/>
        <v>Yes</v>
      </c>
    </row>
    <row r="32" spans="1:12" x14ac:dyDescent="0.2">
      <c r="A32" s="3" t="s">
        <v>999</v>
      </c>
      <c r="B32" s="37" t="s">
        <v>213</v>
      </c>
      <c r="C32" s="38">
        <v>3640</v>
      </c>
      <c r="D32" s="46" t="str">
        <f t="shared" si="0"/>
        <v>N/A</v>
      </c>
      <c r="E32" s="38">
        <v>3609</v>
      </c>
      <c r="F32" s="46" t="str">
        <f t="shared" si="1"/>
        <v>N/A</v>
      </c>
      <c r="G32" s="38">
        <v>3748</v>
      </c>
      <c r="H32" s="46" t="str">
        <f t="shared" si="2"/>
        <v>N/A</v>
      </c>
      <c r="I32" s="12">
        <v>-0.85199999999999998</v>
      </c>
      <c r="J32" s="12">
        <v>3.851</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292744559</v>
      </c>
      <c r="D34" s="46" t="str">
        <f t="shared" si="0"/>
        <v>N/A</v>
      </c>
      <c r="E34" s="49">
        <v>295652260</v>
      </c>
      <c r="F34" s="46" t="str">
        <f t="shared" si="1"/>
        <v>N/A</v>
      </c>
      <c r="G34" s="49">
        <v>325928706</v>
      </c>
      <c r="H34" s="46" t="str">
        <f t="shared" si="2"/>
        <v>N/A</v>
      </c>
      <c r="I34" s="12">
        <v>0.99329999999999996</v>
      </c>
      <c r="J34" s="12">
        <v>10.24</v>
      </c>
      <c r="K34" s="47" t="s">
        <v>739</v>
      </c>
      <c r="L34" s="9" t="str">
        <f t="shared" si="3"/>
        <v>Yes</v>
      </c>
    </row>
    <row r="35" spans="1:12" x14ac:dyDescent="0.2">
      <c r="A35" s="48" t="s">
        <v>1424</v>
      </c>
      <c r="B35" s="37" t="s">
        <v>213</v>
      </c>
      <c r="C35" s="49">
        <v>11032.393405000001</v>
      </c>
      <c r="D35" s="46" t="str">
        <f t="shared" si="0"/>
        <v>N/A</v>
      </c>
      <c r="E35" s="49">
        <v>10871.167083</v>
      </c>
      <c r="F35" s="46" t="str">
        <f t="shared" si="1"/>
        <v>N/A</v>
      </c>
      <c r="G35" s="49">
        <v>11195.297839000001</v>
      </c>
      <c r="H35" s="46" t="str">
        <f t="shared" si="2"/>
        <v>N/A</v>
      </c>
      <c r="I35" s="12">
        <v>-1.46</v>
      </c>
      <c r="J35" s="12">
        <v>2.9820000000000002</v>
      </c>
      <c r="K35" s="47" t="s">
        <v>739</v>
      </c>
      <c r="L35" s="9" t="str">
        <f t="shared" si="3"/>
        <v>Yes</v>
      </c>
    </row>
    <row r="36" spans="1:12" x14ac:dyDescent="0.2">
      <c r="A36" s="48" t="s">
        <v>1425</v>
      </c>
      <c r="B36" s="37" t="s">
        <v>213</v>
      </c>
      <c r="C36" s="49">
        <v>13227.207618</v>
      </c>
      <c r="D36" s="46" t="str">
        <f t="shared" si="0"/>
        <v>N/A</v>
      </c>
      <c r="E36" s="49">
        <v>13290.728703000001</v>
      </c>
      <c r="F36" s="46" t="str">
        <f t="shared" si="1"/>
        <v>N/A</v>
      </c>
      <c r="G36" s="49">
        <v>13806.443257999999</v>
      </c>
      <c r="H36" s="46" t="str">
        <f t="shared" si="2"/>
        <v>N/A</v>
      </c>
      <c r="I36" s="12">
        <v>0.48020000000000002</v>
      </c>
      <c r="J36" s="12">
        <v>3.88</v>
      </c>
      <c r="K36" s="47" t="s">
        <v>739</v>
      </c>
      <c r="L36" s="9" t="str">
        <f t="shared" si="3"/>
        <v>Yes</v>
      </c>
    </row>
    <row r="37" spans="1:12" x14ac:dyDescent="0.2">
      <c r="A37" s="4" t="s">
        <v>107</v>
      </c>
      <c r="B37" s="37" t="s">
        <v>213</v>
      </c>
      <c r="C37" s="49">
        <v>79628245</v>
      </c>
      <c r="D37" s="46" t="str">
        <f t="shared" si="0"/>
        <v>N/A</v>
      </c>
      <c r="E37" s="49">
        <v>64041112</v>
      </c>
      <c r="F37" s="46" t="str">
        <f t="shared" si="1"/>
        <v>N/A</v>
      </c>
      <c r="G37" s="49">
        <v>29718134</v>
      </c>
      <c r="H37" s="46" t="str">
        <f t="shared" si="2"/>
        <v>N/A</v>
      </c>
      <c r="I37" s="12">
        <v>-19.600000000000001</v>
      </c>
      <c r="J37" s="12">
        <v>-53.6</v>
      </c>
      <c r="K37" s="47" t="s">
        <v>739</v>
      </c>
      <c r="L37" s="9" t="str">
        <f t="shared" si="3"/>
        <v>No</v>
      </c>
    </row>
    <row r="38" spans="1:12" x14ac:dyDescent="0.2">
      <c r="A38" s="48" t="s">
        <v>158</v>
      </c>
      <c r="B38" s="50" t="s">
        <v>217</v>
      </c>
      <c r="C38" s="1">
        <v>314</v>
      </c>
      <c r="D38" s="46" t="str">
        <f>IF($B38="N/A","N/A",IF(C38&gt;0,"No",IF(C38&lt;0,"No","Yes")))</f>
        <v>No</v>
      </c>
      <c r="E38" s="1">
        <v>326</v>
      </c>
      <c r="F38" s="46" t="str">
        <f>IF($B38="N/A","N/A",IF(E38&gt;0,"No",IF(E38&lt;0,"No","Yes")))</f>
        <v>No</v>
      </c>
      <c r="G38" s="1">
        <v>339</v>
      </c>
      <c r="H38" s="46" t="str">
        <f>IF($B38="N/A","N/A",IF(G38&gt;0,"No",IF(G38&lt;0,"No","Yes")))</f>
        <v>No</v>
      </c>
      <c r="I38" s="12">
        <v>3.8220000000000001</v>
      </c>
      <c r="J38" s="12">
        <v>3.988</v>
      </c>
      <c r="K38" s="47" t="s">
        <v>739</v>
      </c>
      <c r="L38" s="9" t="str">
        <f t="shared" si="3"/>
        <v>Yes</v>
      </c>
    </row>
    <row r="39" spans="1:12" x14ac:dyDescent="0.2">
      <c r="A39" s="48" t="s">
        <v>156</v>
      </c>
      <c r="B39" s="37" t="s">
        <v>213</v>
      </c>
      <c r="C39" s="49">
        <v>2084794</v>
      </c>
      <c r="D39" s="46" t="str">
        <f t="shared" ref="D39:D40" si="4">IF($B39="N/A","N/A",IF(C39&gt;10,"No",IF(C39&lt;-10,"No","Yes")))</f>
        <v>N/A</v>
      </c>
      <c r="E39" s="49">
        <v>2185532</v>
      </c>
      <c r="F39" s="46" t="str">
        <f t="shared" ref="F39:F40" si="5">IF($B39="N/A","N/A",IF(E39&gt;10,"No",IF(E39&lt;-10,"No","Yes")))</f>
        <v>N/A</v>
      </c>
      <c r="G39" s="49">
        <v>2419490</v>
      </c>
      <c r="H39" s="46" t="str">
        <f t="shared" ref="H39:H40" si="6">IF($B39="N/A","N/A",IF(G39&gt;10,"No",IF(G39&lt;-10,"No","Yes")))</f>
        <v>N/A</v>
      </c>
      <c r="I39" s="12">
        <v>4.8319999999999999</v>
      </c>
      <c r="J39" s="12">
        <v>10.7</v>
      </c>
      <c r="K39" s="47" t="s">
        <v>739</v>
      </c>
      <c r="L39" s="9" t="str">
        <f t="shared" si="3"/>
        <v>Yes</v>
      </c>
    </row>
    <row r="40" spans="1:12" x14ac:dyDescent="0.2">
      <c r="A40" s="48" t="s">
        <v>1304</v>
      </c>
      <c r="B40" s="37" t="s">
        <v>213</v>
      </c>
      <c r="C40" s="49">
        <v>6639.4713376</v>
      </c>
      <c r="D40" s="46" t="str">
        <f t="shared" si="4"/>
        <v>N/A</v>
      </c>
      <c r="E40" s="49">
        <v>6704.0858896</v>
      </c>
      <c r="F40" s="46" t="str">
        <f t="shared" si="5"/>
        <v>N/A</v>
      </c>
      <c r="G40" s="49">
        <v>7137.1386431000001</v>
      </c>
      <c r="H40" s="46" t="str">
        <f t="shared" si="6"/>
        <v>N/A</v>
      </c>
      <c r="I40" s="12">
        <v>0.97319999999999995</v>
      </c>
      <c r="J40" s="12">
        <v>6.46</v>
      </c>
      <c r="K40" s="47" t="s">
        <v>739</v>
      </c>
      <c r="L40" s="9" t="str">
        <f>IF(J40="Div by 0", "N/A", IF(OR(J40="N/A",K40="N/A"),"N/A", IF(J40&gt;VALUE(MID(K40,1,2)), "No", IF(J40&lt;-1*VALUE(MID(K40,1,2)), "No", "Yes"))))</f>
        <v>Yes</v>
      </c>
    </row>
    <row r="41" spans="1:12" x14ac:dyDescent="0.2">
      <c r="A41" s="3" t="s">
        <v>1426</v>
      </c>
      <c r="B41" s="37" t="s">
        <v>213</v>
      </c>
      <c r="C41" s="49">
        <v>11644.943431</v>
      </c>
      <c r="D41" s="46" t="str">
        <f t="shared" ref="D41:D52" si="7">IF($B41="N/A","N/A",IF(C41&gt;10,"No",IF(C41&lt;-10,"No","Yes")))</f>
        <v>N/A</v>
      </c>
      <c r="E41" s="49">
        <v>11792.534659999999</v>
      </c>
      <c r="F41" s="46" t="str">
        <f t="shared" ref="F41:F52" si="8">IF($B41="N/A","N/A",IF(E41&gt;10,"No",IF(E41&lt;-10,"No","Yes")))</f>
        <v>N/A</v>
      </c>
      <c r="G41" s="49">
        <v>12353.304593000001</v>
      </c>
      <c r="H41" s="46" t="str">
        <f t="shared" ref="H41:H52" si="9">IF($B41="N/A","N/A",IF(G41&gt;10,"No",IF(G41&lt;-10,"No","Yes")))</f>
        <v>N/A</v>
      </c>
      <c r="I41" s="12">
        <v>1.2669999999999999</v>
      </c>
      <c r="J41" s="12">
        <v>4.7549999999999999</v>
      </c>
      <c r="K41" s="47" t="s">
        <v>739</v>
      </c>
      <c r="L41" s="9" t="str">
        <f t="shared" ref="L41:L52" si="10">IF(J41="Div by 0", "N/A", IF(K41="N/A","N/A", IF(J41&gt;VALUE(MID(K41,1,2)), "No", IF(J41&lt;-1*VALUE(MID(K41,1,2)), "No", "Yes"))))</f>
        <v>Yes</v>
      </c>
    </row>
    <row r="42" spans="1:12" x14ac:dyDescent="0.2">
      <c r="A42" s="3" t="s">
        <v>1427</v>
      </c>
      <c r="B42" s="37" t="s">
        <v>213</v>
      </c>
      <c r="C42" s="49">
        <v>4471.4103570999996</v>
      </c>
      <c r="D42" s="46" t="str">
        <f t="shared" si="7"/>
        <v>N/A</v>
      </c>
      <c r="E42" s="49">
        <v>4435.8846917999999</v>
      </c>
      <c r="F42" s="46" t="str">
        <f t="shared" si="8"/>
        <v>N/A</v>
      </c>
      <c r="G42" s="49">
        <v>5077.8881849999998</v>
      </c>
      <c r="H42" s="46" t="str">
        <f t="shared" si="9"/>
        <v>N/A</v>
      </c>
      <c r="I42" s="12">
        <v>-0.79500000000000004</v>
      </c>
      <c r="J42" s="12">
        <v>14.47</v>
      </c>
      <c r="K42" s="47" t="s">
        <v>739</v>
      </c>
      <c r="L42" s="9" t="str">
        <f t="shared" si="10"/>
        <v>Yes</v>
      </c>
    </row>
    <row r="43" spans="1:12" x14ac:dyDescent="0.2">
      <c r="A43" s="3" t="s">
        <v>1428</v>
      </c>
      <c r="B43" s="37" t="s">
        <v>213</v>
      </c>
      <c r="C43" s="49">
        <v>4823.7488389999999</v>
      </c>
      <c r="D43" s="46" t="str">
        <f t="shared" si="7"/>
        <v>N/A</v>
      </c>
      <c r="E43" s="49">
        <v>4600.6714585999998</v>
      </c>
      <c r="F43" s="46" t="str">
        <f t="shared" si="8"/>
        <v>N/A</v>
      </c>
      <c r="G43" s="49">
        <v>4619.6704944000003</v>
      </c>
      <c r="H43" s="46" t="str">
        <f t="shared" si="9"/>
        <v>N/A</v>
      </c>
      <c r="I43" s="12">
        <v>-4.62</v>
      </c>
      <c r="J43" s="12">
        <v>0.41299999999999998</v>
      </c>
      <c r="K43" s="47" t="s">
        <v>739</v>
      </c>
      <c r="L43" s="9" t="str">
        <f t="shared" si="10"/>
        <v>Yes</v>
      </c>
    </row>
    <row r="44" spans="1:12" x14ac:dyDescent="0.2">
      <c r="A44" s="3" t="s">
        <v>1429</v>
      </c>
      <c r="B44" s="37" t="s">
        <v>213</v>
      </c>
      <c r="C44" s="49">
        <v>1432.1537765999999</v>
      </c>
      <c r="D44" s="46" t="str">
        <f t="shared" si="7"/>
        <v>N/A</v>
      </c>
      <c r="E44" s="49">
        <v>1483.5703667</v>
      </c>
      <c r="F44" s="46" t="str">
        <f t="shared" si="8"/>
        <v>N/A</v>
      </c>
      <c r="G44" s="49">
        <v>2533.0018930000001</v>
      </c>
      <c r="H44" s="46" t="str">
        <f t="shared" si="9"/>
        <v>N/A</v>
      </c>
      <c r="I44" s="12">
        <v>3.59</v>
      </c>
      <c r="J44" s="12">
        <v>70.739999999999995</v>
      </c>
      <c r="K44" s="47" t="s">
        <v>739</v>
      </c>
      <c r="L44" s="9" t="str">
        <f t="shared" si="10"/>
        <v>No</v>
      </c>
    </row>
    <row r="45" spans="1:12" x14ac:dyDescent="0.2">
      <c r="A45" s="3" t="s">
        <v>1430</v>
      </c>
      <c r="B45" s="37" t="s">
        <v>213</v>
      </c>
      <c r="C45" s="49">
        <v>28172.448190999999</v>
      </c>
      <c r="D45" s="46" t="str">
        <f t="shared" si="7"/>
        <v>N/A</v>
      </c>
      <c r="E45" s="49">
        <v>29113.792745999999</v>
      </c>
      <c r="F45" s="46" t="str">
        <f t="shared" si="8"/>
        <v>N/A</v>
      </c>
      <c r="G45" s="49">
        <v>30093.772383</v>
      </c>
      <c r="H45" s="46" t="str">
        <f t="shared" si="9"/>
        <v>N/A</v>
      </c>
      <c r="I45" s="12">
        <v>3.3410000000000002</v>
      </c>
      <c r="J45" s="12">
        <v>3.3660000000000001</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10695.596296</v>
      </c>
      <c r="D47" s="46" t="str">
        <f t="shared" si="7"/>
        <v>N/A</v>
      </c>
      <c r="E47" s="49">
        <v>10319.443181000001</v>
      </c>
      <c r="F47" s="46" t="str">
        <f t="shared" si="8"/>
        <v>N/A</v>
      </c>
      <c r="G47" s="49">
        <v>10495.015703999999</v>
      </c>
      <c r="H47" s="46" t="str">
        <f t="shared" si="9"/>
        <v>N/A</v>
      </c>
      <c r="I47" s="12">
        <v>-3.52</v>
      </c>
      <c r="J47" s="12">
        <v>1.7010000000000001</v>
      </c>
      <c r="K47" s="47" t="s">
        <v>739</v>
      </c>
      <c r="L47" s="9" t="str">
        <f t="shared" si="10"/>
        <v>Yes</v>
      </c>
    </row>
    <row r="48" spans="1:12" x14ac:dyDescent="0.2">
      <c r="A48" s="3" t="s">
        <v>1433</v>
      </c>
      <c r="B48" s="50" t="s">
        <v>213</v>
      </c>
      <c r="C48" s="14">
        <v>2785.5163484</v>
      </c>
      <c r="D48" s="11" t="str">
        <f t="shared" si="7"/>
        <v>N/A</v>
      </c>
      <c r="E48" s="14">
        <v>2294.5374274999999</v>
      </c>
      <c r="F48" s="11" t="str">
        <f t="shared" si="8"/>
        <v>N/A</v>
      </c>
      <c r="G48" s="14">
        <v>3093.6618047000002</v>
      </c>
      <c r="H48" s="11" t="str">
        <f t="shared" si="9"/>
        <v>N/A</v>
      </c>
      <c r="I48" s="59">
        <v>-17.600000000000001</v>
      </c>
      <c r="J48" s="59">
        <v>34.83</v>
      </c>
      <c r="K48" s="50" t="s">
        <v>739</v>
      </c>
      <c r="L48" s="9" t="str">
        <f t="shared" si="10"/>
        <v>No</v>
      </c>
    </row>
    <row r="49" spans="1:12" ht="25.5" x14ac:dyDescent="0.2">
      <c r="A49" s="3" t="s">
        <v>1434</v>
      </c>
      <c r="B49" s="50" t="s">
        <v>213</v>
      </c>
      <c r="C49" s="14">
        <v>2549.1129338000001</v>
      </c>
      <c r="D49" s="11" t="str">
        <f t="shared" si="7"/>
        <v>N/A</v>
      </c>
      <c r="E49" s="14">
        <v>2754.730513</v>
      </c>
      <c r="F49" s="11" t="str">
        <f t="shared" si="8"/>
        <v>N/A</v>
      </c>
      <c r="G49" s="14">
        <v>3166.5786549999998</v>
      </c>
      <c r="H49" s="11" t="str">
        <f t="shared" si="9"/>
        <v>N/A</v>
      </c>
      <c r="I49" s="59">
        <v>8.0660000000000007</v>
      </c>
      <c r="J49" s="59">
        <v>14.95</v>
      </c>
      <c r="K49" s="50" t="s">
        <v>739</v>
      </c>
      <c r="L49" s="9" t="str">
        <f t="shared" si="10"/>
        <v>Yes</v>
      </c>
    </row>
    <row r="50" spans="1:12" x14ac:dyDescent="0.2">
      <c r="A50" s="3" t="s">
        <v>1435</v>
      </c>
      <c r="B50" s="50" t="s">
        <v>213</v>
      </c>
      <c r="C50" s="14">
        <v>1971.2873457999999</v>
      </c>
      <c r="D50" s="11" t="str">
        <f t="shared" si="7"/>
        <v>N/A</v>
      </c>
      <c r="E50" s="14">
        <v>1657.1380154999999</v>
      </c>
      <c r="F50" s="11" t="str">
        <f t="shared" si="8"/>
        <v>N/A</v>
      </c>
      <c r="G50" s="14">
        <v>1897.0791667000001</v>
      </c>
      <c r="H50" s="11" t="str">
        <f t="shared" si="9"/>
        <v>N/A</v>
      </c>
      <c r="I50" s="59">
        <v>-15.9</v>
      </c>
      <c r="J50" s="59">
        <v>14.48</v>
      </c>
      <c r="K50" s="50" t="s">
        <v>739</v>
      </c>
      <c r="L50" s="9" t="str">
        <f t="shared" si="10"/>
        <v>Yes</v>
      </c>
    </row>
    <row r="51" spans="1:12" x14ac:dyDescent="0.2">
      <c r="A51" s="3" t="s">
        <v>1436</v>
      </c>
      <c r="B51" s="50" t="s">
        <v>213</v>
      </c>
      <c r="C51" s="14">
        <v>36591.094231000003</v>
      </c>
      <c r="D51" s="11" t="str">
        <f t="shared" si="7"/>
        <v>N/A</v>
      </c>
      <c r="E51" s="14">
        <v>36804.267387</v>
      </c>
      <c r="F51" s="11" t="str">
        <f t="shared" si="8"/>
        <v>N/A</v>
      </c>
      <c r="G51" s="14">
        <v>37282.325239999998</v>
      </c>
      <c r="H51" s="11" t="str">
        <f t="shared" si="9"/>
        <v>N/A</v>
      </c>
      <c r="I51" s="59">
        <v>0.58260000000000001</v>
      </c>
      <c r="J51" s="59">
        <v>1.2989999999999999</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10938341</v>
      </c>
      <c r="D53" s="46" t="str">
        <f t="shared" ref="D53:D122" si="11">IF($B53="N/A","N/A",IF(C53&gt;10,"No",IF(C53&lt;-10,"No","Yes")))</f>
        <v>N/A</v>
      </c>
      <c r="E53" s="49">
        <v>11106123</v>
      </c>
      <c r="F53" s="46" t="str">
        <f t="shared" ref="F53:F122" si="12">IF($B53="N/A","N/A",IF(E53&gt;10,"No",IF(E53&lt;-10,"No","Yes")))</f>
        <v>N/A</v>
      </c>
      <c r="G53" s="49">
        <v>12812319</v>
      </c>
      <c r="H53" s="46" t="str">
        <f t="shared" ref="H53:H122" si="13">IF($B53="N/A","N/A",IF(G53&gt;10,"No",IF(G53&lt;-10,"No","Yes")))</f>
        <v>N/A</v>
      </c>
      <c r="I53" s="12">
        <v>1.534</v>
      </c>
      <c r="J53" s="12">
        <v>15.36</v>
      </c>
      <c r="K53" s="47" t="s">
        <v>739</v>
      </c>
      <c r="L53" s="9" t="str">
        <f t="shared" ref="L53:L113" si="14">IF(J53="Div by 0", "N/A", IF(K53="N/A","N/A", IF(J53&gt;VALUE(MID(K53,1,2)), "No", IF(J53&lt;-1*VALUE(MID(K53,1,2)), "No", "Yes"))))</f>
        <v>Yes</v>
      </c>
    </row>
    <row r="54" spans="1:12" x14ac:dyDescent="0.2">
      <c r="A54" s="48" t="s">
        <v>598</v>
      </c>
      <c r="B54" s="37" t="s">
        <v>213</v>
      </c>
      <c r="C54" s="38">
        <v>2962</v>
      </c>
      <c r="D54" s="46" t="str">
        <f t="shared" si="11"/>
        <v>N/A</v>
      </c>
      <c r="E54" s="38">
        <v>3285</v>
      </c>
      <c r="F54" s="46" t="str">
        <f t="shared" si="12"/>
        <v>N/A</v>
      </c>
      <c r="G54" s="38">
        <v>3512</v>
      </c>
      <c r="H54" s="46" t="str">
        <f t="shared" si="13"/>
        <v>N/A</v>
      </c>
      <c r="I54" s="12">
        <v>10.9</v>
      </c>
      <c r="J54" s="12">
        <v>6.91</v>
      </c>
      <c r="K54" s="47" t="s">
        <v>739</v>
      </c>
      <c r="L54" s="9" t="str">
        <f t="shared" si="14"/>
        <v>Yes</v>
      </c>
    </row>
    <row r="55" spans="1:12" x14ac:dyDescent="0.2">
      <c r="A55" s="48" t="s">
        <v>1438</v>
      </c>
      <c r="B55" s="37" t="s">
        <v>213</v>
      </c>
      <c r="C55" s="49">
        <v>3692.8902767999998</v>
      </c>
      <c r="D55" s="46" t="str">
        <f t="shared" si="11"/>
        <v>N/A</v>
      </c>
      <c r="E55" s="49">
        <v>3380.8593606999998</v>
      </c>
      <c r="F55" s="46" t="str">
        <f t="shared" si="12"/>
        <v>N/A</v>
      </c>
      <c r="G55" s="49">
        <v>3648.1546128</v>
      </c>
      <c r="H55" s="46" t="str">
        <f t="shared" si="13"/>
        <v>N/A</v>
      </c>
      <c r="I55" s="12">
        <v>-8.4499999999999993</v>
      </c>
      <c r="J55" s="12">
        <v>7.9059999999999997</v>
      </c>
      <c r="K55" s="47" t="s">
        <v>739</v>
      </c>
      <c r="L55" s="9" t="str">
        <f t="shared" si="14"/>
        <v>Yes</v>
      </c>
    </row>
    <row r="56" spans="1:12" x14ac:dyDescent="0.2">
      <c r="A56" s="48" t="s">
        <v>1439</v>
      </c>
      <c r="B56" s="37" t="s">
        <v>213</v>
      </c>
      <c r="C56" s="38">
        <v>1.0675219445999999</v>
      </c>
      <c r="D56" s="46" t="str">
        <f t="shared" si="11"/>
        <v>N/A</v>
      </c>
      <c r="E56" s="38">
        <v>1.1199391171999999</v>
      </c>
      <c r="F56" s="46" t="str">
        <f t="shared" si="12"/>
        <v>N/A</v>
      </c>
      <c r="G56" s="38">
        <v>1.2767653758999999</v>
      </c>
      <c r="H56" s="46" t="str">
        <f t="shared" si="13"/>
        <v>N/A</v>
      </c>
      <c r="I56" s="12">
        <v>4.91</v>
      </c>
      <c r="J56" s="12">
        <v>14</v>
      </c>
      <c r="K56" s="47" t="s">
        <v>739</v>
      </c>
      <c r="L56" s="9" t="str">
        <f t="shared" si="14"/>
        <v>Yes</v>
      </c>
    </row>
    <row r="57" spans="1:12" ht="25.5" x14ac:dyDescent="0.2">
      <c r="A57" s="48" t="s">
        <v>599</v>
      </c>
      <c r="B57" s="37" t="s">
        <v>213</v>
      </c>
      <c r="C57" s="49">
        <v>262949</v>
      </c>
      <c r="D57" s="46" t="str">
        <f t="shared" si="11"/>
        <v>N/A</v>
      </c>
      <c r="E57" s="49">
        <v>104960</v>
      </c>
      <c r="F57" s="46" t="str">
        <f t="shared" si="12"/>
        <v>N/A</v>
      </c>
      <c r="G57" s="49">
        <v>228174</v>
      </c>
      <c r="H57" s="46" t="str">
        <f t="shared" si="13"/>
        <v>N/A</v>
      </c>
      <c r="I57" s="12">
        <v>-60.1</v>
      </c>
      <c r="J57" s="12">
        <v>117.4</v>
      </c>
      <c r="K57" s="47" t="s">
        <v>739</v>
      </c>
      <c r="L57" s="9" t="str">
        <f t="shared" si="14"/>
        <v>No</v>
      </c>
    </row>
    <row r="58" spans="1:12" x14ac:dyDescent="0.2">
      <c r="A58" s="48" t="s">
        <v>600</v>
      </c>
      <c r="B58" s="37" t="s">
        <v>213</v>
      </c>
      <c r="C58" s="38">
        <v>11</v>
      </c>
      <c r="D58" s="46" t="str">
        <f t="shared" si="11"/>
        <v>N/A</v>
      </c>
      <c r="E58" s="38">
        <v>11</v>
      </c>
      <c r="F58" s="46" t="str">
        <f t="shared" si="12"/>
        <v>N/A</v>
      </c>
      <c r="G58" s="38">
        <v>11</v>
      </c>
      <c r="H58" s="46" t="str">
        <f t="shared" si="13"/>
        <v>N/A</v>
      </c>
      <c r="I58" s="12">
        <v>-25</v>
      </c>
      <c r="J58" s="12">
        <v>133.30000000000001</v>
      </c>
      <c r="K58" s="47" t="s">
        <v>739</v>
      </c>
      <c r="L58" s="9" t="str">
        <f t="shared" si="14"/>
        <v>No</v>
      </c>
    </row>
    <row r="59" spans="1:12" x14ac:dyDescent="0.2">
      <c r="A59" s="48" t="s">
        <v>1440</v>
      </c>
      <c r="B59" s="37" t="s">
        <v>213</v>
      </c>
      <c r="C59" s="49">
        <v>65737.25</v>
      </c>
      <c r="D59" s="46" t="str">
        <f t="shared" si="11"/>
        <v>N/A</v>
      </c>
      <c r="E59" s="49">
        <v>34986.666666999998</v>
      </c>
      <c r="F59" s="46" t="str">
        <f t="shared" si="12"/>
        <v>N/A</v>
      </c>
      <c r="G59" s="49">
        <v>32596.285714000001</v>
      </c>
      <c r="H59" s="46" t="str">
        <f t="shared" si="13"/>
        <v>N/A</v>
      </c>
      <c r="I59" s="12">
        <v>-46.8</v>
      </c>
      <c r="J59" s="12">
        <v>-6.83</v>
      </c>
      <c r="K59" s="47" t="s">
        <v>739</v>
      </c>
      <c r="L59" s="9" t="str">
        <f t="shared" si="14"/>
        <v>Yes</v>
      </c>
    </row>
    <row r="60" spans="1:12" ht="25.5" x14ac:dyDescent="0.2">
      <c r="A60" s="48" t="s">
        <v>601</v>
      </c>
      <c r="B60" s="37" t="s">
        <v>213</v>
      </c>
      <c r="C60" s="49">
        <v>0</v>
      </c>
      <c r="D60" s="46" t="str">
        <f t="shared" si="11"/>
        <v>N/A</v>
      </c>
      <c r="E60" s="49">
        <v>125672</v>
      </c>
      <c r="F60" s="46" t="str">
        <f t="shared" si="12"/>
        <v>N/A</v>
      </c>
      <c r="G60" s="49">
        <v>83103</v>
      </c>
      <c r="H60" s="46" t="str">
        <f t="shared" si="13"/>
        <v>N/A</v>
      </c>
      <c r="I60" s="12" t="s">
        <v>1747</v>
      </c>
      <c r="J60" s="12">
        <v>-33.9</v>
      </c>
      <c r="K60" s="47" t="s">
        <v>739</v>
      </c>
      <c r="L60" s="9" t="str">
        <f t="shared" si="14"/>
        <v>No</v>
      </c>
    </row>
    <row r="61" spans="1:12" x14ac:dyDescent="0.2">
      <c r="A61" s="4" t="s">
        <v>602</v>
      </c>
      <c r="B61" s="50" t="s">
        <v>213</v>
      </c>
      <c r="C61" s="1">
        <v>0</v>
      </c>
      <c r="D61" s="11" t="str">
        <f t="shared" si="11"/>
        <v>N/A</v>
      </c>
      <c r="E61" s="1">
        <v>11</v>
      </c>
      <c r="F61" s="11" t="str">
        <f t="shared" si="12"/>
        <v>N/A</v>
      </c>
      <c r="G61" s="1">
        <v>11</v>
      </c>
      <c r="H61" s="11" t="str">
        <f t="shared" si="13"/>
        <v>N/A</v>
      </c>
      <c r="I61" s="59" t="s">
        <v>1747</v>
      </c>
      <c r="J61" s="59">
        <v>100</v>
      </c>
      <c r="K61" s="50" t="s">
        <v>739</v>
      </c>
      <c r="L61" s="9" t="str">
        <f t="shared" si="14"/>
        <v>No</v>
      </c>
    </row>
    <row r="62" spans="1:12" ht="25.5" x14ac:dyDescent="0.2">
      <c r="A62" s="4" t="s">
        <v>1441</v>
      </c>
      <c r="B62" s="50" t="s">
        <v>213</v>
      </c>
      <c r="C62" s="14" t="s">
        <v>1747</v>
      </c>
      <c r="D62" s="11" t="str">
        <f t="shared" si="11"/>
        <v>N/A</v>
      </c>
      <c r="E62" s="14">
        <v>125672</v>
      </c>
      <c r="F62" s="11" t="str">
        <f t="shared" si="12"/>
        <v>N/A</v>
      </c>
      <c r="G62" s="14">
        <v>41551.5</v>
      </c>
      <c r="H62" s="11" t="str">
        <f t="shared" si="13"/>
        <v>N/A</v>
      </c>
      <c r="I62" s="59" t="s">
        <v>1747</v>
      </c>
      <c r="J62" s="59">
        <v>-66.900000000000006</v>
      </c>
      <c r="K62" s="50" t="s">
        <v>739</v>
      </c>
      <c r="L62" s="9" t="str">
        <f t="shared" si="14"/>
        <v>No</v>
      </c>
    </row>
    <row r="63" spans="1:12" x14ac:dyDescent="0.2">
      <c r="A63" s="4" t="s">
        <v>603</v>
      </c>
      <c r="B63" s="50" t="s">
        <v>213</v>
      </c>
      <c r="C63" s="14">
        <v>34400274</v>
      </c>
      <c r="D63" s="11" t="str">
        <f t="shared" si="11"/>
        <v>N/A</v>
      </c>
      <c r="E63" s="14">
        <v>35573958</v>
      </c>
      <c r="F63" s="11" t="str">
        <f t="shared" si="12"/>
        <v>N/A</v>
      </c>
      <c r="G63" s="14">
        <v>35658105</v>
      </c>
      <c r="H63" s="11" t="str">
        <f t="shared" si="13"/>
        <v>N/A</v>
      </c>
      <c r="I63" s="59">
        <v>3.4119999999999999</v>
      </c>
      <c r="J63" s="59">
        <v>0.23649999999999999</v>
      </c>
      <c r="K63" s="50" t="s">
        <v>739</v>
      </c>
      <c r="L63" s="9" t="str">
        <f t="shared" si="14"/>
        <v>Yes</v>
      </c>
    </row>
    <row r="64" spans="1:12" x14ac:dyDescent="0.2">
      <c r="A64" s="4" t="s">
        <v>604</v>
      </c>
      <c r="B64" s="50" t="s">
        <v>213</v>
      </c>
      <c r="C64" s="1">
        <v>503</v>
      </c>
      <c r="D64" s="11" t="str">
        <f t="shared" si="11"/>
        <v>N/A</v>
      </c>
      <c r="E64" s="1">
        <v>513</v>
      </c>
      <c r="F64" s="11" t="str">
        <f t="shared" si="12"/>
        <v>N/A</v>
      </c>
      <c r="G64" s="1">
        <v>528</v>
      </c>
      <c r="H64" s="11" t="str">
        <f t="shared" si="13"/>
        <v>N/A</v>
      </c>
      <c r="I64" s="59">
        <v>1.988</v>
      </c>
      <c r="J64" s="59">
        <v>2.9239999999999999</v>
      </c>
      <c r="K64" s="50" t="s">
        <v>739</v>
      </c>
      <c r="L64" s="9" t="str">
        <f t="shared" si="14"/>
        <v>Yes</v>
      </c>
    </row>
    <row r="65" spans="1:12" x14ac:dyDescent="0.2">
      <c r="A65" s="4" t="s">
        <v>1442</v>
      </c>
      <c r="B65" s="50" t="s">
        <v>213</v>
      </c>
      <c r="C65" s="14">
        <v>68390.206758999993</v>
      </c>
      <c r="D65" s="11" t="str">
        <f t="shared" si="11"/>
        <v>N/A</v>
      </c>
      <c r="E65" s="14">
        <v>69344.947367999994</v>
      </c>
      <c r="F65" s="11" t="str">
        <f t="shared" si="12"/>
        <v>N/A</v>
      </c>
      <c r="G65" s="14">
        <v>67534.289772999997</v>
      </c>
      <c r="H65" s="11" t="str">
        <f t="shared" si="13"/>
        <v>N/A</v>
      </c>
      <c r="I65" s="59">
        <v>1.3959999999999999</v>
      </c>
      <c r="J65" s="59">
        <v>-2.61</v>
      </c>
      <c r="K65" s="50" t="s">
        <v>739</v>
      </c>
      <c r="L65" s="9" t="str">
        <f t="shared" si="14"/>
        <v>Yes</v>
      </c>
    </row>
    <row r="66" spans="1:12" x14ac:dyDescent="0.2">
      <c r="A66" s="4" t="s">
        <v>605</v>
      </c>
      <c r="B66" s="50" t="s">
        <v>213</v>
      </c>
      <c r="C66" s="14">
        <v>119311947</v>
      </c>
      <c r="D66" s="11" t="str">
        <f t="shared" si="11"/>
        <v>N/A</v>
      </c>
      <c r="E66" s="14">
        <v>123673853</v>
      </c>
      <c r="F66" s="11" t="str">
        <f t="shared" si="12"/>
        <v>N/A</v>
      </c>
      <c r="G66" s="14">
        <v>126220888</v>
      </c>
      <c r="H66" s="11" t="str">
        <f t="shared" si="13"/>
        <v>N/A</v>
      </c>
      <c r="I66" s="59">
        <v>3.6560000000000001</v>
      </c>
      <c r="J66" s="59">
        <v>2.0590000000000002</v>
      </c>
      <c r="K66" s="50" t="s">
        <v>739</v>
      </c>
      <c r="L66" s="9" t="str">
        <f t="shared" si="14"/>
        <v>Yes</v>
      </c>
    </row>
    <row r="67" spans="1:12" x14ac:dyDescent="0.2">
      <c r="A67" s="4" t="s">
        <v>606</v>
      </c>
      <c r="B67" s="50" t="s">
        <v>213</v>
      </c>
      <c r="C67" s="1">
        <v>4058</v>
      </c>
      <c r="D67" s="11" t="str">
        <f t="shared" si="11"/>
        <v>N/A</v>
      </c>
      <c r="E67" s="1">
        <v>4013</v>
      </c>
      <c r="F67" s="11" t="str">
        <f t="shared" si="12"/>
        <v>N/A</v>
      </c>
      <c r="G67" s="1">
        <v>4201</v>
      </c>
      <c r="H67" s="11" t="str">
        <f t="shared" si="13"/>
        <v>N/A</v>
      </c>
      <c r="I67" s="59">
        <v>-1.1100000000000001</v>
      </c>
      <c r="J67" s="59">
        <v>4.6849999999999996</v>
      </c>
      <c r="K67" s="50" t="s">
        <v>739</v>
      </c>
      <c r="L67" s="9" t="str">
        <f t="shared" si="14"/>
        <v>Yes</v>
      </c>
    </row>
    <row r="68" spans="1:12" x14ac:dyDescent="0.2">
      <c r="A68" s="4" t="s">
        <v>1443</v>
      </c>
      <c r="B68" s="50" t="s">
        <v>213</v>
      </c>
      <c r="C68" s="14">
        <v>29401.662641999999</v>
      </c>
      <c r="D68" s="11" t="str">
        <f t="shared" si="11"/>
        <v>N/A</v>
      </c>
      <c r="E68" s="14">
        <v>30818.303763</v>
      </c>
      <c r="F68" s="11" t="str">
        <f t="shared" si="12"/>
        <v>N/A</v>
      </c>
      <c r="G68" s="14">
        <v>30045.438705</v>
      </c>
      <c r="H68" s="11" t="str">
        <f t="shared" si="13"/>
        <v>N/A</v>
      </c>
      <c r="I68" s="59">
        <v>4.8179999999999996</v>
      </c>
      <c r="J68" s="59">
        <v>-2.5099999999999998</v>
      </c>
      <c r="K68" s="50" t="s">
        <v>739</v>
      </c>
      <c r="L68" s="9" t="str">
        <f t="shared" si="14"/>
        <v>Yes</v>
      </c>
    </row>
    <row r="69" spans="1:12" ht="25.5" x14ac:dyDescent="0.2">
      <c r="A69" s="4" t="s">
        <v>607</v>
      </c>
      <c r="B69" s="50" t="s">
        <v>213</v>
      </c>
      <c r="C69" s="14">
        <v>2604199</v>
      </c>
      <c r="D69" s="11" t="str">
        <f t="shared" si="11"/>
        <v>N/A</v>
      </c>
      <c r="E69" s="14">
        <v>1915734</v>
      </c>
      <c r="F69" s="11" t="str">
        <f t="shared" si="12"/>
        <v>N/A</v>
      </c>
      <c r="G69" s="14">
        <v>1345262</v>
      </c>
      <c r="H69" s="11" t="str">
        <f t="shared" si="13"/>
        <v>N/A</v>
      </c>
      <c r="I69" s="59">
        <v>-26.4</v>
      </c>
      <c r="J69" s="59">
        <v>-29.8</v>
      </c>
      <c r="K69" s="50" t="s">
        <v>739</v>
      </c>
      <c r="L69" s="9" t="str">
        <f t="shared" si="14"/>
        <v>Yes</v>
      </c>
    </row>
    <row r="70" spans="1:12" x14ac:dyDescent="0.2">
      <c r="A70" s="4" t="s">
        <v>608</v>
      </c>
      <c r="B70" s="50" t="s">
        <v>213</v>
      </c>
      <c r="C70" s="1">
        <v>6442</v>
      </c>
      <c r="D70" s="11" t="str">
        <f t="shared" si="11"/>
        <v>N/A</v>
      </c>
      <c r="E70" s="1">
        <v>5650</v>
      </c>
      <c r="F70" s="11" t="str">
        <f t="shared" si="12"/>
        <v>N/A</v>
      </c>
      <c r="G70" s="1">
        <v>5581</v>
      </c>
      <c r="H70" s="11" t="str">
        <f t="shared" si="13"/>
        <v>N/A</v>
      </c>
      <c r="I70" s="59">
        <v>-12.3</v>
      </c>
      <c r="J70" s="59">
        <v>-1.22</v>
      </c>
      <c r="K70" s="50" t="s">
        <v>739</v>
      </c>
      <c r="L70" s="9" t="str">
        <f t="shared" si="14"/>
        <v>Yes</v>
      </c>
    </row>
    <row r="71" spans="1:12" x14ac:dyDescent="0.2">
      <c r="A71" s="4" t="s">
        <v>1444</v>
      </c>
      <c r="B71" s="50" t="s">
        <v>213</v>
      </c>
      <c r="C71" s="14">
        <v>404.25318224</v>
      </c>
      <c r="D71" s="11" t="str">
        <f t="shared" si="11"/>
        <v>N/A</v>
      </c>
      <c r="E71" s="14">
        <v>339.06796459999998</v>
      </c>
      <c r="F71" s="11" t="str">
        <f t="shared" si="12"/>
        <v>N/A</v>
      </c>
      <c r="G71" s="14">
        <v>241.04318223000001</v>
      </c>
      <c r="H71" s="11" t="str">
        <f t="shared" si="13"/>
        <v>N/A</v>
      </c>
      <c r="I71" s="59">
        <v>-16.100000000000001</v>
      </c>
      <c r="J71" s="59">
        <v>-28.9</v>
      </c>
      <c r="K71" s="50" t="s">
        <v>739</v>
      </c>
      <c r="L71" s="9" t="str">
        <f t="shared" si="14"/>
        <v>Yes</v>
      </c>
    </row>
    <row r="72" spans="1:12" x14ac:dyDescent="0.2">
      <c r="A72" s="4" t="s">
        <v>609</v>
      </c>
      <c r="B72" s="50" t="s">
        <v>213</v>
      </c>
      <c r="C72" s="14">
        <v>1892844</v>
      </c>
      <c r="D72" s="11" t="str">
        <f t="shared" si="11"/>
        <v>N/A</v>
      </c>
      <c r="E72" s="14">
        <v>44132</v>
      </c>
      <c r="F72" s="11" t="str">
        <f t="shared" si="12"/>
        <v>N/A</v>
      </c>
      <c r="G72" s="14">
        <v>68803</v>
      </c>
      <c r="H72" s="11" t="str">
        <f t="shared" si="13"/>
        <v>N/A</v>
      </c>
      <c r="I72" s="59">
        <v>-97.7</v>
      </c>
      <c r="J72" s="59">
        <v>55.9</v>
      </c>
      <c r="K72" s="50" t="s">
        <v>739</v>
      </c>
      <c r="L72" s="9" t="str">
        <f t="shared" si="14"/>
        <v>No</v>
      </c>
    </row>
    <row r="73" spans="1:12" x14ac:dyDescent="0.2">
      <c r="A73" s="4" t="s">
        <v>610</v>
      </c>
      <c r="B73" s="50" t="s">
        <v>213</v>
      </c>
      <c r="C73" s="1">
        <v>5243</v>
      </c>
      <c r="D73" s="11" t="str">
        <f t="shared" si="11"/>
        <v>N/A</v>
      </c>
      <c r="E73" s="1">
        <v>155</v>
      </c>
      <c r="F73" s="11" t="str">
        <f t="shared" si="12"/>
        <v>N/A</v>
      </c>
      <c r="G73" s="1">
        <v>184</v>
      </c>
      <c r="H73" s="11" t="str">
        <f t="shared" si="13"/>
        <v>N/A</v>
      </c>
      <c r="I73" s="59">
        <v>-97</v>
      </c>
      <c r="J73" s="59">
        <v>18.71</v>
      </c>
      <c r="K73" s="50" t="s">
        <v>739</v>
      </c>
      <c r="L73" s="9" t="str">
        <f t="shared" si="14"/>
        <v>Yes</v>
      </c>
    </row>
    <row r="74" spans="1:12" x14ac:dyDescent="0.2">
      <c r="A74" s="4" t="s">
        <v>1445</v>
      </c>
      <c r="B74" s="50" t="s">
        <v>213</v>
      </c>
      <c r="C74" s="14">
        <v>361.02307839000002</v>
      </c>
      <c r="D74" s="11" t="str">
        <f t="shared" si="11"/>
        <v>N/A</v>
      </c>
      <c r="E74" s="14">
        <v>284.72258065</v>
      </c>
      <c r="F74" s="11" t="str">
        <f t="shared" si="12"/>
        <v>N/A</v>
      </c>
      <c r="G74" s="14">
        <v>373.92934782999998</v>
      </c>
      <c r="H74" s="11" t="str">
        <f t="shared" si="13"/>
        <v>N/A</v>
      </c>
      <c r="I74" s="59">
        <v>-21.1</v>
      </c>
      <c r="J74" s="59">
        <v>31.33</v>
      </c>
      <c r="K74" s="50" t="s">
        <v>739</v>
      </c>
      <c r="L74" s="9" t="str">
        <f t="shared" si="14"/>
        <v>No</v>
      </c>
    </row>
    <row r="75" spans="1:12" ht="25.5" x14ac:dyDescent="0.2">
      <c r="A75" s="4" t="s">
        <v>611</v>
      </c>
      <c r="B75" s="50" t="s">
        <v>213</v>
      </c>
      <c r="C75" s="14">
        <v>541349</v>
      </c>
      <c r="D75" s="11" t="str">
        <f t="shared" si="11"/>
        <v>N/A</v>
      </c>
      <c r="E75" s="14">
        <v>478234</v>
      </c>
      <c r="F75" s="11" t="str">
        <f t="shared" si="12"/>
        <v>N/A</v>
      </c>
      <c r="G75" s="14">
        <v>496354</v>
      </c>
      <c r="H75" s="11" t="str">
        <f t="shared" si="13"/>
        <v>N/A</v>
      </c>
      <c r="I75" s="59">
        <v>-11.7</v>
      </c>
      <c r="J75" s="59">
        <v>3.7890000000000001</v>
      </c>
      <c r="K75" s="50" t="s">
        <v>739</v>
      </c>
      <c r="L75" s="9" t="str">
        <f t="shared" si="14"/>
        <v>Yes</v>
      </c>
    </row>
    <row r="76" spans="1:12" x14ac:dyDescent="0.2">
      <c r="A76" s="48" t="s">
        <v>612</v>
      </c>
      <c r="B76" s="37" t="s">
        <v>213</v>
      </c>
      <c r="C76" s="38">
        <v>3690</v>
      </c>
      <c r="D76" s="46" t="str">
        <f t="shared" si="11"/>
        <v>N/A</v>
      </c>
      <c r="E76" s="38">
        <v>3051</v>
      </c>
      <c r="F76" s="46" t="str">
        <f t="shared" si="12"/>
        <v>N/A</v>
      </c>
      <c r="G76" s="38">
        <v>2964</v>
      </c>
      <c r="H76" s="46" t="str">
        <f t="shared" si="13"/>
        <v>N/A</v>
      </c>
      <c r="I76" s="12">
        <v>-17.3</v>
      </c>
      <c r="J76" s="12">
        <v>-2.85</v>
      </c>
      <c r="K76" s="47" t="s">
        <v>739</v>
      </c>
      <c r="L76" s="9" t="str">
        <f t="shared" si="14"/>
        <v>Yes</v>
      </c>
    </row>
    <row r="77" spans="1:12" ht="25.5" x14ac:dyDescent="0.2">
      <c r="A77" s="48" t="s">
        <v>1446</v>
      </c>
      <c r="B77" s="37" t="s">
        <v>213</v>
      </c>
      <c r="C77" s="49">
        <v>146.70704606999999</v>
      </c>
      <c r="D77" s="46" t="str">
        <f t="shared" si="11"/>
        <v>N/A</v>
      </c>
      <c r="E77" s="49">
        <v>156.74664045</v>
      </c>
      <c r="F77" s="46" t="str">
        <f t="shared" si="12"/>
        <v>N/A</v>
      </c>
      <c r="G77" s="49">
        <v>167.4608637</v>
      </c>
      <c r="H77" s="46" t="str">
        <f t="shared" si="13"/>
        <v>N/A</v>
      </c>
      <c r="I77" s="12">
        <v>6.843</v>
      </c>
      <c r="J77" s="12">
        <v>6.835</v>
      </c>
      <c r="K77" s="47" t="s">
        <v>739</v>
      </c>
      <c r="L77" s="9" t="str">
        <f t="shared" si="14"/>
        <v>Yes</v>
      </c>
    </row>
    <row r="78" spans="1:12" ht="25.5" x14ac:dyDescent="0.2">
      <c r="A78" s="48" t="s">
        <v>613</v>
      </c>
      <c r="B78" s="37" t="s">
        <v>213</v>
      </c>
      <c r="C78" s="49">
        <v>2253430</v>
      </c>
      <c r="D78" s="46" t="str">
        <f t="shared" si="11"/>
        <v>N/A</v>
      </c>
      <c r="E78" s="49">
        <v>2528122</v>
      </c>
      <c r="F78" s="46" t="str">
        <f t="shared" si="12"/>
        <v>N/A</v>
      </c>
      <c r="G78" s="49">
        <v>3280198</v>
      </c>
      <c r="H78" s="46" t="str">
        <f t="shared" si="13"/>
        <v>N/A</v>
      </c>
      <c r="I78" s="12">
        <v>12.19</v>
      </c>
      <c r="J78" s="12">
        <v>29.75</v>
      </c>
      <c r="K78" s="47" t="s">
        <v>739</v>
      </c>
      <c r="L78" s="9" t="str">
        <f t="shared" si="14"/>
        <v>Yes</v>
      </c>
    </row>
    <row r="79" spans="1:12" x14ac:dyDescent="0.2">
      <c r="A79" s="48" t="s">
        <v>614</v>
      </c>
      <c r="B79" s="37" t="s">
        <v>213</v>
      </c>
      <c r="C79" s="38">
        <v>6009</v>
      </c>
      <c r="D79" s="46" t="str">
        <f t="shared" si="11"/>
        <v>N/A</v>
      </c>
      <c r="E79" s="38">
        <v>7522</v>
      </c>
      <c r="F79" s="46" t="str">
        <f t="shared" si="12"/>
        <v>N/A</v>
      </c>
      <c r="G79" s="38">
        <v>8450</v>
      </c>
      <c r="H79" s="46" t="str">
        <f t="shared" si="13"/>
        <v>N/A</v>
      </c>
      <c r="I79" s="12">
        <v>25.18</v>
      </c>
      <c r="J79" s="12">
        <v>12.34</v>
      </c>
      <c r="K79" s="47" t="s">
        <v>739</v>
      </c>
      <c r="L79" s="9" t="str">
        <f t="shared" si="14"/>
        <v>Yes</v>
      </c>
    </row>
    <row r="80" spans="1:12" x14ac:dyDescent="0.2">
      <c r="A80" s="48" t="s">
        <v>1447</v>
      </c>
      <c r="B80" s="37" t="s">
        <v>213</v>
      </c>
      <c r="C80" s="49">
        <v>375.00915293999998</v>
      </c>
      <c r="D80" s="46" t="str">
        <f t="shared" si="11"/>
        <v>N/A</v>
      </c>
      <c r="E80" s="49">
        <v>336.09704865999998</v>
      </c>
      <c r="F80" s="46" t="str">
        <f t="shared" si="12"/>
        <v>N/A</v>
      </c>
      <c r="G80" s="49">
        <v>388.18911243000002</v>
      </c>
      <c r="H80" s="46" t="str">
        <f t="shared" si="13"/>
        <v>N/A</v>
      </c>
      <c r="I80" s="12">
        <v>-10.4</v>
      </c>
      <c r="J80" s="12">
        <v>15.5</v>
      </c>
      <c r="K80" s="47" t="s">
        <v>739</v>
      </c>
      <c r="L80" s="9" t="str">
        <f t="shared" si="14"/>
        <v>Yes</v>
      </c>
    </row>
    <row r="81" spans="1:12" x14ac:dyDescent="0.2">
      <c r="A81" s="48" t="s">
        <v>615</v>
      </c>
      <c r="B81" s="37" t="s">
        <v>213</v>
      </c>
      <c r="C81" s="49">
        <v>8241583</v>
      </c>
      <c r="D81" s="46" t="str">
        <f t="shared" si="11"/>
        <v>N/A</v>
      </c>
      <c r="E81" s="49">
        <v>7072558</v>
      </c>
      <c r="F81" s="46" t="str">
        <f t="shared" si="12"/>
        <v>N/A</v>
      </c>
      <c r="G81" s="49">
        <v>6931174</v>
      </c>
      <c r="H81" s="46" t="str">
        <f t="shared" si="13"/>
        <v>N/A</v>
      </c>
      <c r="I81" s="12">
        <v>-14.2</v>
      </c>
      <c r="J81" s="12">
        <v>-2</v>
      </c>
      <c r="K81" s="47" t="s">
        <v>739</v>
      </c>
      <c r="L81" s="9" t="str">
        <f t="shared" si="14"/>
        <v>Yes</v>
      </c>
    </row>
    <row r="82" spans="1:12" x14ac:dyDescent="0.2">
      <c r="A82" s="48" t="s">
        <v>616</v>
      </c>
      <c r="B82" s="37" t="s">
        <v>213</v>
      </c>
      <c r="C82" s="38">
        <v>13287</v>
      </c>
      <c r="D82" s="46" t="str">
        <f t="shared" si="11"/>
        <v>N/A</v>
      </c>
      <c r="E82" s="38">
        <v>13263</v>
      </c>
      <c r="F82" s="46" t="str">
        <f t="shared" si="12"/>
        <v>N/A</v>
      </c>
      <c r="G82" s="38">
        <v>13986</v>
      </c>
      <c r="H82" s="46" t="str">
        <f t="shared" si="13"/>
        <v>N/A</v>
      </c>
      <c r="I82" s="12">
        <v>-0.18099999999999999</v>
      </c>
      <c r="J82" s="12">
        <v>5.4509999999999996</v>
      </c>
      <c r="K82" s="47" t="s">
        <v>739</v>
      </c>
      <c r="L82" s="9" t="str">
        <f t="shared" si="14"/>
        <v>Yes</v>
      </c>
    </row>
    <row r="83" spans="1:12" x14ac:dyDescent="0.2">
      <c r="A83" s="48" t="s">
        <v>1448</v>
      </c>
      <c r="B83" s="37" t="s">
        <v>213</v>
      </c>
      <c r="C83" s="49">
        <v>620.27417777000005</v>
      </c>
      <c r="D83" s="46" t="str">
        <f t="shared" si="11"/>
        <v>N/A</v>
      </c>
      <c r="E83" s="49">
        <v>533.25476891000005</v>
      </c>
      <c r="F83" s="46" t="str">
        <f t="shared" si="12"/>
        <v>N/A</v>
      </c>
      <c r="G83" s="49">
        <v>495.57943657999999</v>
      </c>
      <c r="H83" s="46" t="str">
        <f t="shared" si="13"/>
        <v>N/A</v>
      </c>
      <c r="I83" s="12">
        <v>-14</v>
      </c>
      <c r="J83" s="12">
        <v>-7.07</v>
      </c>
      <c r="K83" s="47" t="s">
        <v>739</v>
      </c>
      <c r="L83" s="9" t="str">
        <f t="shared" si="14"/>
        <v>Yes</v>
      </c>
    </row>
    <row r="84" spans="1:12" ht="25.5" x14ac:dyDescent="0.2">
      <c r="A84" s="48" t="s">
        <v>617</v>
      </c>
      <c r="B84" s="37" t="s">
        <v>213</v>
      </c>
      <c r="C84" s="49">
        <v>3364459</v>
      </c>
      <c r="D84" s="46" t="str">
        <f t="shared" si="11"/>
        <v>N/A</v>
      </c>
      <c r="E84" s="49">
        <v>3393088</v>
      </c>
      <c r="F84" s="46" t="str">
        <f t="shared" si="12"/>
        <v>N/A</v>
      </c>
      <c r="G84" s="49">
        <v>3302427</v>
      </c>
      <c r="H84" s="46" t="str">
        <f t="shared" si="13"/>
        <v>N/A</v>
      </c>
      <c r="I84" s="12">
        <v>0.85089999999999999</v>
      </c>
      <c r="J84" s="12">
        <v>-2.67</v>
      </c>
      <c r="K84" s="47" t="s">
        <v>739</v>
      </c>
      <c r="L84" s="9" t="str">
        <f t="shared" si="14"/>
        <v>Yes</v>
      </c>
    </row>
    <row r="85" spans="1:12" x14ac:dyDescent="0.2">
      <c r="A85" s="48" t="s">
        <v>618</v>
      </c>
      <c r="B85" s="37" t="s">
        <v>213</v>
      </c>
      <c r="C85" s="38">
        <v>587</v>
      </c>
      <c r="D85" s="46" t="str">
        <f t="shared" si="11"/>
        <v>N/A</v>
      </c>
      <c r="E85" s="38">
        <v>592</v>
      </c>
      <c r="F85" s="46" t="str">
        <f t="shared" si="12"/>
        <v>N/A</v>
      </c>
      <c r="G85" s="38">
        <v>603</v>
      </c>
      <c r="H85" s="46" t="str">
        <f t="shared" si="13"/>
        <v>N/A</v>
      </c>
      <c r="I85" s="12">
        <v>0.8518</v>
      </c>
      <c r="J85" s="12">
        <v>1.8580000000000001</v>
      </c>
      <c r="K85" s="47" t="s">
        <v>739</v>
      </c>
      <c r="L85" s="9" t="str">
        <f t="shared" si="14"/>
        <v>Yes</v>
      </c>
    </row>
    <row r="86" spans="1:12" ht="25.5" x14ac:dyDescent="0.2">
      <c r="A86" s="48" t="s">
        <v>1449</v>
      </c>
      <c r="B86" s="37" t="s">
        <v>213</v>
      </c>
      <c r="C86" s="49">
        <v>5731.6166950999996</v>
      </c>
      <c r="D86" s="46" t="str">
        <f t="shared" si="11"/>
        <v>N/A</v>
      </c>
      <c r="E86" s="49">
        <v>5731.5675676000001</v>
      </c>
      <c r="F86" s="46" t="str">
        <f t="shared" si="12"/>
        <v>N/A</v>
      </c>
      <c r="G86" s="49">
        <v>5476.6616915000004</v>
      </c>
      <c r="H86" s="46" t="str">
        <f t="shared" si="13"/>
        <v>N/A</v>
      </c>
      <c r="I86" s="12">
        <v>-1E-3</v>
      </c>
      <c r="J86" s="12">
        <v>-4.45</v>
      </c>
      <c r="K86" s="47" t="s">
        <v>739</v>
      </c>
      <c r="L86" s="9" t="str">
        <f t="shared" si="14"/>
        <v>Yes</v>
      </c>
    </row>
    <row r="87" spans="1:12" ht="25.5" x14ac:dyDescent="0.2">
      <c r="A87" s="48" t="s">
        <v>619</v>
      </c>
      <c r="B87" s="37" t="s">
        <v>213</v>
      </c>
      <c r="C87" s="49">
        <v>3318015</v>
      </c>
      <c r="D87" s="46" t="str">
        <f t="shared" si="11"/>
        <v>N/A</v>
      </c>
      <c r="E87" s="49">
        <v>3609935</v>
      </c>
      <c r="F87" s="46" t="str">
        <f t="shared" si="12"/>
        <v>N/A</v>
      </c>
      <c r="G87" s="49">
        <v>7771414</v>
      </c>
      <c r="H87" s="46" t="str">
        <f t="shared" si="13"/>
        <v>N/A</v>
      </c>
      <c r="I87" s="12">
        <v>8.798</v>
      </c>
      <c r="J87" s="12">
        <v>115.3</v>
      </c>
      <c r="K87" s="47" t="s">
        <v>739</v>
      </c>
      <c r="L87" s="9" t="str">
        <f t="shared" si="14"/>
        <v>No</v>
      </c>
    </row>
    <row r="88" spans="1:12" x14ac:dyDescent="0.2">
      <c r="A88" s="48" t="s">
        <v>620</v>
      </c>
      <c r="B88" s="37" t="s">
        <v>213</v>
      </c>
      <c r="C88" s="38">
        <v>10426</v>
      </c>
      <c r="D88" s="46" t="str">
        <f t="shared" si="11"/>
        <v>N/A</v>
      </c>
      <c r="E88" s="38">
        <v>10616</v>
      </c>
      <c r="F88" s="46" t="str">
        <f t="shared" si="12"/>
        <v>N/A</v>
      </c>
      <c r="G88" s="38">
        <v>11403</v>
      </c>
      <c r="H88" s="46" t="str">
        <f t="shared" si="13"/>
        <v>N/A</v>
      </c>
      <c r="I88" s="12">
        <v>1.8220000000000001</v>
      </c>
      <c r="J88" s="12">
        <v>7.4130000000000003</v>
      </c>
      <c r="K88" s="47" t="s">
        <v>739</v>
      </c>
      <c r="L88" s="9" t="str">
        <f t="shared" si="14"/>
        <v>Yes</v>
      </c>
    </row>
    <row r="89" spans="1:12" x14ac:dyDescent="0.2">
      <c r="A89" s="48" t="s">
        <v>1450</v>
      </c>
      <c r="B89" s="37" t="s">
        <v>213</v>
      </c>
      <c r="C89" s="49">
        <v>318.24429311</v>
      </c>
      <c r="D89" s="46" t="str">
        <f t="shared" si="11"/>
        <v>N/A</v>
      </c>
      <c r="E89" s="49">
        <v>340.04662773000001</v>
      </c>
      <c r="F89" s="46" t="str">
        <f t="shared" si="12"/>
        <v>N/A</v>
      </c>
      <c r="G89" s="49">
        <v>681.52363413</v>
      </c>
      <c r="H89" s="46" t="str">
        <f t="shared" si="13"/>
        <v>N/A</v>
      </c>
      <c r="I89" s="12">
        <v>6.851</v>
      </c>
      <c r="J89" s="12">
        <v>100.4</v>
      </c>
      <c r="K89" s="47" t="s">
        <v>739</v>
      </c>
      <c r="L89" s="9" t="str">
        <f t="shared" si="14"/>
        <v>No</v>
      </c>
    </row>
    <row r="90" spans="1:12" x14ac:dyDescent="0.2">
      <c r="A90" s="48" t="s">
        <v>621</v>
      </c>
      <c r="B90" s="37" t="s">
        <v>213</v>
      </c>
      <c r="C90" s="49">
        <v>5652504</v>
      </c>
      <c r="D90" s="46" t="str">
        <f t="shared" si="11"/>
        <v>N/A</v>
      </c>
      <c r="E90" s="49">
        <v>6864982</v>
      </c>
      <c r="F90" s="46" t="str">
        <f t="shared" si="12"/>
        <v>N/A</v>
      </c>
      <c r="G90" s="49">
        <v>8180792</v>
      </c>
      <c r="H90" s="46" t="str">
        <f t="shared" si="13"/>
        <v>N/A</v>
      </c>
      <c r="I90" s="12">
        <v>21.45</v>
      </c>
      <c r="J90" s="12">
        <v>19.170000000000002</v>
      </c>
      <c r="K90" s="47" t="s">
        <v>739</v>
      </c>
      <c r="L90" s="9" t="str">
        <f t="shared" si="14"/>
        <v>Yes</v>
      </c>
    </row>
    <row r="91" spans="1:12" x14ac:dyDescent="0.2">
      <c r="A91" s="48" t="s">
        <v>622</v>
      </c>
      <c r="B91" s="37" t="s">
        <v>213</v>
      </c>
      <c r="C91" s="38">
        <v>11216</v>
      </c>
      <c r="D91" s="46" t="str">
        <f t="shared" si="11"/>
        <v>N/A</v>
      </c>
      <c r="E91" s="38">
        <v>11466</v>
      </c>
      <c r="F91" s="46" t="str">
        <f t="shared" si="12"/>
        <v>N/A</v>
      </c>
      <c r="G91" s="38">
        <v>12694</v>
      </c>
      <c r="H91" s="46" t="str">
        <f t="shared" si="13"/>
        <v>N/A</v>
      </c>
      <c r="I91" s="12">
        <v>2.2290000000000001</v>
      </c>
      <c r="J91" s="12">
        <v>10.71</v>
      </c>
      <c r="K91" s="47" t="s">
        <v>739</v>
      </c>
      <c r="L91" s="9" t="str">
        <f t="shared" si="14"/>
        <v>Yes</v>
      </c>
    </row>
    <row r="92" spans="1:12" x14ac:dyDescent="0.2">
      <c r="A92" s="48" t="s">
        <v>1451</v>
      </c>
      <c r="B92" s="37" t="s">
        <v>213</v>
      </c>
      <c r="C92" s="49">
        <v>503.96790299999998</v>
      </c>
      <c r="D92" s="46" t="str">
        <f t="shared" si="11"/>
        <v>N/A</v>
      </c>
      <c r="E92" s="49">
        <v>598.72510030000001</v>
      </c>
      <c r="F92" s="46" t="str">
        <f t="shared" si="12"/>
        <v>N/A</v>
      </c>
      <c r="G92" s="49">
        <v>644.46132031000002</v>
      </c>
      <c r="H92" s="46" t="str">
        <f t="shared" si="13"/>
        <v>N/A</v>
      </c>
      <c r="I92" s="12">
        <v>18.8</v>
      </c>
      <c r="J92" s="12">
        <v>7.6390000000000002</v>
      </c>
      <c r="K92" s="47" t="s">
        <v>739</v>
      </c>
      <c r="L92" s="9" t="str">
        <f t="shared" si="14"/>
        <v>Yes</v>
      </c>
    </row>
    <row r="93" spans="1:12" ht="25.5" x14ac:dyDescent="0.2">
      <c r="A93" s="48" t="s">
        <v>623</v>
      </c>
      <c r="B93" s="37" t="s">
        <v>213</v>
      </c>
      <c r="C93" s="49">
        <v>22550843</v>
      </c>
      <c r="D93" s="46" t="str">
        <f t="shared" si="11"/>
        <v>N/A</v>
      </c>
      <c r="E93" s="49">
        <v>19980239</v>
      </c>
      <c r="F93" s="46" t="str">
        <f t="shared" si="12"/>
        <v>N/A</v>
      </c>
      <c r="G93" s="49">
        <v>19975805</v>
      </c>
      <c r="H93" s="46" t="str">
        <f t="shared" si="13"/>
        <v>N/A</v>
      </c>
      <c r="I93" s="12">
        <v>-11.4</v>
      </c>
      <c r="J93" s="12">
        <v>-2.1999999999999999E-2</v>
      </c>
      <c r="K93" s="47" t="s">
        <v>739</v>
      </c>
      <c r="L93" s="9" t="str">
        <f t="shared" si="14"/>
        <v>Yes</v>
      </c>
    </row>
    <row r="94" spans="1:12" x14ac:dyDescent="0.2">
      <c r="A94" s="51" t="s">
        <v>624</v>
      </c>
      <c r="B94" s="38" t="s">
        <v>213</v>
      </c>
      <c r="C94" s="38">
        <v>2894</v>
      </c>
      <c r="D94" s="46" t="str">
        <f t="shared" si="11"/>
        <v>N/A</v>
      </c>
      <c r="E94" s="38">
        <v>2935</v>
      </c>
      <c r="F94" s="46" t="str">
        <f t="shared" si="12"/>
        <v>N/A</v>
      </c>
      <c r="G94" s="38">
        <v>3109</v>
      </c>
      <c r="H94" s="46" t="str">
        <f t="shared" si="13"/>
        <v>N/A</v>
      </c>
      <c r="I94" s="12">
        <v>1.417</v>
      </c>
      <c r="J94" s="12">
        <v>5.9279999999999999</v>
      </c>
      <c r="K94" s="52" t="s">
        <v>739</v>
      </c>
      <c r="L94" s="9" t="str">
        <f t="shared" si="14"/>
        <v>Yes</v>
      </c>
    </row>
    <row r="95" spans="1:12" ht="25.5" x14ac:dyDescent="0.2">
      <c r="A95" s="48" t="s">
        <v>1452</v>
      </c>
      <c r="B95" s="37" t="s">
        <v>213</v>
      </c>
      <c r="C95" s="49">
        <v>7792.2747062999997</v>
      </c>
      <c r="D95" s="46" t="str">
        <f t="shared" si="11"/>
        <v>N/A</v>
      </c>
      <c r="E95" s="49">
        <v>6807.5771721000001</v>
      </c>
      <c r="F95" s="46" t="str">
        <f t="shared" si="12"/>
        <v>N/A</v>
      </c>
      <c r="G95" s="49">
        <v>6425.1543904999999</v>
      </c>
      <c r="H95" s="46" t="str">
        <f t="shared" si="13"/>
        <v>N/A</v>
      </c>
      <c r="I95" s="12">
        <v>-12.6</v>
      </c>
      <c r="J95" s="12">
        <v>-5.62</v>
      </c>
      <c r="K95" s="47" t="s">
        <v>739</v>
      </c>
      <c r="L95" s="9" t="str">
        <f t="shared" si="14"/>
        <v>Yes</v>
      </c>
    </row>
    <row r="96" spans="1:12" ht="25.5" x14ac:dyDescent="0.2">
      <c r="A96" s="48" t="s">
        <v>625</v>
      </c>
      <c r="B96" s="37" t="s">
        <v>213</v>
      </c>
      <c r="C96" s="49">
        <v>586096</v>
      </c>
      <c r="D96" s="46" t="str">
        <f t="shared" si="11"/>
        <v>N/A</v>
      </c>
      <c r="E96" s="49">
        <v>533408</v>
      </c>
      <c r="F96" s="46" t="str">
        <f t="shared" si="12"/>
        <v>N/A</v>
      </c>
      <c r="G96" s="49">
        <v>601020</v>
      </c>
      <c r="H96" s="46" t="str">
        <f t="shared" si="13"/>
        <v>N/A</v>
      </c>
      <c r="I96" s="12">
        <v>-8.99</v>
      </c>
      <c r="J96" s="12">
        <v>12.68</v>
      </c>
      <c r="K96" s="47" t="s">
        <v>739</v>
      </c>
      <c r="L96" s="9" t="str">
        <f t="shared" si="14"/>
        <v>Yes</v>
      </c>
    </row>
    <row r="97" spans="1:12" x14ac:dyDescent="0.2">
      <c r="A97" s="48" t="s">
        <v>626</v>
      </c>
      <c r="B97" s="37" t="s">
        <v>213</v>
      </c>
      <c r="C97" s="38">
        <v>2666</v>
      </c>
      <c r="D97" s="46" t="str">
        <f t="shared" si="11"/>
        <v>N/A</v>
      </c>
      <c r="E97" s="38">
        <v>2846</v>
      </c>
      <c r="F97" s="46" t="str">
        <f t="shared" si="12"/>
        <v>N/A</v>
      </c>
      <c r="G97" s="38">
        <v>3077</v>
      </c>
      <c r="H97" s="46" t="str">
        <f t="shared" si="13"/>
        <v>N/A</v>
      </c>
      <c r="I97" s="12">
        <v>6.7519999999999998</v>
      </c>
      <c r="J97" s="12">
        <v>8.1170000000000009</v>
      </c>
      <c r="K97" s="47" t="s">
        <v>739</v>
      </c>
      <c r="L97" s="9" t="str">
        <f t="shared" si="14"/>
        <v>Yes</v>
      </c>
    </row>
    <row r="98" spans="1:12" ht="25.5" x14ac:dyDescent="0.2">
      <c r="A98" s="48" t="s">
        <v>1453</v>
      </c>
      <c r="B98" s="37" t="s">
        <v>213</v>
      </c>
      <c r="C98" s="49">
        <v>219.84096023999999</v>
      </c>
      <c r="D98" s="46" t="str">
        <f t="shared" si="11"/>
        <v>N/A</v>
      </c>
      <c r="E98" s="49">
        <v>187.42375264</v>
      </c>
      <c r="F98" s="46" t="str">
        <f t="shared" si="12"/>
        <v>N/A</v>
      </c>
      <c r="G98" s="49">
        <v>195.32661683000001</v>
      </c>
      <c r="H98" s="46" t="str">
        <f t="shared" si="13"/>
        <v>N/A</v>
      </c>
      <c r="I98" s="12">
        <v>-14.7</v>
      </c>
      <c r="J98" s="12">
        <v>4.2169999999999996</v>
      </c>
      <c r="K98" s="47" t="s">
        <v>739</v>
      </c>
      <c r="L98" s="9" t="str">
        <f t="shared" si="14"/>
        <v>Yes</v>
      </c>
    </row>
    <row r="99" spans="1:12" ht="25.5" x14ac:dyDescent="0.2">
      <c r="A99" s="48" t="s">
        <v>627</v>
      </c>
      <c r="B99" s="37" t="s">
        <v>213</v>
      </c>
      <c r="C99" s="49">
        <v>932195</v>
      </c>
      <c r="D99" s="46" t="str">
        <f t="shared" si="11"/>
        <v>N/A</v>
      </c>
      <c r="E99" s="49">
        <v>1102307</v>
      </c>
      <c r="F99" s="46" t="str">
        <f t="shared" si="12"/>
        <v>N/A</v>
      </c>
      <c r="G99" s="49">
        <v>1263407</v>
      </c>
      <c r="H99" s="46" t="str">
        <f t="shared" si="13"/>
        <v>N/A</v>
      </c>
      <c r="I99" s="12">
        <v>18.25</v>
      </c>
      <c r="J99" s="12">
        <v>14.61</v>
      </c>
      <c r="K99" s="47" t="s">
        <v>739</v>
      </c>
      <c r="L99" s="9" t="str">
        <f t="shared" si="14"/>
        <v>Yes</v>
      </c>
    </row>
    <row r="100" spans="1:12" x14ac:dyDescent="0.2">
      <c r="A100" s="48" t="s">
        <v>628</v>
      </c>
      <c r="B100" s="37" t="s">
        <v>213</v>
      </c>
      <c r="C100" s="38">
        <v>236</v>
      </c>
      <c r="D100" s="46" t="str">
        <f t="shared" si="11"/>
        <v>N/A</v>
      </c>
      <c r="E100" s="38">
        <v>234</v>
      </c>
      <c r="F100" s="46" t="str">
        <f t="shared" si="12"/>
        <v>N/A</v>
      </c>
      <c r="G100" s="38">
        <v>316</v>
      </c>
      <c r="H100" s="46" t="str">
        <f t="shared" si="13"/>
        <v>N/A</v>
      </c>
      <c r="I100" s="12">
        <v>-0.84699999999999998</v>
      </c>
      <c r="J100" s="12">
        <v>35.04</v>
      </c>
      <c r="K100" s="47" t="s">
        <v>739</v>
      </c>
      <c r="L100" s="9" t="str">
        <f t="shared" si="14"/>
        <v>No</v>
      </c>
    </row>
    <row r="101" spans="1:12" ht="25.5" x14ac:dyDescent="0.2">
      <c r="A101" s="48" t="s">
        <v>1454</v>
      </c>
      <c r="B101" s="37" t="s">
        <v>213</v>
      </c>
      <c r="C101" s="49">
        <v>3949.9788136000002</v>
      </c>
      <c r="D101" s="46" t="str">
        <f t="shared" si="11"/>
        <v>N/A</v>
      </c>
      <c r="E101" s="49">
        <v>4710.7136751999997</v>
      </c>
      <c r="F101" s="46" t="str">
        <f t="shared" si="12"/>
        <v>N/A</v>
      </c>
      <c r="G101" s="49">
        <v>3998.1234177000001</v>
      </c>
      <c r="H101" s="46" t="str">
        <f t="shared" si="13"/>
        <v>N/A</v>
      </c>
      <c r="I101" s="12">
        <v>19.260000000000002</v>
      </c>
      <c r="J101" s="12">
        <v>-15.1</v>
      </c>
      <c r="K101" s="47" t="s">
        <v>739</v>
      </c>
      <c r="L101" s="9" t="str">
        <f t="shared" si="14"/>
        <v>Yes</v>
      </c>
    </row>
    <row r="102" spans="1:12" ht="25.5" x14ac:dyDescent="0.2">
      <c r="A102" s="48" t="s">
        <v>629</v>
      </c>
      <c r="B102" s="37" t="s">
        <v>213</v>
      </c>
      <c r="C102" s="49">
        <v>0</v>
      </c>
      <c r="D102" s="46" t="str">
        <f t="shared" si="11"/>
        <v>N/A</v>
      </c>
      <c r="E102" s="49">
        <v>0</v>
      </c>
      <c r="F102" s="46" t="str">
        <f t="shared" si="12"/>
        <v>N/A</v>
      </c>
      <c r="G102" s="49">
        <v>0</v>
      </c>
      <c r="H102" s="46" t="str">
        <f t="shared" si="13"/>
        <v>N/A</v>
      </c>
      <c r="I102" s="12" t="s">
        <v>1747</v>
      </c>
      <c r="J102" s="12" t="s">
        <v>1747</v>
      </c>
      <c r="K102" s="47" t="s">
        <v>739</v>
      </c>
      <c r="L102" s="9" t="str">
        <f t="shared" si="14"/>
        <v>N/A</v>
      </c>
    </row>
    <row r="103" spans="1:12" ht="25.5" x14ac:dyDescent="0.2">
      <c r="A103" s="48" t="s">
        <v>630</v>
      </c>
      <c r="B103" s="37" t="s">
        <v>213</v>
      </c>
      <c r="C103" s="38">
        <v>0</v>
      </c>
      <c r="D103" s="46" t="str">
        <f t="shared" si="11"/>
        <v>N/A</v>
      </c>
      <c r="E103" s="38">
        <v>0</v>
      </c>
      <c r="F103" s="46" t="str">
        <f t="shared" si="12"/>
        <v>N/A</v>
      </c>
      <c r="G103" s="38">
        <v>0</v>
      </c>
      <c r="H103" s="46" t="str">
        <f t="shared" si="13"/>
        <v>N/A</v>
      </c>
      <c r="I103" s="12" t="s">
        <v>1747</v>
      </c>
      <c r="J103" s="12" t="s">
        <v>1747</v>
      </c>
      <c r="K103" s="47" t="s">
        <v>739</v>
      </c>
      <c r="L103" s="9" t="str">
        <f t="shared" si="14"/>
        <v>N/A</v>
      </c>
    </row>
    <row r="104" spans="1:12" ht="25.5" x14ac:dyDescent="0.2">
      <c r="A104" s="48" t="s">
        <v>1455</v>
      </c>
      <c r="B104" s="37" t="s">
        <v>213</v>
      </c>
      <c r="C104" s="49" t="s">
        <v>1747</v>
      </c>
      <c r="D104" s="46" t="str">
        <f t="shared" si="11"/>
        <v>N/A</v>
      </c>
      <c r="E104" s="49" t="s">
        <v>1747</v>
      </c>
      <c r="F104" s="46" t="str">
        <f t="shared" si="12"/>
        <v>N/A</v>
      </c>
      <c r="G104" s="49" t="s">
        <v>1747</v>
      </c>
      <c r="H104" s="46" t="str">
        <f t="shared" si="13"/>
        <v>N/A</v>
      </c>
      <c r="I104" s="12" t="s">
        <v>1747</v>
      </c>
      <c r="J104" s="12" t="s">
        <v>1747</v>
      </c>
      <c r="K104" s="47" t="s">
        <v>739</v>
      </c>
      <c r="L104" s="9" t="str">
        <f t="shared" si="14"/>
        <v>N/A</v>
      </c>
    </row>
    <row r="105" spans="1:12" ht="25.5" x14ac:dyDescent="0.2">
      <c r="A105" s="48" t="s">
        <v>631</v>
      </c>
      <c r="B105" s="37" t="s">
        <v>213</v>
      </c>
      <c r="C105" s="49">
        <v>21016</v>
      </c>
      <c r="D105" s="46" t="str">
        <f t="shared" si="11"/>
        <v>N/A</v>
      </c>
      <c r="E105" s="49">
        <v>22472</v>
      </c>
      <c r="F105" s="46" t="str">
        <f t="shared" si="12"/>
        <v>N/A</v>
      </c>
      <c r="G105" s="49">
        <v>16411</v>
      </c>
      <c r="H105" s="46" t="str">
        <f t="shared" si="13"/>
        <v>N/A</v>
      </c>
      <c r="I105" s="12">
        <v>6.9279999999999999</v>
      </c>
      <c r="J105" s="12">
        <v>-27</v>
      </c>
      <c r="K105" s="47" t="s">
        <v>739</v>
      </c>
      <c r="L105" s="9" t="str">
        <f t="shared" si="14"/>
        <v>Yes</v>
      </c>
    </row>
    <row r="106" spans="1:12" x14ac:dyDescent="0.2">
      <c r="A106" s="48" t="s">
        <v>632</v>
      </c>
      <c r="B106" s="37" t="s">
        <v>213</v>
      </c>
      <c r="C106" s="38">
        <v>44</v>
      </c>
      <c r="D106" s="46" t="str">
        <f t="shared" si="11"/>
        <v>N/A</v>
      </c>
      <c r="E106" s="38">
        <v>50</v>
      </c>
      <c r="F106" s="46" t="str">
        <f t="shared" si="12"/>
        <v>N/A</v>
      </c>
      <c r="G106" s="38">
        <v>47</v>
      </c>
      <c r="H106" s="46" t="str">
        <f t="shared" si="13"/>
        <v>N/A</v>
      </c>
      <c r="I106" s="12">
        <v>13.64</v>
      </c>
      <c r="J106" s="12">
        <v>-6</v>
      </c>
      <c r="K106" s="47" t="s">
        <v>739</v>
      </c>
      <c r="L106" s="9" t="str">
        <f t="shared" si="14"/>
        <v>Yes</v>
      </c>
    </row>
    <row r="107" spans="1:12" ht="25.5" x14ac:dyDescent="0.2">
      <c r="A107" s="48" t="s">
        <v>1456</v>
      </c>
      <c r="B107" s="37" t="s">
        <v>213</v>
      </c>
      <c r="C107" s="49">
        <v>477.63636364000001</v>
      </c>
      <c r="D107" s="46" t="str">
        <f t="shared" si="11"/>
        <v>N/A</v>
      </c>
      <c r="E107" s="49">
        <v>449.44</v>
      </c>
      <c r="F107" s="46" t="str">
        <f t="shared" si="12"/>
        <v>N/A</v>
      </c>
      <c r="G107" s="49">
        <v>349.17021276999998</v>
      </c>
      <c r="H107" s="46" t="str">
        <f t="shared" si="13"/>
        <v>N/A</v>
      </c>
      <c r="I107" s="12">
        <v>-5.9</v>
      </c>
      <c r="J107" s="12">
        <v>-22.3</v>
      </c>
      <c r="K107" s="47" t="s">
        <v>739</v>
      </c>
      <c r="L107" s="9" t="str">
        <f t="shared" si="14"/>
        <v>Yes</v>
      </c>
    </row>
    <row r="108" spans="1:12" ht="25.5" x14ac:dyDescent="0.2">
      <c r="A108" s="48" t="s">
        <v>633</v>
      </c>
      <c r="B108" s="37" t="s">
        <v>213</v>
      </c>
      <c r="C108" s="49">
        <v>46231</v>
      </c>
      <c r="D108" s="46" t="str">
        <f t="shared" si="11"/>
        <v>N/A</v>
      </c>
      <c r="E108" s="49">
        <v>64031</v>
      </c>
      <c r="F108" s="46" t="str">
        <f t="shared" si="12"/>
        <v>N/A</v>
      </c>
      <c r="G108" s="49">
        <v>67812</v>
      </c>
      <c r="H108" s="46" t="str">
        <f t="shared" si="13"/>
        <v>N/A</v>
      </c>
      <c r="I108" s="12">
        <v>38.5</v>
      </c>
      <c r="J108" s="12">
        <v>5.9050000000000002</v>
      </c>
      <c r="K108" s="47" t="s">
        <v>739</v>
      </c>
      <c r="L108" s="9" t="str">
        <f t="shared" si="14"/>
        <v>Yes</v>
      </c>
    </row>
    <row r="109" spans="1:12" x14ac:dyDescent="0.2">
      <c r="A109" s="48" t="s">
        <v>634</v>
      </c>
      <c r="B109" s="37" t="s">
        <v>213</v>
      </c>
      <c r="C109" s="38">
        <v>541</v>
      </c>
      <c r="D109" s="46" t="str">
        <f t="shared" si="11"/>
        <v>N/A</v>
      </c>
      <c r="E109" s="38">
        <v>640</v>
      </c>
      <c r="F109" s="46" t="str">
        <f t="shared" si="12"/>
        <v>N/A</v>
      </c>
      <c r="G109" s="38">
        <v>681</v>
      </c>
      <c r="H109" s="46" t="str">
        <f t="shared" si="13"/>
        <v>N/A</v>
      </c>
      <c r="I109" s="12">
        <v>18.3</v>
      </c>
      <c r="J109" s="12">
        <v>6.4059999999999997</v>
      </c>
      <c r="K109" s="47" t="s">
        <v>739</v>
      </c>
      <c r="L109" s="9" t="str">
        <f t="shared" si="14"/>
        <v>Yes</v>
      </c>
    </row>
    <row r="110" spans="1:12" ht="25.5" x14ac:dyDescent="0.2">
      <c r="A110" s="48" t="s">
        <v>1457</v>
      </c>
      <c r="B110" s="37" t="s">
        <v>213</v>
      </c>
      <c r="C110" s="49">
        <v>85.454713494000003</v>
      </c>
      <c r="D110" s="46" t="str">
        <f t="shared" si="11"/>
        <v>N/A</v>
      </c>
      <c r="E110" s="49">
        <v>100.04843750000001</v>
      </c>
      <c r="F110" s="46" t="str">
        <f t="shared" si="12"/>
        <v>N/A</v>
      </c>
      <c r="G110" s="49">
        <v>99.577092511000004</v>
      </c>
      <c r="H110" s="46" t="str">
        <f t="shared" si="13"/>
        <v>N/A</v>
      </c>
      <c r="I110" s="12">
        <v>17.079999999999998</v>
      </c>
      <c r="J110" s="12">
        <v>-0.47099999999999997</v>
      </c>
      <c r="K110" s="47" t="s">
        <v>739</v>
      </c>
      <c r="L110" s="9" t="str">
        <f t="shared" si="14"/>
        <v>Yes</v>
      </c>
    </row>
    <row r="111" spans="1:12" ht="25.5" x14ac:dyDescent="0.2">
      <c r="A111" s="48" t="s">
        <v>635</v>
      </c>
      <c r="B111" s="37" t="s">
        <v>213</v>
      </c>
      <c r="C111" s="49">
        <v>14292506</v>
      </c>
      <c r="D111" s="46" t="str">
        <f t="shared" si="11"/>
        <v>N/A</v>
      </c>
      <c r="E111" s="49">
        <v>13703350</v>
      </c>
      <c r="F111" s="46" t="str">
        <f t="shared" si="12"/>
        <v>N/A</v>
      </c>
      <c r="G111" s="49">
        <v>13985213</v>
      </c>
      <c r="H111" s="46" t="str">
        <f t="shared" si="13"/>
        <v>N/A</v>
      </c>
      <c r="I111" s="12">
        <v>-4.12</v>
      </c>
      <c r="J111" s="12">
        <v>2.0569999999999999</v>
      </c>
      <c r="K111" s="47" t="s">
        <v>739</v>
      </c>
      <c r="L111" s="9" t="str">
        <f t="shared" si="14"/>
        <v>Yes</v>
      </c>
    </row>
    <row r="112" spans="1:12" x14ac:dyDescent="0.2">
      <c r="A112" s="48" t="s">
        <v>636</v>
      </c>
      <c r="B112" s="37" t="s">
        <v>213</v>
      </c>
      <c r="C112" s="38">
        <v>874</v>
      </c>
      <c r="D112" s="46" t="str">
        <f t="shared" si="11"/>
        <v>N/A</v>
      </c>
      <c r="E112" s="38">
        <v>799</v>
      </c>
      <c r="F112" s="46" t="str">
        <f t="shared" si="12"/>
        <v>N/A</v>
      </c>
      <c r="G112" s="38">
        <v>866</v>
      </c>
      <c r="H112" s="46" t="str">
        <f t="shared" si="13"/>
        <v>N/A</v>
      </c>
      <c r="I112" s="12">
        <v>-8.58</v>
      </c>
      <c r="J112" s="12">
        <v>8.3849999999999998</v>
      </c>
      <c r="K112" s="47" t="s">
        <v>739</v>
      </c>
      <c r="L112" s="9" t="str">
        <f t="shared" si="14"/>
        <v>Yes</v>
      </c>
    </row>
    <row r="113" spans="1:12" x14ac:dyDescent="0.2">
      <c r="A113" s="48" t="s">
        <v>1458</v>
      </c>
      <c r="B113" s="37" t="s">
        <v>213</v>
      </c>
      <c r="C113" s="49">
        <v>16352.981693</v>
      </c>
      <c r="D113" s="46" t="str">
        <f t="shared" si="11"/>
        <v>N/A</v>
      </c>
      <c r="E113" s="49">
        <v>17150.625781999999</v>
      </c>
      <c r="F113" s="46" t="str">
        <f t="shared" si="12"/>
        <v>N/A</v>
      </c>
      <c r="G113" s="49">
        <v>16149.206697</v>
      </c>
      <c r="H113" s="46" t="str">
        <f t="shared" si="13"/>
        <v>N/A</v>
      </c>
      <c r="I113" s="12">
        <v>4.8780000000000001</v>
      </c>
      <c r="J113" s="12">
        <v>-5.84</v>
      </c>
      <c r="K113" s="47" t="s">
        <v>739</v>
      </c>
      <c r="L113" s="9" t="str">
        <f t="shared" si="14"/>
        <v>Yes</v>
      </c>
    </row>
    <row r="114" spans="1:12" ht="25.5" x14ac:dyDescent="0.2">
      <c r="A114" s="48" t="s">
        <v>637</v>
      </c>
      <c r="B114" s="37" t="s">
        <v>213</v>
      </c>
      <c r="C114" s="49">
        <v>182843</v>
      </c>
      <c r="D114" s="46" t="str">
        <f t="shared" si="11"/>
        <v>N/A</v>
      </c>
      <c r="E114" s="49">
        <v>148099</v>
      </c>
      <c r="F114" s="46" t="str">
        <f t="shared" si="12"/>
        <v>N/A</v>
      </c>
      <c r="G114" s="49">
        <v>164766</v>
      </c>
      <c r="H114" s="46" t="str">
        <f t="shared" si="13"/>
        <v>N/A</v>
      </c>
      <c r="I114" s="12">
        <v>-19</v>
      </c>
      <c r="J114" s="12">
        <v>11.25</v>
      </c>
      <c r="K114" s="47" t="s">
        <v>739</v>
      </c>
      <c r="L114" s="9" t="str">
        <f>IF(J114="Div by 0", "N/A", IF(OR(J114="N/A",K114="N/A"),"N/A", IF(J114&gt;VALUE(MID(K114,1,2)), "No", IF(J114&lt;-1*VALUE(MID(K114,1,2)), "No", "Yes"))))</f>
        <v>Yes</v>
      </c>
    </row>
    <row r="115" spans="1:12" x14ac:dyDescent="0.2">
      <c r="A115" s="48" t="s">
        <v>638</v>
      </c>
      <c r="B115" s="37" t="s">
        <v>213</v>
      </c>
      <c r="C115" s="38">
        <v>1977</v>
      </c>
      <c r="D115" s="46" t="str">
        <f t="shared" si="11"/>
        <v>N/A</v>
      </c>
      <c r="E115" s="38">
        <v>1847</v>
      </c>
      <c r="F115" s="46" t="str">
        <f t="shared" si="12"/>
        <v>N/A</v>
      </c>
      <c r="G115" s="38">
        <v>1852</v>
      </c>
      <c r="H115" s="46" t="str">
        <f t="shared" si="13"/>
        <v>N/A</v>
      </c>
      <c r="I115" s="12">
        <v>-6.58</v>
      </c>
      <c r="J115" s="12">
        <v>0.2707</v>
      </c>
      <c r="K115" s="47" t="s">
        <v>739</v>
      </c>
      <c r="L115" s="9" t="str">
        <f t="shared" ref="L115:L119" si="15">IF(J115="Div by 0", "N/A", IF(OR(J115="N/A",K115="N/A"),"N/A", IF(J115&gt;VALUE(MID(K115,1,2)), "No", IF(J115&lt;-1*VALUE(MID(K115,1,2)), "No", "Yes"))))</f>
        <v>Yes</v>
      </c>
    </row>
    <row r="116" spans="1:12" ht="25.5" x14ac:dyDescent="0.2">
      <c r="A116" s="48" t="s">
        <v>1459</v>
      </c>
      <c r="B116" s="37" t="s">
        <v>213</v>
      </c>
      <c r="C116" s="49">
        <v>92.485078401999999</v>
      </c>
      <c r="D116" s="46" t="str">
        <f t="shared" si="11"/>
        <v>N/A</v>
      </c>
      <c r="E116" s="49">
        <v>80.183540876999999</v>
      </c>
      <c r="F116" s="46" t="str">
        <f t="shared" si="12"/>
        <v>N/A</v>
      </c>
      <c r="G116" s="49">
        <v>88.966522678000004</v>
      </c>
      <c r="H116" s="46" t="str">
        <f t="shared" si="13"/>
        <v>N/A</v>
      </c>
      <c r="I116" s="12">
        <v>-13.3</v>
      </c>
      <c r="J116" s="12">
        <v>10.95</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4718703</v>
      </c>
      <c r="D120" s="46" t="str">
        <f t="shared" si="11"/>
        <v>N/A</v>
      </c>
      <c r="E120" s="49">
        <v>4563705</v>
      </c>
      <c r="F120" s="46" t="str">
        <f t="shared" si="12"/>
        <v>N/A</v>
      </c>
      <c r="G120" s="49">
        <v>4950707</v>
      </c>
      <c r="H120" s="46" t="str">
        <f t="shared" si="13"/>
        <v>N/A</v>
      </c>
      <c r="I120" s="12">
        <v>-3.28</v>
      </c>
      <c r="J120" s="12">
        <v>8.48</v>
      </c>
      <c r="K120" s="47" t="s">
        <v>739</v>
      </c>
      <c r="L120" s="9" t="str">
        <f t="shared" ref="L120:L131" si="16">IF(J120="Div by 0", "N/A", IF(K120="N/A","N/A", IF(J120&gt;VALUE(MID(K120,1,2)), "No", IF(J120&lt;-1*VALUE(MID(K120,1,2)), "No", "Yes"))))</f>
        <v>Yes</v>
      </c>
    </row>
    <row r="121" spans="1:12" ht="25.5" x14ac:dyDescent="0.2">
      <c r="A121" s="48" t="s">
        <v>642</v>
      </c>
      <c r="B121" s="37" t="s">
        <v>213</v>
      </c>
      <c r="C121" s="38">
        <v>6746</v>
      </c>
      <c r="D121" s="46" t="str">
        <f t="shared" si="11"/>
        <v>N/A</v>
      </c>
      <c r="E121" s="38">
        <v>7145</v>
      </c>
      <c r="F121" s="46" t="str">
        <f t="shared" si="12"/>
        <v>N/A</v>
      </c>
      <c r="G121" s="38">
        <v>7297</v>
      </c>
      <c r="H121" s="46" t="str">
        <f t="shared" si="13"/>
        <v>N/A</v>
      </c>
      <c r="I121" s="12">
        <v>5.915</v>
      </c>
      <c r="J121" s="12">
        <v>2.1269999999999998</v>
      </c>
      <c r="K121" s="47" t="s">
        <v>739</v>
      </c>
      <c r="L121" s="9" t="str">
        <f t="shared" si="16"/>
        <v>Yes</v>
      </c>
    </row>
    <row r="122" spans="1:12" ht="25.5" x14ac:dyDescent="0.2">
      <c r="A122" s="48" t="s">
        <v>1461</v>
      </c>
      <c r="B122" s="37" t="s">
        <v>213</v>
      </c>
      <c r="C122" s="49">
        <v>699.48161874000004</v>
      </c>
      <c r="D122" s="46" t="str">
        <f t="shared" si="11"/>
        <v>N/A</v>
      </c>
      <c r="E122" s="49">
        <v>638.72708188000001</v>
      </c>
      <c r="F122" s="46" t="str">
        <f t="shared" si="12"/>
        <v>N/A</v>
      </c>
      <c r="G122" s="49">
        <v>678.45785938999995</v>
      </c>
      <c r="H122" s="46" t="str">
        <f t="shared" si="13"/>
        <v>N/A</v>
      </c>
      <c r="I122" s="12">
        <v>-8.69</v>
      </c>
      <c r="J122" s="12">
        <v>6.22</v>
      </c>
      <c r="K122" s="47" t="s">
        <v>739</v>
      </c>
      <c r="L122" s="9" t="str">
        <f t="shared" si="16"/>
        <v>Yes</v>
      </c>
    </row>
    <row r="123" spans="1:12" ht="25.5" x14ac:dyDescent="0.2">
      <c r="A123" s="48" t="s">
        <v>643</v>
      </c>
      <c r="B123" s="37" t="s">
        <v>213</v>
      </c>
      <c r="C123" s="49">
        <v>40971585</v>
      </c>
      <c r="D123" s="46" t="str">
        <f t="shared" ref="D123:D131" si="17">IF($B123="N/A","N/A",IF(C123&gt;10,"No",IF(C123&lt;-10,"No","Yes")))</f>
        <v>N/A</v>
      </c>
      <c r="E123" s="49">
        <v>42122185</v>
      </c>
      <c r="F123" s="46" t="str">
        <f t="shared" ref="F123:F131" si="18">IF($B123="N/A","N/A",IF(E123&gt;10,"No",IF(E123&lt;-10,"No","Yes")))</f>
        <v>N/A</v>
      </c>
      <c r="G123" s="49">
        <v>48149380</v>
      </c>
      <c r="H123" s="46" t="str">
        <f t="shared" ref="H123:H131" si="19">IF($B123="N/A","N/A",IF(G123&gt;10,"No",IF(G123&lt;-10,"No","Yes")))</f>
        <v>N/A</v>
      </c>
      <c r="I123" s="12">
        <v>2.8079999999999998</v>
      </c>
      <c r="J123" s="12">
        <v>14.31</v>
      </c>
      <c r="K123" s="47" t="s">
        <v>739</v>
      </c>
      <c r="L123" s="9" t="str">
        <f t="shared" si="16"/>
        <v>Yes</v>
      </c>
    </row>
    <row r="124" spans="1:12" x14ac:dyDescent="0.2">
      <c r="A124" s="48" t="s">
        <v>644</v>
      </c>
      <c r="B124" s="37" t="s">
        <v>213</v>
      </c>
      <c r="C124" s="38">
        <v>1368</v>
      </c>
      <c r="D124" s="46" t="str">
        <f t="shared" si="17"/>
        <v>N/A</v>
      </c>
      <c r="E124" s="38">
        <v>1532</v>
      </c>
      <c r="F124" s="46" t="str">
        <f t="shared" si="18"/>
        <v>N/A</v>
      </c>
      <c r="G124" s="38">
        <v>1605</v>
      </c>
      <c r="H124" s="46" t="str">
        <f t="shared" si="19"/>
        <v>N/A</v>
      </c>
      <c r="I124" s="12">
        <v>11.99</v>
      </c>
      <c r="J124" s="12">
        <v>4.7649999999999997</v>
      </c>
      <c r="K124" s="47" t="s">
        <v>739</v>
      </c>
      <c r="L124" s="9" t="str">
        <f t="shared" si="16"/>
        <v>Yes</v>
      </c>
    </row>
    <row r="125" spans="1:12" ht="25.5" x14ac:dyDescent="0.2">
      <c r="A125" s="48" t="s">
        <v>1462</v>
      </c>
      <c r="B125" s="37" t="s">
        <v>213</v>
      </c>
      <c r="C125" s="49">
        <v>29949.989034999999</v>
      </c>
      <c r="D125" s="46" t="str">
        <f t="shared" si="17"/>
        <v>N/A</v>
      </c>
      <c r="E125" s="49">
        <v>27494.898825</v>
      </c>
      <c r="F125" s="46" t="str">
        <f t="shared" si="18"/>
        <v>N/A</v>
      </c>
      <c r="G125" s="49">
        <v>29999.613707</v>
      </c>
      <c r="H125" s="46" t="str">
        <f t="shared" si="19"/>
        <v>N/A</v>
      </c>
      <c r="I125" s="12">
        <v>-8.1999999999999993</v>
      </c>
      <c r="J125" s="12">
        <v>9.11</v>
      </c>
      <c r="K125" s="47" t="s">
        <v>739</v>
      </c>
      <c r="L125" s="9" t="str">
        <f t="shared" si="16"/>
        <v>Yes</v>
      </c>
    </row>
    <row r="126" spans="1:12" ht="25.5" x14ac:dyDescent="0.2">
      <c r="A126" s="48" t="s">
        <v>645</v>
      </c>
      <c r="B126" s="37" t="s">
        <v>213</v>
      </c>
      <c r="C126" s="49">
        <v>4479550</v>
      </c>
      <c r="D126" s="46" t="str">
        <f t="shared" si="17"/>
        <v>N/A</v>
      </c>
      <c r="E126" s="49">
        <v>4290440</v>
      </c>
      <c r="F126" s="46" t="str">
        <f t="shared" si="18"/>
        <v>N/A</v>
      </c>
      <c r="G126" s="49">
        <v>4139067</v>
      </c>
      <c r="H126" s="46" t="str">
        <f t="shared" si="19"/>
        <v>N/A</v>
      </c>
      <c r="I126" s="12">
        <v>-4.22</v>
      </c>
      <c r="J126" s="12">
        <v>-3.53</v>
      </c>
      <c r="K126" s="47" t="s">
        <v>739</v>
      </c>
      <c r="L126" s="9" t="str">
        <f t="shared" si="16"/>
        <v>Yes</v>
      </c>
    </row>
    <row r="127" spans="1:12" x14ac:dyDescent="0.2">
      <c r="A127" s="48" t="s">
        <v>646</v>
      </c>
      <c r="B127" s="37" t="s">
        <v>213</v>
      </c>
      <c r="C127" s="38">
        <v>6364</v>
      </c>
      <c r="D127" s="46" t="str">
        <f t="shared" si="17"/>
        <v>N/A</v>
      </c>
      <c r="E127" s="38">
        <v>5559</v>
      </c>
      <c r="F127" s="46" t="str">
        <f t="shared" si="18"/>
        <v>N/A</v>
      </c>
      <c r="G127" s="38">
        <v>6039</v>
      </c>
      <c r="H127" s="46" t="str">
        <f t="shared" si="19"/>
        <v>N/A</v>
      </c>
      <c r="I127" s="12">
        <v>-12.6</v>
      </c>
      <c r="J127" s="12">
        <v>8.6349999999999998</v>
      </c>
      <c r="K127" s="47" t="s">
        <v>739</v>
      </c>
      <c r="L127" s="9" t="str">
        <f t="shared" si="16"/>
        <v>Yes</v>
      </c>
    </row>
    <row r="128" spans="1:12" ht="25.5" x14ac:dyDescent="0.2">
      <c r="A128" s="48" t="s">
        <v>1463</v>
      </c>
      <c r="B128" s="37" t="s">
        <v>213</v>
      </c>
      <c r="C128" s="49">
        <v>703.88906348</v>
      </c>
      <c r="D128" s="46" t="str">
        <f t="shared" si="17"/>
        <v>N/A</v>
      </c>
      <c r="E128" s="49">
        <v>771.80068358000005</v>
      </c>
      <c r="F128" s="46" t="str">
        <f t="shared" si="18"/>
        <v>N/A</v>
      </c>
      <c r="G128" s="49">
        <v>685.38946845999999</v>
      </c>
      <c r="H128" s="46" t="str">
        <f t="shared" si="19"/>
        <v>N/A</v>
      </c>
      <c r="I128" s="12">
        <v>9.6479999999999997</v>
      </c>
      <c r="J128" s="12">
        <v>-11.2</v>
      </c>
      <c r="K128" s="47" t="s">
        <v>739</v>
      </c>
      <c r="L128" s="9" t="str">
        <f t="shared" si="16"/>
        <v>Yes</v>
      </c>
    </row>
    <row r="129" spans="1:12" ht="25.5" x14ac:dyDescent="0.2">
      <c r="A129" s="48" t="s">
        <v>647</v>
      </c>
      <c r="B129" s="37" t="s">
        <v>213</v>
      </c>
      <c r="C129" s="49">
        <v>10767843</v>
      </c>
      <c r="D129" s="46" t="str">
        <f t="shared" si="17"/>
        <v>N/A</v>
      </c>
      <c r="E129" s="49">
        <v>10998778</v>
      </c>
      <c r="F129" s="46" t="str">
        <f t="shared" si="18"/>
        <v>N/A</v>
      </c>
      <c r="G129" s="49">
        <v>11789816</v>
      </c>
      <c r="H129" s="46" t="str">
        <f t="shared" si="19"/>
        <v>N/A</v>
      </c>
      <c r="I129" s="12">
        <v>2.145</v>
      </c>
      <c r="J129" s="12">
        <v>7.1920000000000002</v>
      </c>
      <c r="K129" s="47" t="s">
        <v>739</v>
      </c>
      <c r="L129" s="9" t="str">
        <f t="shared" si="16"/>
        <v>Yes</v>
      </c>
    </row>
    <row r="130" spans="1:12" x14ac:dyDescent="0.2">
      <c r="A130" s="48" t="s">
        <v>648</v>
      </c>
      <c r="B130" s="37" t="s">
        <v>213</v>
      </c>
      <c r="C130" s="38">
        <v>1017</v>
      </c>
      <c r="D130" s="46" t="str">
        <f t="shared" si="17"/>
        <v>N/A</v>
      </c>
      <c r="E130" s="38">
        <v>1052</v>
      </c>
      <c r="F130" s="46" t="str">
        <f t="shared" si="18"/>
        <v>N/A</v>
      </c>
      <c r="G130" s="38">
        <v>1102</v>
      </c>
      <c r="H130" s="46" t="str">
        <f t="shared" si="19"/>
        <v>N/A</v>
      </c>
      <c r="I130" s="12">
        <v>3.4409999999999998</v>
      </c>
      <c r="J130" s="12">
        <v>4.7530000000000001</v>
      </c>
      <c r="K130" s="47" t="s">
        <v>739</v>
      </c>
      <c r="L130" s="9" t="str">
        <f t="shared" si="16"/>
        <v>Yes</v>
      </c>
    </row>
    <row r="131" spans="1:12" ht="25.5" x14ac:dyDescent="0.2">
      <c r="A131" s="48" t="s">
        <v>1464</v>
      </c>
      <c r="B131" s="37" t="s">
        <v>213</v>
      </c>
      <c r="C131" s="49">
        <v>10587.849558</v>
      </c>
      <c r="D131" s="46" t="str">
        <f t="shared" si="17"/>
        <v>N/A</v>
      </c>
      <c r="E131" s="49">
        <v>10455.112166999999</v>
      </c>
      <c r="F131" s="46" t="str">
        <f t="shared" si="18"/>
        <v>N/A</v>
      </c>
      <c r="G131" s="49">
        <v>10698.562613</v>
      </c>
      <c r="H131" s="46" t="str">
        <f t="shared" si="19"/>
        <v>N/A</v>
      </c>
      <c r="I131" s="12">
        <v>-1.25</v>
      </c>
      <c r="J131" s="12">
        <v>2.3290000000000002</v>
      </c>
      <c r="K131" s="47" t="s">
        <v>739</v>
      </c>
      <c r="L131" s="9" t="str">
        <f t="shared" si="16"/>
        <v>Yes</v>
      </c>
    </row>
    <row r="132" spans="1:12" x14ac:dyDescent="0.2">
      <c r="A132" s="48" t="s">
        <v>1465</v>
      </c>
      <c r="B132" s="37" t="s">
        <v>213</v>
      </c>
      <c r="C132" s="49">
        <v>412.22313924999997</v>
      </c>
      <c r="D132" s="46" t="str">
        <f t="shared" ref="D132:D143" si="20">IF($B132="N/A","N/A",IF(C132&gt;10,"No",IF(C132&lt;-10,"No","Yes")))</f>
        <v>N/A</v>
      </c>
      <c r="E132" s="49">
        <v>408.3734005</v>
      </c>
      <c r="F132" s="46" t="str">
        <f t="shared" ref="F132:F143" si="21">IF($B132="N/A","N/A",IF(E132&gt;10,"No",IF(E132&lt;-10,"No","Yes")))</f>
        <v>N/A</v>
      </c>
      <c r="G132" s="49">
        <v>440.08927283000003</v>
      </c>
      <c r="H132" s="46" t="str">
        <f t="shared" ref="H132:H143" si="22">IF($B132="N/A","N/A",IF(G132&gt;10,"No",IF(G132&lt;-10,"No","Yes")))</f>
        <v>N/A</v>
      </c>
      <c r="I132" s="12">
        <v>-0.93400000000000005</v>
      </c>
      <c r="J132" s="12">
        <v>7.766</v>
      </c>
      <c r="K132" s="47" t="s">
        <v>739</v>
      </c>
      <c r="L132" s="9" t="str">
        <f t="shared" ref="L132:L143" si="23">IF(J132="Div by 0", "N/A", IF(K132="N/A","N/A", IF(J132&gt;VALUE(MID(K132,1,2)), "No", IF(J132&lt;-1*VALUE(MID(K132,1,2)), "No", "Yes"))))</f>
        <v>Yes</v>
      </c>
    </row>
    <row r="133" spans="1:12" x14ac:dyDescent="0.2">
      <c r="A133" s="48" t="s">
        <v>1466</v>
      </c>
      <c r="B133" s="37" t="s">
        <v>213</v>
      </c>
      <c r="C133" s="49">
        <v>427.49906608999999</v>
      </c>
      <c r="D133" s="46" t="str">
        <f t="shared" si="20"/>
        <v>N/A</v>
      </c>
      <c r="E133" s="49">
        <v>428.28801385000003</v>
      </c>
      <c r="F133" s="46" t="str">
        <f t="shared" si="21"/>
        <v>N/A</v>
      </c>
      <c r="G133" s="49">
        <v>451.05908793999998</v>
      </c>
      <c r="H133" s="46" t="str">
        <f t="shared" si="22"/>
        <v>N/A</v>
      </c>
      <c r="I133" s="12">
        <v>0.1845</v>
      </c>
      <c r="J133" s="12">
        <v>5.3170000000000002</v>
      </c>
      <c r="K133" s="47" t="s">
        <v>739</v>
      </c>
      <c r="L133" s="9" t="str">
        <f t="shared" si="23"/>
        <v>Yes</v>
      </c>
    </row>
    <row r="134" spans="1:12" x14ac:dyDescent="0.2">
      <c r="A134" s="48" t="s">
        <v>1467</v>
      </c>
      <c r="B134" s="37" t="s">
        <v>213</v>
      </c>
      <c r="C134" s="49">
        <v>397.09466391000001</v>
      </c>
      <c r="D134" s="46" t="str">
        <f t="shared" si="20"/>
        <v>N/A</v>
      </c>
      <c r="E134" s="49">
        <v>377.17512906000002</v>
      </c>
      <c r="F134" s="46" t="str">
        <f t="shared" si="21"/>
        <v>N/A</v>
      </c>
      <c r="G134" s="49">
        <v>417.83708239999999</v>
      </c>
      <c r="H134" s="46" t="str">
        <f t="shared" si="22"/>
        <v>N/A</v>
      </c>
      <c r="I134" s="12">
        <v>-5.0199999999999996</v>
      </c>
      <c r="J134" s="12">
        <v>10.78</v>
      </c>
      <c r="K134" s="47" t="s">
        <v>739</v>
      </c>
      <c r="L134" s="9" t="str">
        <f t="shared" si="23"/>
        <v>Yes</v>
      </c>
    </row>
    <row r="135" spans="1:12" x14ac:dyDescent="0.2">
      <c r="A135" s="48" t="s">
        <v>1468</v>
      </c>
      <c r="B135" s="37" t="s">
        <v>213</v>
      </c>
      <c r="C135" s="49">
        <v>5802.7198040000003</v>
      </c>
      <c r="D135" s="46" t="str">
        <f t="shared" si="20"/>
        <v>N/A</v>
      </c>
      <c r="E135" s="49">
        <v>5864.0404103999999</v>
      </c>
      <c r="F135" s="46" t="str">
        <f t="shared" si="21"/>
        <v>N/A</v>
      </c>
      <c r="G135" s="49">
        <v>5571.0600076000001</v>
      </c>
      <c r="H135" s="46" t="str">
        <f t="shared" si="22"/>
        <v>N/A</v>
      </c>
      <c r="I135" s="12">
        <v>1.0569999999999999</v>
      </c>
      <c r="J135" s="12">
        <v>-5</v>
      </c>
      <c r="K135" s="47" t="s">
        <v>739</v>
      </c>
      <c r="L135" s="9" t="str">
        <f t="shared" si="23"/>
        <v>Yes</v>
      </c>
    </row>
    <row r="136" spans="1:12" x14ac:dyDescent="0.2">
      <c r="A136" s="48" t="s">
        <v>1469</v>
      </c>
      <c r="B136" s="37" t="s">
        <v>213</v>
      </c>
      <c r="C136" s="49">
        <v>8487.0285511000002</v>
      </c>
      <c r="D136" s="46" t="str">
        <f t="shared" si="20"/>
        <v>N/A</v>
      </c>
      <c r="E136" s="49">
        <v>8624.1491994999997</v>
      </c>
      <c r="F136" s="46" t="str">
        <f t="shared" si="21"/>
        <v>N/A</v>
      </c>
      <c r="G136" s="49">
        <v>8204.3748773999996</v>
      </c>
      <c r="H136" s="46" t="str">
        <f t="shared" si="22"/>
        <v>N/A</v>
      </c>
      <c r="I136" s="12">
        <v>1.6160000000000001</v>
      </c>
      <c r="J136" s="12">
        <v>-4.87</v>
      </c>
      <c r="K136" s="47" t="s">
        <v>739</v>
      </c>
      <c r="L136" s="9" t="str">
        <f t="shared" si="23"/>
        <v>Yes</v>
      </c>
    </row>
    <row r="137" spans="1:12" x14ac:dyDescent="0.2">
      <c r="A137" s="48" t="s">
        <v>1470</v>
      </c>
      <c r="B137" s="37" t="s">
        <v>213</v>
      </c>
      <c r="C137" s="49">
        <v>3900.8399174000001</v>
      </c>
      <c r="D137" s="46" t="str">
        <f t="shared" si="20"/>
        <v>N/A</v>
      </c>
      <c r="E137" s="49">
        <v>3909.4555968999998</v>
      </c>
      <c r="F137" s="46" t="str">
        <f t="shared" si="21"/>
        <v>N/A</v>
      </c>
      <c r="G137" s="49">
        <v>3747.1375128999998</v>
      </c>
      <c r="H137" s="46" t="str">
        <f t="shared" si="22"/>
        <v>N/A</v>
      </c>
      <c r="I137" s="12">
        <v>0.22090000000000001</v>
      </c>
      <c r="J137" s="12">
        <v>-4.1500000000000004</v>
      </c>
      <c r="K137" s="47" t="s">
        <v>739</v>
      </c>
      <c r="L137" s="9" t="str">
        <f t="shared" si="23"/>
        <v>Yes</v>
      </c>
    </row>
    <row r="138" spans="1:12" x14ac:dyDescent="0.2">
      <c r="A138" s="48" t="s">
        <v>1471</v>
      </c>
      <c r="B138" s="37" t="s">
        <v>213</v>
      </c>
      <c r="C138" s="49">
        <v>213.02068965999999</v>
      </c>
      <c r="D138" s="46" t="str">
        <f t="shared" si="20"/>
        <v>N/A</v>
      </c>
      <c r="E138" s="49">
        <v>252.42616561</v>
      </c>
      <c r="F138" s="46" t="str">
        <f t="shared" si="21"/>
        <v>N/A</v>
      </c>
      <c r="G138" s="49">
        <v>281.00133961</v>
      </c>
      <c r="H138" s="46" t="str">
        <f t="shared" si="22"/>
        <v>N/A</v>
      </c>
      <c r="I138" s="12">
        <v>18.5</v>
      </c>
      <c r="J138" s="12">
        <v>11.32</v>
      </c>
      <c r="K138" s="47" t="s">
        <v>739</v>
      </c>
      <c r="L138" s="9" t="str">
        <f t="shared" si="23"/>
        <v>Yes</v>
      </c>
    </row>
    <row r="139" spans="1:12" x14ac:dyDescent="0.2">
      <c r="A139" s="48" t="s">
        <v>1472</v>
      </c>
      <c r="B139" s="37" t="s">
        <v>213</v>
      </c>
      <c r="C139" s="49">
        <v>81.690118295999994</v>
      </c>
      <c r="D139" s="46" t="str">
        <f t="shared" si="20"/>
        <v>N/A</v>
      </c>
      <c r="E139" s="49">
        <v>117.61791432</v>
      </c>
      <c r="F139" s="46" t="str">
        <f t="shared" si="21"/>
        <v>N/A</v>
      </c>
      <c r="G139" s="49">
        <v>144.8155443</v>
      </c>
      <c r="H139" s="46" t="str">
        <f t="shared" si="22"/>
        <v>N/A</v>
      </c>
      <c r="I139" s="12">
        <v>43.98</v>
      </c>
      <c r="J139" s="12">
        <v>23.12</v>
      </c>
      <c r="K139" s="47" t="s">
        <v>739</v>
      </c>
      <c r="L139" s="9" t="str">
        <f t="shared" si="23"/>
        <v>Yes</v>
      </c>
    </row>
    <row r="140" spans="1:12" x14ac:dyDescent="0.2">
      <c r="A140" s="48" t="s">
        <v>1473</v>
      </c>
      <c r="B140" s="37" t="s">
        <v>213</v>
      </c>
      <c r="C140" s="49">
        <v>293.83179002000003</v>
      </c>
      <c r="D140" s="46" t="str">
        <f t="shared" si="20"/>
        <v>N/A</v>
      </c>
      <c r="E140" s="49">
        <v>331.53943671000002</v>
      </c>
      <c r="F140" s="46" t="str">
        <f t="shared" si="21"/>
        <v>N/A</v>
      </c>
      <c r="G140" s="49">
        <v>350.32844237</v>
      </c>
      <c r="H140" s="46" t="str">
        <f t="shared" si="22"/>
        <v>N/A</v>
      </c>
      <c r="I140" s="12">
        <v>12.83</v>
      </c>
      <c r="J140" s="12">
        <v>5.6669999999999998</v>
      </c>
      <c r="K140" s="47" t="s">
        <v>739</v>
      </c>
      <c r="L140" s="9" t="str">
        <f t="shared" si="23"/>
        <v>Yes</v>
      </c>
    </row>
    <row r="141" spans="1:12" x14ac:dyDescent="0.2">
      <c r="A141" s="48" t="s">
        <v>1474</v>
      </c>
      <c r="B141" s="37" t="s">
        <v>213</v>
      </c>
      <c r="C141" s="49">
        <v>4604.4297720000004</v>
      </c>
      <c r="D141" s="46" t="str">
        <f t="shared" si="20"/>
        <v>N/A</v>
      </c>
      <c r="E141" s="49">
        <v>4346.3271069000002</v>
      </c>
      <c r="F141" s="46" t="str">
        <f t="shared" si="21"/>
        <v>N/A</v>
      </c>
      <c r="G141" s="49">
        <v>4903.1472194999997</v>
      </c>
      <c r="H141" s="46" t="str">
        <f t="shared" si="22"/>
        <v>N/A</v>
      </c>
      <c r="I141" s="12">
        <v>-5.61</v>
      </c>
      <c r="J141" s="12">
        <v>12.81</v>
      </c>
      <c r="K141" s="47" t="s">
        <v>739</v>
      </c>
      <c r="L141" s="9" t="str">
        <f t="shared" si="23"/>
        <v>Yes</v>
      </c>
    </row>
    <row r="142" spans="1:12" x14ac:dyDescent="0.2">
      <c r="A142" s="48" t="s">
        <v>1475</v>
      </c>
      <c r="B142" s="37" t="s">
        <v>213</v>
      </c>
      <c r="C142" s="49">
        <v>2648.725696</v>
      </c>
      <c r="D142" s="46" t="str">
        <f t="shared" si="20"/>
        <v>N/A</v>
      </c>
      <c r="E142" s="49">
        <v>2622.4795327000002</v>
      </c>
      <c r="F142" s="46" t="str">
        <f t="shared" si="21"/>
        <v>N/A</v>
      </c>
      <c r="G142" s="49">
        <v>3553.0550834000001</v>
      </c>
      <c r="H142" s="46" t="str">
        <f t="shared" si="22"/>
        <v>N/A</v>
      </c>
      <c r="I142" s="12">
        <v>-0.99099999999999999</v>
      </c>
      <c r="J142" s="12">
        <v>35.479999999999997</v>
      </c>
      <c r="K142" s="47" t="s">
        <v>739</v>
      </c>
      <c r="L142" s="9" t="str">
        <f t="shared" si="23"/>
        <v>No</v>
      </c>
    </row>
    <row r="143" spans="1:12" x14ac:dyDescent="0.2">
      <c r="A143" s="48" t="s">
        <v>1476</v>
      </c>
      <c r="B143" s="37" t="s">
        <v>213</v>
      </c>
      <c r="C143" s="49">
        <v>6103.8299247000004</v>
      </c>
      <c r="D143" s="46" t="str">
        <f t="shared" si="20"/>
        <v>N/A</v>
      </c>
      <c r="E143" s="49">
        <v>5701.2730184000002</v>
      </c>
      <c r="F143" s="46" t="str">
        <f t="shared" si="21"/>
        <v>N/A</v>
      </c>
      <c r="G143" s="49">
        <v>5979.7126660000004</v>
      </c>
      <c r="H143" s="46" t="str">
        <f t="shared" si="22"/>
        <v>N/A</v>
      </c>
      <c r="I143" s="12">
        <v>-6.6</v>
      </c>
      <c r="J143" s="12">
        <v>4.8840000000000003</v>
      </c>
      <c r="K143" s="47" t="s">
        <v>739</v>
      </c>
      <c r="L143" s="9" t="str">
        <f t="shared" si="23"/>
        <v>Yes</v>
      </c>
    </row>
    <row r="144" spans="1:12" x14ac:dyDescent="0.2">
      <c r="A144" s="48" t="s">
        <v>89</v>
      </c>
      <c r="B144" s="37" t="s">
        <v>213</v>
      </c>
      <c r="C144" s="8">
        <v>11.162615413999999</v>
      </c>
      <c r="D144" s="46" t="str">
        <f t="shared" ref="D144:D161" si="24">IF($B144="N/A","N/A",IF(C144&gt;10,"No",IF(C144&lt;-10,"No","Yes")))</f>
        <v>N/A</v>
      </c>
      <c r="E144" s="8">
        <v>12.078982203000001</v>
      </c>
      <c r="F144" s="46" t="str">
        <f t="shared" ref="F144:F161" si="25">IF($B144="N/A","N/A",IF(E144&gt;10,"No",IF(E144&lt;-10,"No","Yes")))</f>
        <v>N/A</v>
      </c>
      <c r="G144" s="8">
        <v>12.063339402</v>
      </c>
      <c r="H144" s="46" t="str">
        <f t="shared" ref="H144:H161" si="26">IF($B144="N/A","N/A",IF(G144&gt;10,"No",IF(G144&lt;-10,"No","Yes")))</f>
        <v>N/A</v>
      </c>
      <c r="I144" s="12">
        <v>8.2089999999999996</v>
      </c>
      <c r="J144" s="12">
        <v>-0.13</v>
      </c>
      <c r="K144" s="47" t="s">
        <v>739</v>
      </c>
      <c r="L144" s="9" t="str">
        <f t="shared" ref="L144:L161" si="27">IF(J144="Div by 0", "N/A", IF(K144="N/A","N/A", IF(J144&gt;VALUE(MID(K144,1,2)), "No", IF(J144&lt;-1*VALUE(MID(K144,1,2)), "No", "Yes"))))</f>
        <v>Yes</v>
      </c>
    </row>
    <row r="145" spans="1:12" x14ac:dyDescent="0.2">
      <c r="A145" s="48" t="s">
        <v>477</v>
      </c>
      <c r="B145" s="37" t="s">
        <v>213</v>
      </c>
      <c r="C145" s="8">
        <v>11.020190340999999</v>
      </c>
      <c r="D145" s="46" t="str">
        <f t="shared" si="24"/>
        <v>N/A</v>
      </c>
      <c r="E145" s="8">
        <v>12.496754652</v>
      </c>
      <c r="F145" s="46" t="str">
        <f t="shared" si="25"/>
        <v>N/A</v>
      </c>
      <c r="G145" s="8">
        <v>12.863680941</v>
      </c>
      <c r="H145" s="46" t="str">
        <f t="shared" si="26"/>
        <v>N/A</v>
      </c>
      <c r="I145" s="12">
        <v>13.4</v>
      </c>
      <c r="J145" s="12">
        <v>2.9359999999999999</v>
      </c>
      <c r="K145" s="47" t="s">
        <v>739</v>
      </c>
      <c r="L145" s="9" t="str">
        <f t="shared" si="27"/>
        <v>Yes</v>
      </c>
    </row>
    <row r="146" spans="1:12" x14ac:dyDescent="0.2">
      <c r="A146" s="48" t="s">
        <v>478</v>
      </c>
      <c r="B146" s="37" t="s">
        <v>213</v>
      </c>
      <c r="C146" s="8">
        <v>11.311704750000001</v>
      </c>
      <c r="D146" s="46" t="str">
        <f t="shared" si="24"/>
        <v>N/A</v>
      </c>
      <c r="E146" s="8">
        <v>11.840815526</v>
      </c>
      <c r="F146" s="46" t="str">
        <f t="shared" si="25"/>
        <v>N/A</v>
      </c>
      <c r="G146" s="8">
        <v>11.574607409</v>
      </c>
      <c r="H146" s="46" t="str">
        <f t="shared" si="26"/>
        <v>N/A</v>
      </c>
      <c r="I146" s="12">
        <v>4.6779999999999999</v>
      </c>
      <c r="J146" s="12">
        <v>-2.25</v>
      </c>
      <c r="K146" s="47" t="s">
        <v>739</v>
      </c>
      <c r="L146" s="9" t="str">
        <f t="shared" si="27"/>
        <v>Yes</v>
      </c>
    </row>
    <row r="147" spans="1:12" x14ac:dyDescent="0.2">
      <c r="A147" s="48" t="s">
        <v>1477</v>
      </c>
      <c r="B147" s="37" t="s">
        <v>213</v>
      </c>
      <c r="C147" s="8">
        <v>17.158469945</v>
      </c>
      <c r="D147" s="46" t="str">
        <f t="shared" si="24"/>
        <v>N/A</v>
      </c>
      <c r="E147" s="8">
        <v>16.553904985999999</v>
      </c>
      <c r="F147" s="46" t="str">
        <f t="shared" si="25"/>
        <v>N/A</v>
      </c>
      <c r="G147" s="8">
        <v>16.161165114999999</v>
      </c>
      <c r="H147" s="46" t="str">
        <f t="shared" si="26"/>
        <v>N/A</v>
      </c>
      <c r="I147" s="12">
        <v>-3.52</v>
      </c>
      <c r="J147" s="12">
        <v>-2.37</v>
      </c>
      <c r="K147" s="47" t="s">
        <v>739</v>
      </c>
      <c r="L147" s="9" t="str">
        <f t="shared" si="27"/>
        <v>Yes</v>
      </c>
    </row>
    <row r="148" spans="1:12" x14ac:dyDescent="0.2">
      <c r="A148" s="48" t="s">
        <v>1478</v>
      </c>
      <c r="B148" s="37" t="s">
        <v>213</v>
      </c>
      <c r="C148" s="8">
        <v>28.924664236000002</v>
      </c>
      <c r="D148" s="46" t="str">
        <f t="shared" si="24"/>
        <v>N/A</v>
      </c>
      <c r="E148" s="8">
        <v>28.186932064000001</v>
      </c>
      <c r="F148" s="46" t="str">
        <f t="shared" si="25"/>
        <v>N/A</v>
      </c>
      <c r="G148" s="8">
        <v>27.631578947000001</v>
      </c>
      <c r="H148" s="46" t="str">
        <f t="shared" si="26"/>
        <v>N/A</v>
      </c>
      <c r="I148" s="12">
        <v>-2.5499999999999998</v>
      </c>
      <c r="J148" s="12">
        <v>-1.97</v>
      </c>
      <c r="K148" s="47" t="s">
        <v>739</v>
      </c>
      <c r="L148" s="9" t="str">
        <f t="shared" si="27"/>
        <v>Yes</v>
      </c>
    </row>
    <row r="149" spans="1:12" x14ac:dyDescent="0.2">
      <c r="A149" s="48" t="s">
        <v>1479</v>
      </c>
      <c r="B149" s="37" t="s">
        <v>213</v>
      </c>
      <c r="C149" s="8">
        <v>8.6669775498000003</v>
      </c>
      <c r="D149" s="46" t="str">
        <f t="shared" si="24"/>
        <v>N/A</v>
      </c>
      <c r="E149" s="8">
        <v>8.1356596745999994</v>
      </c>
      <c r="F149" s="46" t="str">
        <f t="shared" si="25"/>
        <v>N/A</v>
      </c>
      <c r="G149" s="8">
        <v>8.0276480930999998</v>
      </c>
      <c r="H149" s="46" t="str">
        <f t="shared" si="26"/>
        <v>N/A</v>
      </c>
      <c r="I149" s="12">
        <v>-6.13</v>
      </c>
      <c r="J149" s="12">
        <v>-1.33</v>
      </c>
      <c r="K149" s="47" t="s">
        <v>739</v>
      </c>
      <c r="L149" s="9" t="str">
        <f t="shared" si="27"/>
        <v>Yes</v>
      </c>
    </row>
    <row r="150" spans="1:12" x14ac:dyDescent="0.2">
      <c r="A150" s="48" t="s">
        <v>90</v>
      </c>
      <c r="B150" s="37" t="s">
        <v>213</v>
      </c>
      <c r="C150" s="8">
        <v>42.268701714999999</v>
      </c>
      <c r="D150" s="46" t="str">
        <f t="shared" si="24"/>
        <v>N/A</v>
      </c>
      <c r="E150" s="8">
        <v>42.160611854999999</v>
      </c>
      <c r="F150" s="46" t="str">
        <f t="shared" si="25"/>
        <v>N/A</v>
      </c>
      <c r="G150" s="8">
        <v>43.602514341000003</v>
      </c>
      <c r="H150" s="46" t="str">
        <f t="shared" si="26"/>
        <v>N/A</v>
      </c>
      <c r="I150" s="12">
        <v>-0.25600000000000001</v>
      </c>
      <c r="J150" s="12">
        <v>3.42</v>
      </c>
      <c r="K150" s="47" t="s">
        <v>739</v>
      </c>
      <c r="L150" s="9" t="str">
        <f t="shared" si="27"/>
        <v>Yes</v>
      </c>
    </row>
    <row r="151" spans="1:12" x14ac:dyDescent="0.2">
      <c r="A151" s="48" t="s">
        <v>479</v>
      </c>
      <c r="B151" s="37" t="s">
        <v>213</v>
      </c>
      <c r="C151" s="8">
        <v>36.369296450999997</v>
      </c>
      <c r="D151" s="46" t="str">
        <f t="shared" si="24"/>
        <v>N/A</v>
      </c>
      <c r="E151" s="8">
        <v>36.624837733</v>
      </c>
      <c r="F151" s="46" t="str">
        <f t="shared" si="25"/>
        <v>N/A</v>
      </c>
      <c r="G151" s="8">
        <v>37.692056227999998</v>
      </c>
      <c r="H151" s="46" t="str">
        <f t="shared" si="26"/>
        <v>N/A</v>
      </c>
      <c r="I151" s="12">
        <v>0.7026</v>
      </c>
      <c r="J151" s="12">
        <v>2.9140000000000001</v>
      </c>
      <c r="K151" s="47" t="s">
        <v>739</v>
      </c>
      <c r="L151" s="9" t="str">
        <f t="shared" si="27"/>
        <v>Yes</v>
      </c>
    </row>
    <row r="152" spans="1:12" x14ac:dyDescent="0.2">
      <c r="A152" s="48" t="s">
        <v>480</v>
      </c>
      <c r="B152" s="37" t="s">
        <v>213</v>
      </c>
      <c r="C152" s="8">
        <v>46.072879888000003</v>
      </c>
      <c r="D152" s="46" t="str">
        <f t="shared" si="24"/>
        <v>N/A</v>
      </c>
      <c r="E152" s="8">
        <v>45.638110173999998</v>
      </c>
      <c r="F152" s="46" t="str">
        <f t="shared" si="25"/>
        <v>N/A</v>
      </c>
      <c r="G152" s="8">
        <v>47.274601345999997</v>
      </c>
      <c r="H152" s="46" t="str">
        <f t="shared" si="26"/>
        <v>N/A</v>
      </c>
      <c r="I152" s="12">
        <v>-0.94399999999999995</v>
      </c>
      <c r="J152" s="12">
        <v>3.5859999999999999</v>
      </c>
      <c r="K152" s="47" t="s">
        <v>739</v>
      </c>
      <c r="L152" s="9" t="str">
        <f t="shared" si="27"/>
        <v>Yes</v>
      </c>
    </row>
    <row r="153" spans="1:12" x14ac:dyDescent="0.2">
      <c r="A153" s="48" t="s">
        <v>117</v>
      </c>
      <c r="B153" s="37" t="s">
        <v>213</v>
      </c>
      <c r="C153" s="8">
        <v>78.379498775000002</v>
      </c>
      <c r="D153" s="46" t="str">
        <f t="shared" si="24"/>
        <v>N/A</v>
      </c>
      <c r="E153" s="8">
        <v>74.797764376999993</v>
      </c>
      <c r="F153" s="46" t="str">
        <f t="shared" si="25"/>
        <v>N/A</v>
      </c>
      <c r="G153" s="8">
        <v>74.035654175000005</v>
      </c>
      <c r="H153" s="46" t="str">
        <f t="shared" si="26"/>
        <v>N/A</v>
      </c>
      <c r="I153" s="12">
        <v>-4.57</v>
      </c>
      <c r="J153" s="12">
        <v>-1.02</v>
      </c>
      <c r="K153" s="47" t="s">
        <v>739</v>
      </c>
      <c r="L153" s="9" t="str">
        <f t="shared" si="27"/>
        <v>Yes</v>
      </c>
    </row>
    <row r="154" spans="1:12" x14ac:dyDescent="0.2">
      <c r="A154" s="48" t="s">
        <v>481</v>
      </c>
      <c r="B154" s="37" t="s">
        <v>213</v>
      </c>
      <c r="C154" s="8">
        <v>75.558125055999994</v>
      </c>
      <c r="D154" s="46" t="str">
        <f t="shared" si="24"/>
        <v>N/A</v>
      </c>
      <c r="E154" s="8">
        <v>72.176546948999999</v>
      </c>
      <c r="F154" s="46" t="str">
        <f t="shared" si="25"/>
        <v>N/A</v>
      </c>
      <c r="G154" s="8">
        <v>71.502124877</v>
      </c>
      <c r="H154" s="46" t="str">
        <f t="shared" si="26"/>
        <v>N/A</v>
      </c>
      <c r="I154" s="12">
        <v>-4.4800000000000004</v>
      </c>
      <c r="J154" s="12">
        <v>-0.93400000000000005</v>
      </c>
      <c r="K154" s="47" t="s">
        <v>739</v>
      </c>
      <c r="L154" s="9" t="str">
        <f t="shared" si="27"/>
        <v>Yes</v>
      </c>
    </row>
    <row r="155" spans="1:12" x14ac:dyDescent="0.2">
      <c r="A155" s="48" t="s">
        <v>482</v>
      </c>
      <c r="B155" s="37" t="s">
        <v>213</v>
      </c>
      <c r="C155" s="8">
        <v>80.487642395999998</v>
      </c>
      <c r="D155" s="46" t="str">
        <f t="shared" si="24"/>
        <v>N/A</v>
      </c>
      <c r="E155" s="8">
        <v>76.867280925000003</v>
      </c>
      <c r="F155" s="46" t="str">
        <f t="shared" si="25"/>
        <v>N/A</v>
      </c>
      <c r="G155" s="8">
        <v>75.886739829000007</v>
      </c>
      <c r="H155" s="46" t="str">
        <f t="shared" si="26"/>
        <v>N/A</v>
      </c>
      <c r="I155" s="12">
        <v>-4.5</v>
      </c>
      <c r="J155" s="12">
        <v>-1.28</v>
      </c>
      <c r="K155" s="47" t="s">
        <v>739</v>
      </c>
      <c r="L155" s="9" t="str">
        <f t="shared" si="27"/>
        <v>Yes</v>
      </c>
    </row>
    <row r="156" spans="1:12" x14ac:dyDescent="0.2">
      <c r="A156" s="48" t="s">
        <v>1480</v>
      </c>
      <c r="B156" s="37" t="s">
        <v>213</v>
      </c>
      <c r="C156" s="38">
        <v>1.0675219445999999</v>
      </c>
      <c r="D156" s="46" t="str">
        <f t="shared" si="24"/>
        <v>N/A</v>
      </c>
      <c r="E156" s="38">
        <v>1.1199391171999999</v>
      </c>
      <c r="F156" s="46" t="str">
        <f t="shared" si="25"/>
        <v>N/A</v>
      </c>
      <c r="G156" s="38">
        <v>1.2767653758999999</v>
      </c>
      <c r="H156" s="46" t="str">
        <f t="shared" si="26"/>
        <v>N/A</v>
      </c>
      <c r="I156" s="12">
        <v>4.91</v>
      </c>
      <c r="J156" s="12">
        <v>14</v>
      </c>
      <c r="K156" s="47" t="s">
        <v>739</v>
      </c>
      <c r="L156" s="9" t="str">
        <f t="shared" si="27"/>
        <v>Yes</v>
      </c>
    </row>
    <row r="157" spans="1:12" x14ac:dyDescent="0.2">
      <c r="A157" s="48" t="s">
        <v>1481</v>
      </c>
      <c r="B157" s="37" t="s">
        <v>213</v>
      </c>
      <c r="C157" s="38">
        <v>1.2098466505000001</v>
      </c>
      <c r="D157" s="46" t="str">
        <f t="shared" si="24"/>
        <v>N/A</v>
      </c>
      <c r="E157" s="38">
        <v>1.385734072</v>
      </c>
      <c r="F157" s="46" t="str">
        <f t="shared" si="25"/>
        <v>N/A</v>
      </c>
      <c r="G157" s="38">
        <v>1.4371029225</v>
      </c>
      <c r="H157" s="46" t="str">
        <f t="shared" si="26"/>
        <v>N/A</v>
      </c>
      <c r="I157" s="12">
        <v>14.54</v>
      </c>
      <c r="J157" s="12">
        <v>3.7069999999999999</v>
      </c>
      <c r="K157" s="47" t="s">
        <v>739</v>
      </c>
      <c r="L157" s="9" t="str">
        <f t="shared" si="27"/>
        <v>Yes</v>
      </c>
    </row>
    <row r="158" spans="1:12" x14ac:dyDescent="0.2">
      <c r="A158" s="48" t="s">
        <v>1482</v>
      </c>
      <c r="B158" s="37" t="s">
        <v>213</v>
      </c>
      <c r="C158" s="38">
        <v>0.93109540639999999</v>
      </c>
      <c r="D158" s="46" t="str">
        <f t="shared" si="24"/>
        <v>N/A</v>
      </c>
      <c r="E158" s="38">
        <v>0.85264900659999998</v>
      </c>
      <c r="F158" s="46" t="str">
        <f t="shared" si="25"/>
        <v>N/A</v>
      </c>
      <c r="G158" s="38">
        <v>1.0733368256</v>
      </c>
      <c r="H158" s="46" t="str">
        <f t="shared" si="26"/>
        <v>N/A</v>
      </c>
      <c r="I158" s="12">
        <v>-8.43</v>
      </c>
      <c r="J158" s="12">
        <v>25.88</v>
      </c>
      <c r="K158" s="47" t="s">
        <v>739</v>
      </c>
      <c r="L158" s="9" t="str">
        <f t="shared" si="27"/>
        <v>Yes</v>
      </c>
    </row>
    <row r="159" spans="1:12" x14ac:dyDescent="0.2">
      <c r="A159" s="48" t="s">
        <v>1483</v>
      </c>
      <c r="B159" s="37" t="s">
        <v>213</v>
      </c>
      <c r="C159" s="38">
        <v>232.0955414</v>
      </c>
      <c r="D159" s="46" t="str">
        <f t="shared" si="24"/>
        <v>N/A</v>
      </c>
      <c r="E159" s="38">
        <v>235.90870724000001</v>
      </c>
      <c r="F159" s="46" t="str">
        <f t="shared" si="25"/>
        <v>N/A</v>
      </c>
      <c r="G159" s="38">
        <v>225.24314559000001</v>
      </c>
      <c r="H159" s="46" t="str">
        <f t="shared" si="26"/>
        <v>N/A</v>
      </c>
      <c r="I159" s="12">
        <v>1.643</v>
      </c>
      <c r="J159" s="12">
        <v>-4.5199999999999996</v>
      </c>
      <c r="K159" s="47" t="s">
        <v>739</v>
      </c>
      <c r="L159" s="9" t="str">
        <f t="shared" si="27"/>
        <v>Yes</v>
      </c>
    </row>
    <row r="160" spans="1:12" x14ac:dyDescent="0.2">
      <c r="A160" s="48" t="s">
        <v>1484</v>
      </c>
      <c r="B160" s="37" t="s">
        <v>213</v>
      </c>
      <c r="C160" s="38">
        <v>219.91266913000001</v>
      </c>
      <c r="D160" s="46" t="str">
        <f t="shared" si="24"/>
        <v>N/A</v>
      </c>
      <c r="E160" s="38">
        <v>223.63217685000001</v>
      </c>
      <c r="F160" s="46" t="str">
        <f t="shared" si="25"/>
        <v>N/A</v>
      </c>
      <c r="G160" s="38">
        <v>213.43803607999999</v>
      </c>
      <c r="H160" s="46" t="str">
        <f t="shared" si="26"/>
        <v>N/A</v>
      </c>
      <c r="I160" s="12">
        <v>1.6910000000000001</v>
      </c>
      <c r="J160" s="12">
        <v>-4.5599999999999996</v>
      </c>
      <c r="K160" s="47" t="s">
        <v>739</v>
      </c>
      <c r="L160" s="9" t="str">
        <f t="shared" si="27"/>
        <v>Yes</v>
      </c>
    </row>
    <row r="161" spans="1:12" x14ac:dyDescent="0.2">
      <c r="A161" s="48" t="s">
        <v>1485</v>
      </c>
      <c r="B161" s="37" t="s">
        <v>213</v>
      </c>
      <c r="C161" s="38">
        <v>262.54803996999999</v>
      </c>
      <c r="D161" s="46" t="str">
        <f t="shared" si="24"/>
        <v>N/A</v>
      </c>
      <c r="E161" s="38">
        <v>268.02489960000003</v>
      </c>
      <c r="F161" s="46" t="str">
        <f t="shared" si="25"/>
        <v>N/A</v>
      </c>
      <c r="G161" s="38">
        <v>255.38897281000001</v>
      </c>
      <c r="H161" s="46" t="str">
        <f t="shared" si="26"/>
        <v>N/A</v>
      </c>
      <c r="I161" s="12">
        <v>2.0859999999999999</v>
      </c>
      <c r="J161" s="12">
        <v>-4.71</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0</v>
      </c>
      <c r="F163" s="46" t="str">
        <f t="shared" si="29"/>
        <v>N/A</v>
      </c>
      <c r="G163" s="38">
        <v>11</v>
      </c>
      <c r="H163" s="46" t="str">
        <f t="shared" si="30"/>
        <v>N/A</v>
      </c>
      <c r="I163" s="12" t="s">
        <v>1747</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11</v>
      </c>
      <c r="D165" s="46" t="str">
        <f t="shared" si="28"/>
        <v>N/A</v>
      </c>
      <c r="E165" s="38">
        <v>18</v>
      </c>
      <c r="F165" s="46" t="str">
        <f t="shared" si="29"/>
        <v>N/A</v>
      </c>
      <c r="G165" s="38">
        <v>24</v>
      </c>
      <c r="H165" s="46" t="str">
        <f t="shared" si="30"/>
        <v>N/A</v>
      </c>
      <c r="I165" s="12">
        <v>63.64</v>
      </c>
      <c r="J165" s="12">
        <v>33.33</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11</v>
      </c>
      <c r="H167" s="46" t="str">
        <f t="shared" si="30"/>
        <v>N/A</v>
      </c>
      <c r="I167" s="12">
        <v>0</v>
      </c>
      <c r="J167" s="12">
        <v>0</v>
      </c>
      <c r="K167" s="14" t="s">
        <v>213</v>
      </c>
      <c r="L167" s="9" t="str">
        <f t="shared" si="31"/>
        <v>N/A</v>
      </c>
    </row>
    <row r="168" spans="1:12" x14ac:dyDescent="0.2">
      <c r="A168" s="48" t="s">
        <v>125</v>
      </c>
      <c r="B168" s="37" t="s">
        <v>213</v>
      </c>
      <c r="C168" s="49">
        <v>419712</v>
      </c>
      <c r="D168" s="46" t="str">
        <f t="shared" si="28"/>
        <v>N/A</v>
      </c>
      <c r="E168" s="49">
        <v>310726</v>
      </c>
      <c r="F168" s="46" t="str">
        <f t="shared" si="29"/>
        <v>N/A</v>
      </c>
      <c r="G168" s="49">
        <v>587218</v>
      </c>
      <c r="H168" s="46" t="str">
        <f t="shared" si="30"/>
        <v>N/A</v>
      </c>
      <c r="I168" s="12">
        <v>-26</v>
      </c>
      <c r="J168" s="12">
        <v>88.98</v>
      </c>
      <c r="K168" s="14" t="s">
        <v>213</v>
      </c>
      <c r="L168" s="9" t="str">
        <f t="shared" si="31"/>
        <v>N/A</v>
      </c>
    </row>
    <row r="169" spans="1:12" x14ac:dyDescent="0.2">
      <c r="A169" s="48" t="s">
        <v>1622</v>
      </c>
      <c r="B169" s="37" t="s">
        <v>213</v>
      </c>
      <c r="C169" s="49">
        <v>386700</v>
      </c>
      <c r="D169" s="46" t="str">
        <f t="shared" si="28"/>
        <v>N/A</v>
      </c>
      <c r="E169" s="49">
        <v>144589</v>
      </c>
      <c r="F169" s="46" t="str">
        <f t="shared" si="29"/>
        <v>N/A</v>
      </c>
      <c r="G169" s="49">
        <v>409932</v>
      </c>
      <c r="H169" s="46" t="str">
        <f t="shared" si="30"/>
        <v>N/A</v>
      </c>
      <c r="I169" s="12">
        <v>-62.6</v>
      </c>
      <c r="J169" s="12">
        <v>183.5</v>
      </c>
      <c r="K169" s="14" t="s">
        <v>213</v>
      </c>
      <c r="L169" s="9" t="str">
        <f t="shared" si="31"/>
        <v>N/A</v>
      </c>
    </row>
    <row r="170" spans="1:12" x14ac:dyDescent="0.2">
      <c r="A170" s="48" t="s">
        <v>1379</v>
      </c>
      <c r="B170" s="37" t="s">
        <v>213</v>
      </c>
      <c r="C170" s="49">
        <v>299860</v>
      </c>
      <c r="D170" s="46" t="str">
        <f t="shared" si="28"/>
        <v>N/A</v>
      </c>
      <c r="E170" s="49">
        <v>302652</v>
      </c>
      <c r="F170" s="46" t="str">
        <f t="shared" si="29"/>
        <v>N/A</v>
      </c>
      <c r="G170" s="49">
        <v>297111</v>
      </c>
      <c r="H170" s="46" t="str">
        <f t="shared" si="30"/>
        <v>N/A</v>
      </c>
      <c r="I170" s="12">
        <v>0.93110000000000004</v>
      </c>
      <c r="J170" s="12">
        <v>-1.83</v>
      </c>
      <c r="K170" s="14" t="s">
        <v>213</v>
      </c>
      <c r="L170" s="9" t="str">
        <f t="shared" si="31"/>
        <v>N/A</v>
      </c>
    </row>
    <row r="171" spans="1:12" x14ac:dyDescent="0.2">
      <c r="A171" s="48" t="s">
        <v>1616</v>
      </c>
      <c r="B171" s="37" t="s">
        <v>213</v>
      </c>
      <c r="C171" s="49">
        <v>70548</v>
      </c>
      <c r="D171" s="46" t="str">
        <f t="shared" si="28"/>
        <v>N/A</v>
      </c>
      <c r="E171" s="49">
        <v>55100</v>
      </c>
      <c r="F171" s="46" t="str">
        <f t="shared" si="29"/>
        <v>N/A</v>
      </c>
      <c r="G171" s="49">
        <v>83869</v>
      </c>
      <c r="H171" s="46" t="str">
        <f t="shared" si="30"/>
        <v>N/A</v>
      </c>
      <c r="I171" s="12">
        <v>-21.9</v>
      </c>
      <c r="J171" s="12">
        <v>52.21</v>
      </c>
      <c r="K171" s="14" t="s">
        <v>213</v>
      </c>
      <c r="L171" s="9" t="str">
        <f t="shared" si="31"/>
        <v>N/A</v>
      </c>
    </row>
    <row r="172" spans="1:12" x14ac:dyDescent="0.2">
      <c r="A172" s="48" t="s">
        <v>1617</v>
      </c>
      <c r="B172" s="37" t="s">
        <v>213</v>
      </c>
      <c r="C172" s="49">
        <v>281000</v>
      </c>
      <c r="D172" s="46" t="str">
        <f t="shared" si="28"/>
        <v>N/A</v>
      </c>
      <c r="E172" s="49">
        <v>211508</v>
      </c>
      <c r="F172" s="46" t="str">
        <f t="shared" si="29"/>
        <v>N/A</v>
      </c>
      <c r="G172" s="49">
        <v>237781</v>
      </c>
      <c r="H172" s="46" t="str">
        <f t="shared" si="30"/>
        <v>N/A</v>
      </c>
      <c r="I172" s="12">
        <v>-24.7</v>
      </c>
      <c r="J172" s="12">
        <v>12.42</v>
      </c>
      <c r="K172" s="14" t="s">
        <v>213</v>
      </c>
      <c r="L172" s="9" t="str">
        <f t="shared" si="31"/>
        <v>N/A</v>
      </c>
    </row>
    <row r="173" spans="1:12" ht="25.5" x14ac:dyDescent="0.2">
      <c r="A173" s="48" t="s">
        <v>1380</v>
      </c>
      <c r="B173" s="37" t="s">
        <v>213</v>
      </c>
      <c r="C173" s="49">
        <v>115270</v>
      </c>
      <c r="D173" s="46" t="str">
        <f t="shared" ref="D173:D187" si="32">IF($B173="N/A","N/A",IF(C173&gt;10,"No",IF(C173&lt;-10,"No","Yes")))</f>
        <v>N/A</v>
      </c>
      <c r="E173" s="49">
        <v>177020</v>
      </c>
      <c r="F173" s="46" t="str">
        <f t="shared" ref="F173:F187" si="33">IF($B173="N/A","N/A",IF(E173&gt;10,"No",IF(E173&lt;-10,"No","Yes")))</f>
        <v>N/A</v>
      </c>
      <c r="G173" s="49">
        <v>129547</v>
      </c>
      <c r="H173" s="46" t="str">
        <f t="shared" ref="H173:H187" si="34">IF($B173="N/A","N/A",IF(G173&gt;10,"No",IF(G173&lt;-10,"No","Yes")))</f>
        <v>N/A</v>
      </c>
      <c r="I173" s="12">
        <v>53.57</v>
      </c>
      <c r="J173" s="12">
        <v>-26.8</v>
      </c>
      <c r="K173" s="47" t="s">
        <v>739</v>
      </c>
      <c r="L173" s="9" t="str">
        <f t="shared" ref="L173:L187" si="35">IF(J173="Div by 0", "N/A", IF(K173="N/A","N/A", IF(J173&gt;VALUE(MID(K173,1,2)), "No", IF(J173&lt;-1*VALUE(MID(K173,1,2)), "No", "Yes"))))</f>
        <v>Yes</v>
      </c>
    </row>
    <row r="174" spans="1:12" x14ac:dyDescent="0.2">
      <c r="A174" s="48" t="s">
        <v>649</v>
      </c>
      <c r="B174" s="37" t="s">
        <v>213</v>
      </c>
      <c r="C174" s="38">
        <v>354</v>
      </c>
      <c r="D174" s="46" t="str">
        <f t="shared" si="32"/>
        <v>N/A</v>
      </c>
      <c r="E174" s="38">
        <v>344</v>
      </c>
      <c r="F174" s="46" t="str">
        <f t="shared" si="33"/>
        <v>N/A</v>
      </c>
      <c r="G174" s="38">
        <v>383</v>
      </c>
      <c r="H174" s="46" t="str">
        <f t="shared" si="34"/>
        <v>N/A</v>
      </c>
      <c r="I174" s="12">
        <v>-2.82</v>
      </c>
      <c r="J174" s="12">
        <v>11.34</v>
      </c>
      <c r="K174" s="47" t="s">
        <v>739</v>
      </c>
      <c r="L174" s="9" t="str">
        <f t="shared" si="35"/>
        <v>Yes</v>
      </c>
    </row>
    <row r="175" spans="1:12" ht="25.5" x14ac:dyDescent="0.2">
      <c r="A175" s="48" t="s">
        <v>1381</v>
      </c>
      <c r="B175" s="37" t="s">
        <v>213</v>
      </c>
      <c r="C175" s="49">
        <v>325.62146892999999</v>
      </c>
      <c r="D175" s="46" t="str">
        <f t="shared" si="32"/>
        <v>N/A</v>
      </c>
      <c r="E175" s="49">
        <v>514.59302326</v>
      </c>
      <c r="F175" s="46" t="str">
        <f t="shared" si="33"/>
        <v>N/A</v>
      </c>
      <c r="G175" s="49">
        <v>338.24281983999998</v>
      </c>
      <c r="H175" s="46" t="str">
        <f t="shared" si="34"/>
        <v>N/A</v>
      </c>
      <c r="I175" s="12">
        <v>58.03</v>
      </c>
      <c r="J175" s="12">
        <v>-34.299999999999997</v>
      </c>
      <c r="K175" s="47" t="s">
        <v>739</v>
      </c>
      <c r="L175" s="9" t="str">
        <f t="shared" si="35"/>
        <v>No</v>
      </c>
    </row>
    <row r="176" spans="1:12" ht="25.5" x14ac:dyDescent="0.2">
      <c r="A176" s="48" t="s">
        <v>1382</v>
      </c>
      <c r="B176" s="37" t="s">
        <v>213</v>
      </c>
      <c r="C176" s="49">
        <v>142146</v>
      </c>
      <c r="D176" s="46" t="str">
        <f t="shared" si="32"/>
        <v>N/A</v>
      </c>
      <c r="E176" s="49">
        <v>114121</v>
      </c>
      <c r="F176" s="46" t="str">
        <f t="shared" si="33"/>
        <v>N/A</v>
      </c>
      <c r="G176" s="49">
        <v>91736</v>
      </c>
      <c r="H176" s="46" t="str">
        <f t="shared" si="34"/>
        <v>N/A</v>
      </c>
      <c r="I176" s="12">
        <v>-19.7</v>
      </c>
      <c r="J176" s="12">
        <v>-19.600000000000001</v>
      </c>
      <c r="K176" s="47" t="s">
        <v>739</v>
      </c>
      <c r="L176" s="9" t="str">
        <f t="shared" si="35"/>
        <v>Yes</v>
      </c>
    </row>
    <row r="177" spans="1:12" x14ac:dyDescent="0.2">
      <c r="A177" s="48" t="s">
        <v>516</v>
      </c>
      <c r="B177" s="37" t="s">
        <v>213</v>
      </c>
      <c r="C177" s="38">
        <v>383</v>
      </c>
      <c r="D177" s="46" t="str">
        <f t="shared" si="32"/>
        <v>N/A</v>
      </c>
      <c r="E177" s="38">
        <v>338</v>
      </c>
      <c r="F177" s="46" t="str">
        <f t="shared" si="33"/>
        <v>N/A</v>
      </c>
      <c r="G177" s="38">
        <v>294</v>
      </c>
      <c r="H177" s="46" t="str">
        <f t="shared" si="34"/>
        <v>N/A</v>
      </c>
      <c r="I177" s="12">
        <v>-11.7</v>
      </c>
      <c r="J177" s="12">
        <v>-13</v>
      </c>
      <c r="K177" s="47" t="s">
        <v>739</v>
      </c>
      <c r="L177" s="9" t="str">
        <f t="shared" si="35"/>
        <v>Yes</v>
      </c>
    </row>
    <row r="178" spans="1:12" ht="25.5" x14ac:dyDescent="0.2">
      <c r="A178" s="48" t="s">
        <v>1383</v>
      </c>
      <c r="B178" s="37" t="s">
        <v>213</v>
      </c>
      <c r="C178" s="49">
        <v>371.13838120000003</v>
      </c>
      <c r="D178" s="46" t="str">
        <f t="shared" si="32"/>
        <v>N/A</v>
      </c>
      <c r="E178" s="49">
        <v>337.63609466999998</v>
      </c>
      <c r="F178" s="46" t="str">
        <f t="shared" si="33"/>
        <v>N/A</v>
      </c>
      <c r="G178" s="49">
        <v>312.02721087999998</v>
      </c>
      <c r="H178" s="46" t="str">
        <f t="shared" si="34"/>
        <v>N/A</v>
      </c>
      <c r="I178" s="12">
        <v>-9.0299999999999994</v>
      </c>
      <c r="J178" s="12">
        <v>-7.58</v>
      </c>
      <c r="K178" s="47" t="s">
        <v>739</v>
      </c>
      <c r="L178" s="9" t="str">
        <f t="shared" si="35"/>
        <v>Yes</v>
      </c>
    </row>
    <row r="179" spans="1:12" ht="25.5" x14ac:dyDescent="0.2">
      <c r="A179" s="48" t="s">
        <v>1384</v>
      </c>
      <c r="B179" s="37" t="s">
        <v>213</v>
      </c>
      <c r="C179" s="49">
        <v>44382</v>
      </c>
      <c r="D179" s="46" t="str">
        <f t="shared" si="32"/>
        <v>N/A</v>
      </c>
      <c r="E179" s="49">
        <v>76527</v>
      </c>
      <c r="F179" s="46" t="str">
        <f t="shared" si="33"/>
        <v>N/A</v>
      </c>
      <c r="G179" s="49">
        <v>62656</v>
      </c>
      <c r="H179" s="46" t="str">
        <f t="shared" si="34"/>
        <v>N/A</v>
      </c>
      <c r="I179" s="12">
        <v>72.430000000000007</v>
      </c>
      <c r="J179" s="12">
        <v>-18.100000000000001</v>
      </c>
      <c r="K179" s="47" t="s">
        <v>739</v>
      </c>
      <c r="L179" s="9" t="str">
        <f t="shared" si="35"/>
        <v>Yes</v>
      </c>
    </row>
    <row r="180" spans="1:12" x14ac:dyDescent="0.2">
      <c r="A180" s="48" t="s">
        <v>517</v>
      </c>
      <c r="B180" s="37" t="s">
        <v>213</v>
      </c>
      <c r="C180" s="38">
        <v>137</v>
      </c>
      <c r="D180" s="46" t="str">
        <f t="shared" si="32"/>
        <v>N/A</v>
      </c>
      <c r="E180" s="38">
        <v>198</v>
      </c>
      <c r="F180" s="46" t="str">
        <f t="shared" si="33"/>
        <v>N/A</v>
      </c>
      <c r="G180" s="38">
        <v>214</v>
      </c>
      <c r="H180" s="46" t="str">
        <f t="shared" si="34"/>
        <v>N/A</v>
      </c>
      <c r="I180" s="12">
        <v>44.53</v>
      </c>
      <c r="J180" s="12">
        <v>8.0809999999999995</v>
      </c>
      <c r="K180" s="47" t="s">
        <v>739</v>
      </c>
      <c r="L180" s="9" t="str">
        <f t="shared" si="35"/>
        <v>Yes</v>
      </c>
    </row>
    <row r="181" spans="1:12" ht="25.5" x14ac:dyDescent="0.2">
      <c r="A181" s="48" t="s">
        <v>1385</v>
      </c>
      <c r="B181" s="37" t="s">
        <v>213</v>
      </c>
      <c r="C181" s="49">
        <v>323.95620437999997</v>
      </c>
      <c r="D181" s="46" t="str">
        <f t="shared" si="32"/>
        <v>N/A</v>
      </c>
      <c r="E181" s="49">
        <v>386.5</v>
      </c>
      <c r="F181" s="46" t="str">
        <f t="shared" si="33"/>
        <v>N/A</v>
      </c>
      <c r="G181" s="49">
        <v>292.78504672999998</v>
      </c>
      <c r="H181" s="46" t="str">
        <f t="shared" si="34"/>
        <v>N/A</v>
      </c>
      <c r="I181" s="12">
        <v>19.309999999999999</v>
      </c>
      <c r="J181" s="12">
        <v>-24.2</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75656914</v>
      </c>
      <c r="D185" s="46" t="str">
        <f t="shared" si="32"/>
        <v>N/A</v>
      </c>
      <c r="E185" s="49">
        <v>74391906</v>
      </c>
      <c r="F185" s="46" t="str">
        <f t="shared" si="33"/>
        <v>N/A</v>
      </c>
      <c r="G185" s="49">
        <v>79334654</v>
      </c>
      <c r="H185" s="46" t="str">
        <f t="shared" si="34"/>
        <v>N/A</v>
      </c>
      <c r="I185" s="12">
        <v>-1.67</v>
      </c>
      <c r="J185" s="12">
        <v>6.6440000000000001</v>
      </c>
      <c r="K185" s="47" t="s">
        <v>739</v>
      </c>
      <c r="L185" s="9" t="str">
        <f t="shared" si="35"/>
        <v>Yes</v>
      </c>
    </row>
    <row r="186" spans="1:12" ht="25.5" x14ac:dyDescent="0.2">
      <c r="A186" s="48" t="s">
        <v>519</v>
      </c>
      <c r="B186" s="37" t="s">
        <v>213</v>
      </c>
      <c r="C186" s="38">
        <v>2345</v>
      </c>
      <c r="D186" s="46" t="str">
        <f t="shared" si="32"/>
        <v>N/A</v>
      </c>
      <c r="E186" s="38">
        <v>2365</v>
      </c>
      <c r="F186" s="46" t="str">
        <f t="shared" si="33"/>
        <v>N/A</v>
      </c>
      <c r="G186" s="38">
        <v>2488</v>
      </c>
      <c r="H186" s="46" t="str">
        <f t="shared" si="34"/>
        <v>N/A</v>
      </c>
      <c r="I186" s="12">
        <v>0.85289999999999999</v>
      </c>
      <c r="J186" s="12">
        <v>5.2009999999999996</v>
      </c>
      <c r="K186" s="47" t="s">
        <v>739</v>
      </c>
      <c r="L186" s="9" t="str">
        <f t="shared" si="35"/>
        <v>Yes</v>
      </c>
    </row>
    <row r="187" spans="1:12" ht="25.5" x14ac:dyDescent="0.2">
      <c r="A187" s="48" t="s">
        <v>1389</v>
      </c>
      <c r="B187" s="37" t="s">
        <v>213</v>
      </c>
      <c r="C187" s="49">
        <v>32263.076333000001</v>
      </c>
      <c r="D187" s="46" t="str">
        <f t="shared" si="32"/>
        <v>N/A</v>
      </c>
      <c r="E187" s="49">
        <v>31455.351374000002</v>
      </c>
      <c r="F187" s="46" t="str">
        <f t="shared" si="33"/>
        <v>N/A</v>
      </c>
      <c r="G187" s="49">
        <v>31886.918809999999</v>
      </c>
      <c r="H187" s="46" t="str">
        <f t="shared" si="34"/>
        <v>N/A</v>
      </c>
      <c r="I187" s="12">
        <v>-2.5</v>
      </c>
      <c r="J187" s="12">
        <v>1.3720000000000001</v>
      </c>
      <c r="K187" s="47" t="s">
        <v>739</v>
      </c>
      <c r="L187" s="9" t="str">
        <f t="shared" si="35"/>
        <v>Yes</v>
      </c>
    </row>
    <row r="188" spans="1:12" x14ac:dyDescent="0.2">
      <c r="A188" s="4" t="s">
        <v>1390</v>
      </c>
      <c r="B188" s="37" t="s">
        <v>213</v>
      </c>
      <c r="C188" s="49">
        <v>79953568</v>
      </c>
      <c r="D188" s="46" t="str">
        <f t="shared" ref="D188:D203" si="36">IF($B188="N/A","N/A",IF(C188&gt;10,"No",IF(C188&lt;-10,"No","Yes")))</f>
        <v>N/A</v>
      </c>
      <c r="E188" s="49">
        <v>79062979</v>
      </c>
      <c r="F188" s="46" t="str">
        <f t="shared" ref="F188:F203" si="37">IF($B188="N/A","N/A",IF(E188&gt;10,"No",IF(E188&lt;-10,"No","Yes")))</f>
        <v>N/A</v>
      </c>
      <c r="G188" s="49">
        <v>85845476</v>
      </c>
      <c r="H188" s="46" t="str">
        <f t="shared" ref="H188:H203" si="38">IF($B188="N/A","N/A",IF(G188&gt;10,"No",IF(G188&lt;-10,"No","Yes")))</f>
        <v>N/A</v>
      </c>
      <c r="I188" s="12">
        <v>-1.1100000000000001</v>
      </c>
      <c r="J188" s="12">
        <v>8.5790000000000006</v>
      </c>
      <c r="K188" s="47" t="s">
        <v>739</v>
      </c>
      <c r="L188" s="9" t="str">
        <f t="shared" ref="L188:L203" si="39">IF(J188="Div by 0", "N/A", IF(K188="N/A","N/A", IF(J188&gt;VALUE(MID(K188,1,2)), "No", IF(J188&lt;-1*VALUE(MID(K188,1,2)), "No", "Yes"))))</f>
        <v>Yes</v>
      </c>
    </row>
    <row r="189" spans="1:12" x14ac:dyDescent="0.2">
      <c r="A189" s="4" t="s">
        <v>1487</v>
      </c>
      <c r="B189" s="37" t="s">
        <v>213</v>
      </c>
      <c r="C189" s="38">
        <v>2737</v>
      </c>
      <c r="D189" s="46" t="str">
        <f t="shared" si="36"/>
        <v>N/A</v>
      </c>
      <c r="E189" s="38">
        <v>2860</v>
      </c>
      <c r="F189" s="46" t="str">
        <f t="shared" si="37"/>
        <v>N/A</v>
      </c>
      <c r="G189" s="38">
        <v>3054</v>
      </c>
      <c r="H189" s="46" t="str">
        <f t="shared" si="38"/>
        <v>N/A</v>
      </c>
      <c r="I189" s="12">
        <v>4.4939999999999998</v>
      </c>
      <c r="J189" s="12">
        <v>6.7830000000000004</v>
      </c>
      <c r="K189" s="47" t="s">
        <v>739</v>
      </c>
      <c r="L189" s="9" t="str">
        <f t="shared" si="39"/>
        <v>Yes</v>
      </c>
    </row>
    <row r="190" spans="1:12" x14ac:dyDescent="0.2">
      <c r="A190" s="4" t="s">
        <v>1488</v>
      </c>
      <c r="B190" s="37" t="s">
        <v>213</v>
      </c>
      <c r="C190" s="49">
        <v>29212.118377999999</v>
      </c>
      <c r="D190" s="46" t="str">
        <f t="shared" si="36"/>
        <v>N/A</v>
      </c>
      <c r="E190" s="49">
        <v>27644.398251999999</v>
      </c>
      <c r="F190" s="46" t="str">
        <f t="shared" si="37"/>
        <v>N/A</v>
      </c>
      <c r="G190" s="49">
        <v>28109.193189000001</v>
      </c>
      <c r="H190" s="46" t="str">
        <f t="shared" si="38"/>
        <v>N/A</v>
      </c>
      <c r="I190" s="12">
        <v>-5.37</v>
      </c>
      <c r="J190" s="12">
        <v>1.681</v>
      </c>
      <c r="K190" s="47" t="s">
        <v>739</v>
      </c>
      <c r="L190" s="9" t="str">
        <f t="shared" si="39"/>
        <v>Yes</v>
      </c>
    </row>
    <row r="191" spans="1:12" x14ac:dyDescent="0.2">
      <c r="A191" s="4" t="s">
        <v>1489</v>
      </c>
      <c r="B191" s="37" t="s">
        <v>213</v>
      </c>
      <c r="C191" s="49">
        <v>10826.545082000001</v>
      </c>
      <c r="D191" s="46" t="str">
        <f t="shared" si="36"/>
        <v>N/A</v>
      </c>
      <c r="E191" s="49">
        <v>11387.429099999999</v>
      </c>
      <c r="F191" s="46" t="str">
        <f t="shared" si="37"/>
        <v>N/A</v>
      </c>
      <c r="G191" s="49">
        <v>12102.269068</v>
      </c>
      <c r="H191" s="46" t="str">
        <f t="shared" si="38"/>
        <v>N/A</v>
      </c>
      <c r="I191" s="12">
        <v>5.181</v>
      </c>
      <c r="J191" s="12">
        <v>6.2770000000000001</v>
      </c>
      <c r="K191" s="47" t="s">
        <v>739</v>
      </c>
      <c r="L191" s="9" t="str">
        <f t="shared" si="39"/>
        <v>Yes</v>
      </c>
    </row>
    <row r="192" spans="1:12" x14ac:dyDescent="0.2">
      <c r="A192" s="4" t="s">
        <v>1490</v>
      </c>
      <c r="B192" s="37" t="s">
        <v>213</v>
      </c>
      <c r="C192" s="49">
        <v>35924.457356999999</v>
      </c>
      <c r="D192" s="46" t="str">
        <f t="shared" si="36"/>
        <v>N/A</v>
      </c>
      <c r="E192" s="49">
        <v>34159.317515000002</v>
      </c>
      <c r="F192" s="46" t="str">
        <f t="shared" si="37"/>
        <v>N/A</v>
      </c>
      <c r="G192" s="49">
        <v>35335.914055000001</v>
      </c>
      <c r="H192" s="46" t="str">
        <f t="shared" si="38"/>
        <v>N/A</v>
      </c>
      <c r="I192" s="12">
        <v>-4.91</v>
      </c>
      <c r="J192" s="12">
        <v>3.444</v>
      </c>
      <c r="K192" s="47" t="s">
        <v>739</v>
      </c>
      <c r="L192" s="9" t="str">
        <f t="shared" si="39"/>
        <v>Yes</v>
      </c>
    </row>
    <row r="193" spans="1:12" x14ac:dyDescent="0.2">
      <c r="A193" s="48" t="s">
        <v>1491</v>
      </c>
      <c r="B193" s="37" t="s">
        <v>213</v>
      </c>
      <c r="C193" s="9">
        <v>10.314678726</v>
      </c>
      <c r="D193" s="46" t="str">
        <f t="shared" si="36"/>
        <v>N/A</v>
      </c>
      <c r="E193" s="9">
        <v>10.51625239</v>
      </c>
      <c r="F193" s="46" t="str">
        <f t="shared" si="37"/>
        <v>N/A</v>
      </c>
      <c r="G193" s="9">
        <v>10.490159035</v>
      </c>
      <c r="H193" s="46" t="str">
        <f t="shared" si="38"/>
        <v>N/A</v>
      </c>
      <c r="I193" s="12">
        <v>1.954</v>
      </c>
      <c r="J193" s="12">
        <v>-0.248</v>
      </c>
      <c r="K193" s="47" t="s">
        <v>739</v>
      </c>
      <c r="L193" s="9" t="str">
        <f t="shared" si="39"/>
        <v>Yes</v>
      </c>
    </row>
    <row r="194" spans="1:12" x14ac:dyDescent="0.2">
      <c r="A194" s="48" t="s">
        <v>1492</v>
      </c>
      <c r="B194" s="37" t="s">
        <v>213</v>
      </c>
      <c r="C194" s="9">
        <v>6.5107177800000002</v>
      </c>
      <c r="D194" s="46" t="str">
        <f t="shared" si="36"/>
        <v>N/A</v>
      </c>
      <c r="E194" s="9">
        <v>7.0186066638</v>
      </c>
      <c r="F194" s="46" t="str">
        <f t="shared" si="37"/>
        <v>N/A</v>
      </c>
      <c r="G194" s="9">
        <v>7.7149395226999999</v>
      </c>
      <c r="H194" s="46" t="str">
        <f t="shared" si="38"/>
        <v>N/A</v>
      </c>
      <c r="I194" s="12">
        <v>7.8010000000000002</v>
      </c>
      <c r="J194" s="12">
        <v>9.9209999999999994</v>
      </c>
      <c r="K194" s="47" t="s">
        <v>739</v>
      </c>
      <c r="L194" s="9" t="str">
        <f t="shared" si="39"/>
        <v>Yes</v>
      </c>
    </row>
    <row r="195" spans="1:12" x14ac:dyDescent="0.2">
      <c r="A195" s="48" t="s">
        <v>1493</v>
      </c>
      <c r="B195" s="37" t="s">
        <v>213</v>
      </c>
      <c r="C195" s="9">
        <v>13.356871627</v>
      </c>
      <c r="D195" s="46" t="str">
        <f t="shared" si="36"/>
        <v>N/A</v>
      </c>
      <c r="E195" s="9">
        <v>13.356858131999999</v>
      </c>
      <c r="F195" s="46" t="str">
        <f t="shared" si="37"/>
        <v>N/A</v>
      </c>
      <c r="G195" s="9">
        <v>12.769053538</v>
      </c>
      <c r="H195" s="46" t="str">
        <f t="shared" si="38"/>
        <v>N/A</v>
      </c>
      <c r="I195" s="12">
        <v>0</v>
      </c>
      <c r="J195" s="12">
        <v>-4.4000000000000004</v>
      </c>
      <c r="K195" s="47" t="s">
        <v>739</v>
      </c>
      <c r="L195" s="9" t="str">
        <f t="shared" si="39"/>
        <v>Yes</v>
      </c>
    </row>
    <row r="196" spans="1:12" ht="25.5" x14ac:dyDescent="0.2">
      <c r="A196" s="4" t="s">
        <v>1402</v>
      </c>
      <c r="B196" s="37" t="s">
        <v>213</v>
      </c>
      <c r="C196" s="49">
        <v>75656914</v>
      </c>
      <c r="D196" s="46" t="str">
        <f t="shared" si="36"/>
        <v>N/A</v>
      </c>
      <c r="E196" s="49">
        <v>74391906</v>
      </c>
      <c r="F196" s="46" t="str">
        <f t="shared" si="37"/>
        <v>N/A</v>
      </c>
      <c r="G196" s="49">
        <v>79334654</v>
      </c>
      <c r="H196" s="46" t="str">
        <f t="shared" si="38"/>
        <v>N/A</v>
      </c>
      <c r="I196" s="12">
        <v>-1.67</v>
      </c>
      <c r="J196" s="12">
        <v>6.6440000000000001</v>
      </c>
      <c r="K196" s="47" t="s">
        <v>739</v>
      </c>
      <c r="L196" s="9" t="str">
        <f t="shared" si="39"/>
        <v>Yes</v>
      </c>
    </row>
    <row r="197" spans="1:12" x14ac:dyDescent="0.2">
      <c r="A197" s="4" t="s">
        <v>1494</v>
      </c>
      <c r="B197" s="37" t="s">
        <v>213</v>
      </c>
      <c r="C197" s="38">
        <v>2345</v>
      </c>
      <c r="D197" s="46" t="str">
        <f t="shared" si="36"/>
        <v>N/A</v>
      </c>
      <c r="E197" s="38">
        <v>2365</v>
      </c>
      <c r="F197" s="46" t="str">
        <f t="shared" si="37"/>
        <v>N/A</v>
      </c>
      <c r="G197" s="38">
        <v>2488</v>
      </c>
      <c r="H197" s="46" t="str">
        <f t="shared" si="38"/>
        <v>N/A</v>
      </c>
      <c r="I197" s="12">
        <v>0.85289999999999999</v>
      </c>
      <c r="J197" s="12">
        <v>5.2009999999999996</v>
      </c>
      <c r="K197" s="47" t="s">
        <v>739</v>
      </c>
      <c r="L197" s="9" t="str">
        <f t="shared" si="39"/>
        <v>Yes</v>
      </c>
    </row>
    <row r="198" spans="1:12" ht="25.5" x14ac:dyDescent="0.2">
      <c r="A198" s="4" t="s">
        <v>1495</v>
      </c>
      <c r="B198" s="37" t="s">
        <v>213</v>
      </c>
      <c r="C198" s="49">
        <v>32263.076333000001</v>
      </c>
      <c r="D198" s="46" t="str">
        <f t="shared" si="36"/>
        <v>N/A</v>
      </c>
      <c r="E198" s="49">
        <v>31455.351374000002</v>
      </c>
      <c r="F198" s="46" t="str">
        <f t="shared" si="37"/>
        <v>N/A</v>
      </c>
      <c r="G198" s="49">
        <v>31886.918809999999</v>
      </c>
      <c r="H198" s="46" t="str">
        <f t="shared" si="38"/>
        <v>N/A</v>
      </c>
      <c r="I198" s="12">
        <v>-2.5</v>
      </c>
      <c r="J198" s="12">
        <v>1.3720000000000001</v>
      </c>
      <c r="K198" s="47" t="s">
        <v>739</v>
      </c>
      <c r="L198" s="9" t="str">
        <f t="shared" si="39"/>
        <v>Yes</v>
      </c>
    </row>
    <row r="199" spans="1:12" ht="25.5" x14ac:dyDescent="0.2">
      <c r="A199" s="4" t="s">
        <v>1496</v>
      </c>
      <c r="B199" s="37" t="s">
        <v>213</v>
      </c>
      <c r="C199" s="49">
        <v>11185.866309999999</v>
      </c>
      <c r="D199" s="46" t="str">
        <f t="shared" si="36"/>
        <v>N/A</v>
      </c>
      <c r="E199" s="49">
        <v>13211.722124</v>
      </c>
      <c r="F199" s="46" t="str">
        <f t="shared" si="37"/>
        <v>N/A</v>
      </c>
      <c r="G199" s="49">
        <v>12843.489097</v>
      </c>
      <c r="H199" s="46" t="str">
        <f t="shared" si="38"/>
        <v>N/A</v>
      </c>
      <c r="I199" s="12">
        <v>18.11</v>
      </c>
      <c r="J199" s="12">
        <v>-2.79</v>
      </c>
      <c r="K199" s="47" t="s">
        <v>739</v>
      </c>
      <c r="L199" s="9" t="str">
        <f t="shared" si="39"/>
        <v>Yes</v>
      </c>
    </row>
    <row r="200" spans="1:12" ht="25.5" x14ac:dyDescent="0.2">
      <c r="A200" s="4" t="s">
        <v>1497</v>
      </c>
      <c r="B200" s="37" t="s">
        <v>213</v>
      </c>
      <c r="C200" s="49">
        <v>38891.055493</v>
      </c>
      <c r="D200" s="46" t="str">
        <f t="shared" si="36"/>
        <v>N/A</v>
      </c>
      <c r="E200" s="49">
        <v>37181.823888999999</v>
      </c>
      <c r="F200" s="46" t="str">
        <f t="shared" si="37"/>
        <v>N/A</v>
      </c>
      <c r="G200" s="49">
        <v>38509.823402000002</v>
      </c>
      <c r="H200" s="46" t="str">
        <f t="shared" si="38"/>
        <v>N/A</v>
      </c>
      <c r="I200" s="12">
        <v>-4.3899999999999997</v>
      </c>
      <c r="J200" s="12">
        <v>3.5720000000000001</v>
      </c>
      <c r="K200" s="47" t="s">
        <v>739</v>
      </c>
      <c r="L200" s="9" t="str">
        <f t="shared" si="39"/>
        <v>Yes</v>
      </c>
    </row>
    <row r="201" spans="1:12" ht="25.5" x14ac:dyDescent="0.2">
      <c r="A201" s="4" t="s">
        <v>1498</v>
      </c>
      <c r="B201" s="37" t="s">
        <v>213</v>
      </c>
      <c r="C201" s="9">
        <v>8.8373845864000007</v>
      </c>
      <c r="D201" s="46" t="str">
        <f t="shared" si="36"/>
        <v>N/A</v>
      </c>
      <c r="E201" s="9">
        <v>8.6961317841000003</v>
      </c>
      <c r="F201" s="46" t="str">
        <f t="shared" si="37"/>
        <v>N/A</v>
      </c>
      <c r="G201" s="9">
        <v>8.5460103733999997</v>
      </c>
      <c r="H201" s="46" t="str">
        <f t="shared" si="38"/>
        <v>N/A</v>
      </c>
      <c r="I201" s="12">
        <v>-1.6</v>
      </c>
      <c r="J201" s="12">
        <v>-1.73</v>
      </c>
      <c r="K201" s="47" t="s">
        <v>739</v>
      </c>
      <c r="L201" s="9" t="str">
        <f t="shared" si="39"/>
        <v>Yes</v>
      </c>
    </row>
    <row r="202" spans="1:12" ht="25.5" x14ac:dyDescent="0.2">
      <c r="A202" s="4" t="s">
        <v>1499</v>
      </c>
      <c r="B202" s="37" t="s">
        <v>213</v>
      </c>
      <c r="C202" s="9">
        <v>4.9897714132999997</v>
      </c>
      <c r="D202" s="46" t="str">
        <f t="shared" si="36"/>
        <v>N/A</v>
      </c>
      <c r="E202" s="9">
        <v>4.8896581566000004</v>
      </c>
      <c r="F202" s="46" t="str">
        <f t="shared" si="37"/>
        <v>N/A</v>
      </c>
      <c r="G202" s="9">
        <v>5.2468126839</v>
      </c>
      <c r="H202" s="46" t="str">
        <f t="shared" si="38"/>
        <v>N/A</v>
      </c>
      <c r="I202" s="12">
        <v>-2.0099999999999998</v>
      </c>
      <c r="J202" s="12">
        <v>7.3040000000000003</v>
      </c>
      <c r="K202" s="47" t="s">
        <v>739</v>
      </c>
      <c r="L202" s="9" t="str">
        <f t="shared" si="39"/>
        <v>Yes</v>
      </c>
    </row>
    <row r="203" spans="1:12" ht="25.5" x14ac:dyDescent="0.2">
      <c r="A203" s="4" t="s">
        <v>1500</v>
      </c>
      <c r="B203" s="37" t="s">
        <v>213</v>
      </c>
      <c r="C203" s="9">
        <v>11.884617947000001</v>
      </c>
      <c r="D203" s="46" t="str">
        <f t="shared" si="36"/>
        <v>N/A</v>
      </c>
      <c r="E203" s="9">
        <v>11.76239953</v>
      </c>
      <c r="F203" s="46" t="str">
        <f t="shared" si="37"/>
        <v>N/A</v>
      </c>
      <c r="G203" s="9">
        <v>11.192627175</v>
      </c>
      <c r="H203" s="46" t="str">
        <f t="shared" si="38"/>
        <v>N/A</v>
      </c>
      <c r="I203" s="12">
        <v>-1.03</v>
      </c>
      <c r="J203" s="12">
        <v>-4.84</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272520</v>
      </c>
      <c r="D6" s="46" t="str">
        <f>IF($B6="N/A","N/A",IF(C6&gt;10,"No",IF(C6&lt;-10,"No","Yes")))</f>
        <v>N/A</v>
      </c>
      <c r="E6" s="38">
        <v>274621</v>
      </c>
      <c r="F6" s="46" t="str">
        <f>IF($B6="N/A","N/A",IF(E6&gt;10,"No",IF(E6&lt;-10,"No","Yes")))</f>
        <v>N/A</v>
      </c>
      <c r="G6" s="38">
        <v>286968</v>
      </c>
      <c r="H6" s="46" t="str">
        <f>IF($B6="N/A","N/A",IF(G6&gt;10,"No",IF(G6&lt;-10,"No","Yes")))</f>
        <v>N/A</v>
      </c>
      <c r="I6" s="12">
        <v>0.77100000000000002</v>
      </c>
      <c r="J6" s="12">
        <v>4.4960000000000004</v>
      </c>
      <c r="K6" s="47" t="s">
        <v>739</v>
      </c>
      <c r="L6" s="9" t="str">
        <f t="shared" ref="L6:L46" si="0">IF(J6="Div by 0", "N/A", IF(K6="N/A","N/A", IF(J6&gt;VALUE(MID(K6,1,2)), "No", IF(J6&lt;-1*VALUE(MID(K6,1,2)), "No", "Yes"))))</f>
        <v>Yes</v>
      </c>
    </row>
    <row r="7" spans="1:12" x14ac:dyDescent="0.2">
      <c r="A7" s="48" t="s">
        <v>10</v>
      </c>
      <c r="B7" s="37" t="s">
        <v>213</v>
      </c>
      <c r="C7" s="38">
        <v>223041</v>
      </c>
      <c r="D7" s="46" t="str">
        <f>IF($B7="N/A","N/A",IF(C7&gt;10,"No",IF(C7&lt;-10,"No","Yes")))</f>
        <v>N/A</v>
      </c>
      <c r="E7" s="38">
        <v>221122</v>
      </c>
      <c r="F7" s="46" t="str">
        <f>IF($B7="N/A","N/A",IF(E7&gt;10,"No",IF(E7&lt;-10,"No","Yes")))</f>
        <v>N/A</v>
      </c>
      <c r="G7" s="38">
        <v>232190</v>
      </c>
      <c r="H7" s="46" t="str">
        <f>IF($B7="N/A","N/A",IF(G7&gt;10,"No",IF(G7&lt;-10,"No","Yes")))</f>
        <v>N/A</v>
      </c>
      <c r="I7" s="12">
        <v>-0.86</v>
      </c>
      <c r="J7" s="12">
        <v>5.0049999999999999</v>
      </c>
      <c r="K7" s="47" t="s">
        <v>739</v>
      </c>
      <c r="L7" s="9" t="str">
        <f t="shared" si="0"/>
        <v>Yes</v>
      </c>
    </row>
    <row r="8" spans="1:12" x14ac:dyDescent="0.2">
      <c r="A8" s="48" t="s">
        <v>91</v>
      </c>
      <c r="B8" s="9" t="s">
        <v>297</v>
      </c>
      <c r="C8" s="8">
        <v>81.843901364999994</v>
      </c>
      <c r="D8" s="46" t="str">
        <f>IF($B8="N/A","N/A",IF(C8&gt;90,"No",IF(C8&lt;65,"No","Yes")))</f>
        <v>Yes</v>
      </c>
      <c r="E8" s="8">
        <v>80.518969780000006</v>
      </c>
      <c r="F8" s="46" t="str">
        <f>IF($B8="N/A","N/A",IF(E8&gt;90,"No",IF(E8&lt;65,"No","Yes")))</f>
        <v>Yes</v>
      </c>
      <c r="G8" s="8">
        <v>80.911460511000001</v>
      </c>
      <c r="H8" s="46" t="str">
        <f>IF($B8="N/A","N/A",IF(G8&gt;90,"No",IF(G8&lt;65,"No","Yes")))</f>
        <v>Yes</v>
      </c>
      <c r="I8" s="12">
        <v>-1.62</v>
      </c>
      <c r="J8" s="12">
        <v>0.48749999999999999</v>
      </c>
      <c r="K8" s="47" t="s">
        <v>739</v>
      </c>
      <c r="L8" s="9" t="str">
        <f t="shared" si="0"/>
        <v>Yes</v>
      </c>
    </row>
    <row r="9" spans="1:12" x14ac:dyDescent="0.2">
      <c r="A9" s="48" t="s">
        <v>92</v>
      </c>
      <c r="B9" s="9" t="s">
        <v>298</v>
      </c>
      <c r="C9" s="8">
        <v>81.742522757000003</v>
      </c>
      <c r="D9" s="46" t="str">
        <f>IF($B9="N/A","N/A",IF(C9&gt;100,"No",IF(C9&lt;90,"No","Yes")))</f>
        <v>No</v>
      </c>
      <c r="E9" s="8">
        <v>81.433032323000006</v>
      </c>
      <c r="F9" s="46" t="str">
        <f>IF($B9="N/A","N/A",IF(E9&gt;100,"No",IF(E9&lt;90,"No","Yes")))</f>
        <v>No</v>
      </c>
      <c r="G9" s="8">
        <v>80.384186194999998</v>
      </c>
      <c r="H9" s="46" t="str">
        <f>IF($B9="N/A","N/A",IF(G9&gt;100,"No",IF(G9&lt;90,"No","Yes")))</f>
        <v>No</v>
      </c>
      <c r="I9" s="12">
        <v>-0.379</v>
      </c>
      <c r="J9" s="12">
        <v>-1.29</v>
      </c>
      <c r="K9" s="47" t="s">
        <v>739</v>
      </c>
      <c r="L9" s="9" t="str">
        <f t="shared" si="0"/>
        <v>Yes</v>
      </c>
    </row>
    <row r="10" spans="1:12" x14ac:dyDescent="0.2">
      <c r="A10" s="48" t="s">
        <v>93</v>
      </c>
      <c r="B10" s="9" t="s">
        <v>299</v>
      </c>
      <c r="C10" s="8">
        <v>88.090814074999997</v>
      </c>
      <c r="D10" s="46" t="str">
        <f>IF($B10="N/A","N/A",IF(C10&gt;100,"No",IF(C10&lt;85,"No","Yes")))</f>
        <v>Yes</v>
      </c>
      <c r="E10" s="8">
        <v>86.528016210000004</v>
      </c>
      <c r="F10" s="46" t="str">
        <f>IF($B10="N/A","N/A",IF(E10&gt;100,"No",IF(E10&lt;85,"No","Yes")))</f>
        <v>Yes</v>
      </c>
      <c r="G10" s="8">
        <v>86.213054022999998</v>
      </c>
      <c r="H10" s="46" t="str">
        <f>IF($B10="N/A","N/A",IF(G10&gt;100,"No",IF(G10&lt;85,"No","Yes")))</f>
        <v>Yes</v>
      </c>
      <c r="I10" s="12">
        <v>-1.77</v>
      </c>
      <c r="J10" s="12">
        <v>-0.36399999999999999</v>
      </c>
      <c r="K10" s="47" t="s">
        <v>739</v>
      </c>
      <c r="L10" s="9" t="str">
        <f t="shared" si="0"/>
        <v>Yes</v>
      </c>
    </row>
    <row r="11" spans="1:12" x14ac:dyDescent="0.2">
      <c r="A11" s="48" t="s">
        <v>94</v>
      </c>
      <c r="B11" s="9" t="s">
        <v>300</v>
      </c>
      <c r="C11" s="8">
        <v>80.814486805000001</v>
      </c>
      <c r="D11" s="46" t="str">
        <f>IF($B11="N/A","N/A",IF(C11&gt;100,"No",IF(C11&lt;80,"No","Yes")))</f>
        <v>Yes</v>
      </c>
      <c r="E11" s="8">
        <v>82.041607783000003</v>
      </c>
      <c r="F11" s="46" t="str">
        <f>IF($B11="N/A","N/A",IF(E11&gt;100,"No",IF(E11&lt;80,"No","Yes")))</f>
        <v>Yes</v>
      </c>
      <c r="G11" s="8">
        <v>81.817959158999997</v>
      </c>
      <c r="H11" s="46" t="str">
        <f>IF($B11="N/A","N/A",IF(G11&gt;100,"No",IF(G11&lt;80,"No","Yes")))</f>
        <v>Yes</v>
      </c>
      <c r="I11" s="12">
        <v>1.518</v>
      </c>
      <c r="J11" s="12">
        <v>-0.27300000000000002</v>
      </c>
      <c r="K11" s="47" t="s">
        <v>739</v>
      </c>
      <c r="L11" s="9" t="str">
        <f t="shared" si="0"/>
        <v>Yes</v>
      </c>
    </row>
    <row r="12" spans="1:12" x14ac:dyDescent="0.2">
      <c r="A12" s="48" t="s">
        <v>95</v>
      </c>
      <c r="B12" s="9" t="s">
        <v>300</v>
      </c>
      <c r="C12" s="8">
        <v>81.070523929999993</v>
      </c>
      <c r="D12" s="46" t="str">
        <f>IF($B12="N/A","N/A",IF(C12&gt;100,"No",IF(C12&lt;80,"No","Yes")))</f>
        <v>Yes</v>
      </c>
      <c r="E12" s="8">
        <v>74.447432892999998</v>
      </c>
      <c r="F12" s="46" t="str">
        <f>IF($B12="N/A","N/A",IF(E12&gt;100,"No",IF(E12&lt;80,"No","Yes")))</f>
        <v>No</v>
      </c>
      <c r="G12" s="8">
        <v>76.286250101999997</v>
      </c>
      <c r="H12" s="46" t="str">
        <f>IF($B12="N/A","N/A",IF(G12&gt;100,"No",IF(G12&lt;80,"No","Yes")))</f>
        <v>No</v>
      </c>
      <c r="I12" s="12">
        <v>-8.17</v>
      </c>
      <c r="J12" s="12">
        <v>2.4700000000000002</v>
      </c>
      <c r="K12" s="47" t="s">
        <v>739</v>
      </c>
      <c r="L12" s="9" t="str">
        <f t="shared" si="0"/>
        <v>Yes</v>
      </c>
    </row>
    <row r="13" spans="1:12" x14ac:dyDescent="0.2">
      <c r="A13" s="3" t="s">
        <v>96</v>
      </c>
      <c r="B13" s="37" t="s">
        <v>213</v>
      </c>
      <c r="C13" s="38">
        <v>184377.61</v>
      </c>
      <c r="D13" s="46" t="str">
        <f t="shared" ref="D13:D44" si="1">IF($B13="N/A","N/A",IF(C13&gt;10,"No",IF(C13&lt;-10,"No","Yes")))</f>
        <v>N/A</v>
      </c>
      <c r="E13" s="38">
        <v>188677.98</v>
      </c>
      <c r="F13" s="46" t="str">
        <f t="shared" ref="F13:F44" si="2">IF($B13="N/A","N/A",IF(E13&gt;10,"No",IF(E13&lt;-10,"No","Yes")))</f>
        <v>N/A</v>
      </c>
      <c r="G13" s="38">
        <v>204795.31</v>
      </c>
      <c r="H13" s="46" t="str">
        <f t="shared" ref="H13:H44" si="3">IF($B13="N/A","N/A",IF(G13&gt;10,"No",IF(G13&lt;-10,"No","Yes")))</f>
        <v>N/A</v>
      </c>
      <c r="I13" s="12">
        <v>2.3319999999999999</v>
      </c>
      <c r="J13" s="12">
        <v>8.5419999999999998</v>
      </c>
      <c r="K13" s="47" t="s">
        <v>739</v>
      </c>
      <c r="L13" s="9" t="str">
        <f t="shared" si="0"/>
        <v>Yes</v>
      </c>
    </row>
    <row r="14" spans="1:12" x14ac:dyDescent="0.2">
      <c r="A14" s="3" t="s">
        <v>100</v>
      </c>
      <c r="B14" s="37" t="s">
        <v>213</v>
      </c>
      <c r="C14" s="38">
        <v>11535</v>
      </c>
      <c r="D14" s="46" t="str">
        <f t="shared" si="1"/>
        <v>N/A</v>
      </c>
      <c r="E14" s="38">
        <v>11849</v>
      </c>
      <c r="F14" s="46" t="str">
        <f t="shared" si="2"/>
        <v>N/A</v>
      </c>
      <c r="G14" s="38">
        <v>12546</v>
      </c>
      <c r="H14" s="46" t="str">
        <f t="shared" si="3"/>
        <v>N/A</v>
      </c>
      <c r="I14" s="12">
        <v>2.722</v>
      </c>
      <c r="J14" s="12">
        <v>5.8819999999999997</v>
      </c>
      <c r="K14" s="47" t="s">
        <v>739</v>
      </c>
      <c r="L14" s="9" t="str">
        <f t="shared" si="0"/>
        <v>Yes</v>
      </c>
    </row>
    <row r="15" spans="1:12" x14ac:dyDescent="0.2">
      <c r="A15" s="3" t="s">
        <v>991</v>
      </c>
      <c r="B15" s="37" t="s">
        <v>213</v>
      </c>
      <c r="C15" s="38">
        <v>2937</v>
      </c>
      <c r="D15" s="46" t="str">
        <f t="shared" si="1"/>
        <v>N/A</v>
      </c>
      <c r="E15" s="38">
        <v>3188</v>
      </c>
      <c r="F15" s="46" t="str">
        <f t="shared" si="2"/>
        <v>N/A</v>
      </c>
      <c r="G15" s="38">
        <v>3343</v>
      </c>
      <c r="H15" s="46" t="str">
        <f t="shared" si="3"/>
        <v>N/A</v>
      </c>
      <c r="I15" s="12">
        <v>8.5459999999999994</v>
      </c>
      <c r="J15" s="12">
        <v>4.8620000000000001</v>
      </c>
      <c r="K15" s="47" t="s">
        <v>739</v>
      </c>
      <c r="L15" s="9" t="str">
        <f t="shared" si="0"/>
        <v>Yes</v>
      </c>
    </row>
    <row r="16" spans="1:12" x14ac:dyDescent="0.2">
      <c r="A16" s="3" t="s">
        <v>992</v>
      </c>
      <c r="B16" s="37" t="s">
        <v>213</v>
      </c>
      <c r="C16" s="38">
        <v>2687</v>
      </c>
      <c r="D16" s="46" t="str">
        <f t="shared" si="1"/>
        <v>N/A</v>
      </c>
      <c r="E16" s="38">
        <v>2947</v>
      </c>
      <c r="F16" s="46" t="str">
        <f t="shared" si="2"/>
        <v>N/A</v>
      </c>
      <c r="G16" s="38">
        <v>3233</v>
      </c>
      <c r="H16" s="46" t="str">
        <f t="shared" si="3"/>
        <v>N/A</v>
      </c>
      <c r="I16" s="12">
        <v>9.6760000000000002</v>
      </c>
      <c r="J16" s="12">
        <v>9.7050000000000001</v>
      </c>
      <c r="K16" s="47" t="s">
        <v>739</v>
      </c>
      <c r="L16" s="9" t="str">
        <f t="shared" si="0"/>
        <v>Yes</v>
      </c>
    </row>
    <row r="17" spans="1:12" x14ac:dyDescent="0.2">
      <c r="A17" s="3" t="s">
        <v>993</v>
      </c>
      <c r="B17" s="37" t="s">
        <v>213</v>
      </c>
      <c r="C17" s="38">
        <v>2243</v>
      </c>
      <c r="D17" s="46" t="str">
        <f t="shared" si="1"/>
        <v>N/A</v>
      </c>
      <c r="E17" s="38">
        <v>2029</v>
      </c>
      <c r="F17" s="46" t="str">
        <f t="shared" si="2"/>
        <v>N/A</v>
      </c>
      <c r="G17" s="38">
        <v>2128</v>
      </c>
      <c r="H17" s="46" t="str">
        <f t="shared" si="3"/>
        <v>N/A</v>
      </c>
      <c r="I17" s="12">
        <v>-9.5399999999999991</v>
      </c>
      <c r="J17" s="12">
        <v>4.8789999999999996</v>
      </c>
      <c r="K17" s="47" t="s">
        <v>739</v>
      </c>
      <c r="L17" s="9" t="str">
        <f t="shared" si="0"/>
        <v>Yes</v>
      </c>
    </row>
    <row r="18" spans="1:12" x14ac:dyDescent="0.2">
      <c r="A18" s="3" t="s">
        <v>994</v>
      </c>
      <c r="B18" s="37" t="s">
        <v>213</v>
      </c>
      <c r="C18" s="38">
        <v>3668</v>
      </c>
      <c r="D18" s="46" t="str">
        <f t="shared" si="1"/>
        <v>N/A</v>
      </c>
      <c r="E18" s="38">
        <v>3685</v>
      </c>
      <c r="F18" s="46" t="str">
        <f t="shared" si="2"/>
        <v>N/A</v>
      </c>
      <c r="G18" s="38">
        <v>3842</v>
      </c>
      <c r="H18" s="46" t="str">
        <f t="shared" si="3"/>
        <v>N/A</v>
      </c>
      <c r="I18" s="12">
        <v>0.46350000000000002</v>
      </c>
      <c r="J18" s="12">
        <v>4.2610000000000001</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34444</v>
      </c>
      <c r="D20" s="46" t="str">
        <f t="shared" si="1"/>
        <v>N/A</v>
      </c>
      <c r="E20" s="38">
        <v>35533</v>
      </c>
      <c r="F20" s="46" t="str">
        <f t="shared" si="2"/>
        <v>N/A</v>
      </c>
      <c r="G20" s="38">
        <v>37521</v>
      </c>
      <c r="H20" s="46" t="str">
        <f t="shared" si="3"/>
        <v>N/A</v>
      </c>
      <c r="I20" s="12">
        <v>3.1619999999999999</v>
      </c>
      <c r="J20" s="12">
        <v>5.5949999999999998</v>
      </c>
      <c r="K20" s="47" t="s">
        <v>739</v>
      </c>
      <c r="L20" s="9" t="str">
        <f t="shared" si="0"/>
        <v>Yes</v>
      </c>
    </row>
    <row r="21" spans="1:12" x14ac:dyDescent="0.2">
      <c r="A21" s="3" t="s">
        <v>996</v>
      </c>
      <c r="B21" s="37" t="s">
        <v>213</v>
      </c>
      <c r="C21" s="38">
        <v>15436</v>
      </c>
      <c r="D21" s="46" t="str">
        <f t="shared" si="1"/>
        <v>N/A</v>
      </c>
      <c r="E21" s="38">
        <v>16434</v>
      </c>
      <c r="F21" s="46" t="str">
        <f t="shared" si="2"/>
        <v>N/A</v>
      </c>
      <c r="G21" s="38">
        <v>17330</v>
      </c>
      <c r="H21" s="46" t="str">
        <f t="shared" si="3"/>
        <v>N/A</v>
      </c>
      <c r="I21" s="12">
        <v>6.4649999999999999</v>
      </c>
      <c r="J21" s="12">
        <v>5.452</v>
      </c>
      <c r="K21" s="47" t="s">
        <v>739</v>
      </c>
      <c r="L21" s="9" t="str">
        <f t="shared" si="0"/>
        <v>Yes</v>
      </c>
    </row>
    <row r="22" spans="1:12" x14ac:dyDescent="0.2">
      <c r="A22" s="3" t="s">
        <v>997</v>
      </c>
      <c r="B22" s="37" t="s">
        <v>213</v>
      </c>
      <c r="C22" s="38">
        <v>7169</v>
      </c>
      <c r="D22" s="46" t="str">
        <f t="shared" si="1"/>
        <v>N/A</v>
      </c>
      <c r="E22" s="38">
        <v>7238</v>
      </c>
      <c r="F22" s="46" t="str">
        <f t="shared" si="2"/>
        <v>N/A</v>
      </c>
      <c r="G22" s="38">
        <v>7726</v>
      </c>
      <c r="H22" s="46" t="str">
        <f t="shared" si="3"/>
        <v>N/A</v>
      </c>
      <c r="I22" s="12">
        <v>0.96250000000000002</v>
      </c>
      <c r="J22" s="12">
        <v>6.742</v>
      </c>
      <c r="K22" s="47" t="s">
        <v>739</v>
      </c>
      <c r="L22" s="9" t="str">
        <f t="shared" si="0"/>
        <v>Yes</v>
      </c>
    </row>
    <row r="23" spans="1:12" x14ac:dyDescent="0.2">
      <c r="A23" s="3" t="s">
        <v>998</v>
      </c>
      <c r="B23" s="37" t="s">
        <v>213</v>
      </c>
      <c r="C23" s="38">
        <v>5912</v>
      </c>
      <c r="D23" s="46" t="str">
        <f t="shared" si="1"/>
        <v>N/A</v>
      </c>
      <c r="E23" s="38">
        <v>5955</v>
      </c>
      <c r="F23" s="46" t="str">
        <f t="shared" si="2"/>
        <v>N/A</v>
      </c>
      <c r="G23" s="38">
        <v>6309</v>
      </c>
      <c r="H23" s="46" t="str">
        <f t="shared" si="3"/>
        <v>N/A</v>
      </c>
      <c r="I23" s="12">
        <v>0.72729999999999995</v>
      </c>
      <c r="J23" s="12">
        <v>5.9450000000000003</v>
      </c>
      <c r="K23" s="47" t="s">
        <v>739</v>
      </c>
      <c r="L23" s="9" t="str">
        <f t="shared" si="0"/>
        <v>Yes</v>
      </c>
    </row>
    <row r="24" spans="1:12" x14ac:dyDescent="0.2">
      <c r="A24" s="3" t="s">
        <v>999</v>
      </c>
      <c r="B24" s="37" t="s">
        <v>213</v>
      </c>
      <c r="C24" s="38">
        <v>5927</v>
      </c>
      <c r="D24" s="46" t="str">
        <f t="shared" si="1"/>
        <v>N/A</v>
      </c>
      <c r="E24" s="38">
        <v>5906</v>
      </c>
      <c r="F24" s="46" t="str">
        <f t="shared" si="2"/>
        <v>N/A</v>
      </c>
      <c r="G24" s="38">
        <v>6156</v>
      </c>
      <c r="H24" s="46" t="str">
        <f t="shared" si="3"/>
        <v>N/A</v>
      </c>
      <c r="I24" s="12">
        <v>-0.35399999999999998</v>
      </c>
      <c r="J24" s="12">
        <v>4.2329999999999997</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151531</v>
      </c>
      <c r="D26" s="46" t="str">
        <f t="shared" si="1"/>
        <v>N/A</v>
      </c>
      <c r="E26" s="38">
        <v>152135</v>
      </c>
      <c r="F26" s="46" t="str">
        <f t="shared" si="2"/>
        <v>N/A</v>
      </c>
      <c r="G26" s="38">
        <v>163315</v>
      </c>
      <c r="H26" s="46" t="str">
        <f t="shared" si="3"/>
        <v>N/A</v>
      </c>
      <c r="I26" s="12">
        <v>0.39860000000000001</v>
      </c>
      <c r="J26" s="12">
        <v>7.3490000000000002</v>
      </c>
      <c r="K26" s="47" t="s">
        <v>739</v>
      </c>
      <c r="L26" s="9" t="str">
        <f t="shared" si="0"/>
        <v>Yes</v>
      </c>
    </row>
    <row r="27" spans="1:12" x14ac:dyDescent="0.2">
      <c r="A27" s="3" t="s">
        <v>1001</v>
      </c>
      <c r="B27" s="37" t="s">
        <v>213</v>
      </c>
      <c r="C27" s="38">
        <v>48288</v>
      </c>
      <c r="D27" s="46" t="str">
        <f t="shared" si="1"/>
        <v>N/A</v>
      </c>
      <c r="E27" s="38">
        <v>52796</v>
      </c>
      <c r="F27" s="46" t="str">
        <f t="shared" si="2"/>
        <v>N/A</v>
      </c>
      <c r="G27" s="38">
        <v>60187</v>
      </c>
      <c r="H27" s="46" t="str">
        <f t="shared" si="3"/>
        <v>N/A</v>
      </c>
      <c r="I27" s="12">
        <v>9.3360000000000003</v>
      </c>
      <c r="J27" s="12">
        <v>14</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1000</v>
      </c>
      <c r="D29" s="46" t="str">
        <f t="shared" si="1"/>
        <v>N/A</v>
      </c>
      <c r="E29" s="38">
        <v>1460</v>
      </c>
      <c r="F29" s="46" t="str">
        <f t="shared" si="2"/>
        <v>N/A</v>
      </c>
      <c r="G29" s="121">
        <v>2700</v>
      </c>
      <c r="H29" s="46" t="str">
        <f t="shared" si="3"/>
        <v>N/A</v>
      </c>
      <c r="I29" s="12">
        <v>46</v>
      </c>
      <c r="J29" s="12">
        <v>84.93</v>
      </c>
      <c r="K29" s="47" t="s">
        <v>739</v>
      </c>
      <c r="L29" s="9" t="str">
        <f t="shared" si="0"/>
        <v>No</v>
      </c>
    </row>
    <row r="30" spans="1:12" x14ac:dyDescent="0.2">
      <c r="A30" s="3" t="s">
        <v>1004</v>
      </c>
      <c r="B30" s="37" t="s">
        <v>213</v>
      </c>
      <c r="C30" s="38">
        <v>73141</v>
      </c>
      <c r="D30" s="46" t="str">
        <f t="shared" si="1"/>
        <v>N/A</v>
      </c>
      <c r="E30" s="38">
        <v>72511</v>
      </c>
      <c r="F30" s="46" t="str">
        <f t="shared" si="2"/>
        <v>N/A</v>
      </c>
      <c r="G30" s="38">
        <v>74246</v>
      </c>
      <c r="H30" s="46" t="str">
        <f t="shared" si="3"/>
        <v>N/A</v>
      </c>
      <c r="I30" s="12">
        <v>-0.86099999999999999</v>
      </c>
      <c r="J30" s="12">
        <v>2.3929999999999998</v>
      </c>
      <c r="K30" s="47" t="s">
        <v>739</v>
      </c>
      <c r="L30" s="9" t="str">
        <f t="shared" si="0"/>
        <v>Yes</v>
      </c>
    </row>
    <row r="31" spans="1:12" x14ac:dyDescent="0.2">
      <c r="A31" s="3" t="s">
        <v>1005</v>
      </c>
      <c r="B31" s="37" t="s">
        <v>213</v>
      </c>
      <c r="C31" s="38">
        <v>21394</v>
      </c>
      <c r="D31" s="46" t="str">
        <f t="shared" si="1"/>
        <v>N/A</v>
      </c>
      <c r="E31" s="38">
        <v>17792</v>
      </c>
      <c r="F31" s="46" t="str">
        <f t="shared" si="2"/>
        <v>N/A</v>
      </c>
      <c r="G31" s="38">
        <v>18640</v>
      </c>
      <c r="H31" s="46" t="str">
        <f t="shared" si="3"/>
        <v>N/A</v>
      </c>
      <c r="I31" s="12">
        <v>-16.8</v>
      </c>
      <c r="J31" s="12">
        <v>4.766</v>
      </c>
      <c r="K31" s="47" t="s">
        <v>739</v>
      </c>
      <c r="L31" s="9" t="str">
        <f t="shared" si="0"/>
        <v>Yes</v>
      </c>
    </row>
    <row r="32" spans="1:12" x14ac:dyDescent="0.2">
      <c r="A32" s="3" t="s">
        <v>1006</v>
      </c>
      <c r="B32" s="37" t="s">
        <v>213</v>
      </c>
      <c r="C32" s="38">
        <v>7708</v>
      </c>
      <c r="D32" s="46" t="str">
        <f t="shared" si="1"/>
        <v>N/A</v>
      </c>
      <c r="E32" s="38">
        <v>7576</v>
      </c>
      <c r="F32" s="46" t="str">
        <f t="shared" si="2"/>
        <v>N/A</v>
      </c>
      <c r="G32" s="38">
        <v>7542</v>
      </c>
      <c r="H32" s="46" t="str">
        <f t="shared" si="3"/>
        <v>N/A</v>
      </c>
      <c r="I32" s="12">
        <v>-1.71</v>
      </c>
      <c r="J32" s="12">
        <v>-0.44900000000000001</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75010</v>
      </c>
      <c r="D34" s="46" t="str">
        <f t="shared" si="1"/>
        <v>N/A</v>
      </c>
      <c r="E34" s="38">
        <v>75104</v>
      </c>
      <c r="F34" s="46" t="str">
        <f t="shared" si="2"/>
        <v>N/A</v>
      </c>
      <c r="G34" s="38">
        <v>73586</v>
      </c>
      <c r="H34" s="46" t="str">
        <f t="shared" si="3"/>
        <v>N/A</v>
      </c>
      <c r="I34" s="12">
        <v>0.12529999999999999</v>
      </c>
      <c r="J34" s="12">
        <v>-2.02</v>
      </c>
      <c r="K34" s="47" t="s">
        <v>739</v>
      </c>
      <c r="L34" s="9" t="str">
        <f t="shared" si="0"/>
        <v>Yes</v>
      </c>
    </row>
    <row r="35" spans="1:12" x14ac:dyDescent="0.2">
      <c r="A35" s="3" t="s">
        <v>1008</v>
      </c>
      <c r="B35" s="37" t="s">
        <v>213</v>
      </c>
      <c r="C35" s="38">
        <v>23690</v>
      </c>
      <c r="D35" s="46" t="str">
        <f t="shared" si="1"/>
        <v>N/A</v>
      </c>
      <c r="E35" s="38">
        <v>24220</v>
      </c>
      <c r="F35" s="46" t="str">
        <f t="shared" si="2"/>
        <v>N/A</v>
      </c>
      <c r="G35" s="38">
        <v>27538</v>
      </c>
      <c r="H35" s="46" t="str">
        <f t="shared" si="3"/>
        <v>N/A</v>
      </c>
      <c r="I35" s="12">
        <v>2.2370000000000001</v>
      </c>
      <c r="J35" s="12">
        <v>13.7</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1408</v>
      </c>
      <c r="D37" s="46" t="str">
        <f t="shared" si="1"/>
        <v>N/A</v>
      </c>
      <c r="E37" s="38">
        <v>1508</v>
      </c>
      <c r="F37" s="46" t="str">
        <f t="shared" si="2"/>
        <v>N/A</v>
      </c>
      <c r="G37" s="38">
        <v>3561</v>
      </c>
      <c r="H37" s="46" t="str">
        <f t="shared" si="3"/>
        <v>N/A</v>
      </c>
      <c r="I37" s="12">
        <v>7.1020000000000003</v>
      </c>
      <c r="J37" s="12">
        <v>136.1</v>
      </c>
      <c r="K37" s="47" t="s">
        <v>739</v>
      </c>
      <c r="L37" s="9" t="str">
        <f t="shared" si="0"/>
        <v>No</v>
      </c>
    </row>
    <row r="38" spans="1:12" x14ac:dyDescent="0.2">
      <c r="A38" s="3" t="s">
        <v>1011</v>
      </c>
      <c r="B38" s="37" t="s">
        <v>213</v>
      </c>
      <c r="C38" s="38">
        <v>19240</v>
      </c>
      <c r="D38" s="46" t="str">
        <f t="shared" si="1"/>
        <v>N/A</v>
      </c>
      <c r="E38" s="38">
        <v>16821</v>
      </c>
      <c r="F38" s="46" t="str">
        <f t="shared" si="2"/>
        <v>N/A</v>
      </c>
      <c r="G38" s="38">
        <v>15049</v>
      </c>
      <c r="H38" s="46" t="str">
        <f t="shared" si="3"/>
        <v>N/A</v>
      </c>
      <c r="I38" s="12">
        <v>-12.6</v>
      </c>
      <c r="J38" s="12">
        <v>-10.5</v>
      </c>
      <c r="K38" s="47" t="s">
        <v>739</v>
      </c>
      <c r="L38" s="9" t="str">
        <f t="shared" si="0"/>
        <v>Yes</v>
      </c>
    </row>
    <row r="39" spans="1:12" x14ac:dyDescent="0.2">
      <c r="A39" s="3" t="s">
        <v>1012</v>
      </c>
      <c r="B39" s="37" t="s">
        <v>213</v>
      </c>
      <c r="C39" s="38">
        <v>5258</v>
      </c>
      <c r="D39" s="46" t="str">
        <f t="shared" si="1"/>
        <v>N/A</v>
      </c>
      <c r="E39" s="38">
        <v>4226</v>
      </c>
      <c r="F39" s="46" t="str">
        <f t="shared" si="2"/>
        <v>N/A</v>
      </c>
      <c r="G39" s="38">
        <v>5111</v>
      </c>
      <c r="H39" s="46" t="str">
        <f t="shared" si="3"/>
        <v>N/A</v>
      </c>
      <c r="I39" s="12">
        <v>-19.600000000000001</v>
      </c>
      <c r="J39" s="12">
        <v>20.94</v>
      </c>
      <c r="K39" s="47" t="s">
        <v>739</v>
      </c>
      <c r="L39" s="9" t="str">
        <f t="shared" si="0"/>
        <v>Yes</v>
      </c>
    </row>
    <row r="40" spans="1:12" x14ac:dyDescent="0.2">
      <c r="A40" s="3" t="s">
        <v>1013</v>
      </c>
      <c r="B40" s="37" t="s">
        <v>213</v>
      </c>
      <c r="C40" s="38">
        <v>25414</v>
      </c>
      <c r="D40" s="46" t="str">
        <f t="shared" si="1"/>
        <v>N/A</v>
      </c>
      <c r="E40" s="38">
        <v>28329</v>
      </c>
      <c r="F40" s="46" t="str">
        <f t="shared" si="2"/>
        <v>N/A</v>
      </c>
      <c r="G40" s="38">
        <v>22327</v>
      </c>
      <c r="H40" s="46" t="str">
        <f t="shared" si="3"/>
        <v>N/A</v>
      </c>
      <c r="I40" s="12">
        <v>11.47</v>
      </c>
      <c r="J40" s="12">
        <v>-21.2</v>
      </c>
      <c r="K40" s="47" t="s">
        <v>739</v>
      </c>
      <c r="L40" s="9" t="str">
        <f t="shared" si="0"/>
        <v>Yes</v>
      </c>
    </row>
    <row r="41" spans="1:12" x14ac:dyDescent="0.2">
      <c r="A41" s="48" t="s">
        <v>84</v>
      </c>
      <c r="B41" s="37" t="s">
        <v>213</v>
      </c>
      <c r="C41" s="49">
        <v>1099819062</v>
      </c>
      <c r="D41" s="46" t="str">
        <f t="shared" si="1"/>
        <v>N/A</v>
      </c>
      <c r="E41" s="49">
        <v>1080670511</v>
      </c>
      <c r="F41" s="46" t="str">
        <f t="shared" si="2"/>
        <v>N/A</v>
      </c>
      <c r="G41" s="49">
        <v>1107327101</v>
      </c>
      <c r="H41" s="46" t="str">
        <f t="shared" si="3"/>
        <v>N/A</v>
      </c>
      <c r="I41" s="12">
        <v>-1.74</v>
      </c>
      <c r="J41" s="12">
        <v>2.4670000000000001</v>
      </c>
      <c r="K41" s="47" t="s">
        <v>739</v>
      </c>
      <c r="L41" s="9" t="str">
        <f t="shared" si="0"/>
        <v>Yes</v>
      </c>
    </row>
    <row r="42" spans="1:12" x14ac:dyDescent="0.2">
      <c r="A42" s="48" t="s">
        <v>1501</v>
      </c>
      <c r="B42" s="37" t="s">
        <v>213</v>
      </c>
      <c r="C42" s="49">
        <v>4035.7370541999999</v>
      </c>
      <c r="D42" s="46" t="str">
        <f t="shared" si="1"/>
        <v>N/A</v>
      </c>
      <c r="E42" s="49">
        <v>3935.1342795999999</v>
      </c>
      <c r="F42" s="46" t="str">
        <f t="shared" si="2"/>
        <v>N/A</v>
      </c>
      <c r="G42" s="49">
        <v>3858.7128216000001</v>
      </c>
      <c r="H42" s="46" t="str">
        <f t="shared" si="3"/>
        <v>N/A</v>
      </c>
      <c r="I42" s="12">
        <v>-2.4900000000000002</v>
      </c>
      <c r="J42" s="12">
        <v>-1.94</v>
      </c>
      <c r="K42" s="47" t="s">
        <v>739</v>
      </c>
      <c r="L42" s="9" t="str">
        <f t="shared" si="0"/>
        <v>Yes</v>
      </c>
    </row>
    <row r="43" spans="1:12" x14ac:dyDescent="0.2">
      <c r="A43" s="48" t="s">
        <v>1502</v>
      </c>
      <c r="B43" s="37" t="s">
        <v>213</v>
      </c>
      <c r="C43" s="49">
        <v>4931.0174452000001</v>
      </c>
      <c r="D43" s="46" t="str">
        <f t="shared" si="1"/>
        <v>N/A</v>
      </c>
      <c r="E43" s="49">
        <v>4887.2138955</v>
      </c>
      <c r="F43" s="46" t="str">
        <f t="shared" si="2"/>
        <v>N/A</v>
      </c>
      <c r="G43" s="49">
        <v>4769.0559499000001</v>
      </c>
      <c r="H43" s="46" t="str">
        <f t="shared" si="3"/>
        <v>N/A</v>
      </c>
      <c r="I43" s="12">
        <v>-0.88800000000000001</v>
      </c>
      <c r="J43" s="12">
        <v>-2.42</v>
      </c>
      <c r="K43" s="47" t="s">
        <v>739</v>
      </c>
      <c r="L43" s="9" t="str">
        <f t="shared" si="0"/>
        <v>Yes</v>
      </c>
    </row>
    <row r="44" spans="1:12" x14ac:dyDescent="0.2">
      <c r="A44" s="4" t="s">
        <v>107</v>
      </c>
      <c r="B44" s="37" t="s">
        <v>213</v>
      </c>
      <c r="C44" s="49">
        <v>242814231</v>
      </c>
      <c r="D44" s="46" t="str">
        <f t="shared" si="1"/>
        <v>N/A</v>
      </c>
      <c r="E44" s="49">
        <v>190783541</v>
      </c>
      <c r="F44" s="46" t="str">
        <f t="shared" si="2"/>
        <v>N/A</v>
      </c>
      <c r="G44" s="49">
        <v>98650691</v>
      </c>
      <c r="H44" s="46" t="str">
        <f t="shared" si="3"/>
        <v>N/A</v>
      </c>
      <c r="I44" s="12">
        <v>-21.4</v>
      </c>
      <c r="J44" s="12">
        <v>-48.3</v>
      </c>
      <c r="K44" s="47" t="s">
        <v>739</v>
      </c>
      <c r="L44" s="9" t="str">
        <f t="shared" si="0"/>
        <v>No</v>
      </c>
    </row>
    <row r="45" spans="1:12" x14ac:dyDescent="0.2">
      <c r="A45" s="48" t="s">
        <v>158</v>
      </c>
      <c r="B45" s="50" t="s">
        <v>217</v>
      </c>
      <c r="C45" s="1">
        <v>808</v>
      </c>
      <c r="D45" s="46" t="str">
        <f>IF($B45="N/A","N/A",IF(C45&gt;0,"No",IF(C45&lt;0,"No","Yes")))</f>
        <v>No</v>
      </c>
      <c r="E45" s="1">
        <v>922</v>
      </c>
      <c r="F45" s="46" t="str">
        <f>IF($B45="N/A","N/A",IF(E45&gt;0,"No",IF(E45&lt;0,"No","Yes")))</f>
        <v>No</v>
      </c>
      <c r="G45" s="1">
        <v>867</v>
      </c>
      <c r="H45" s="46" t="str">
        <f>IF($B45="N/A","N/A",IF(G45&gt;0,"No",IF(G45&lt;0,"No","Yes")))</f>
        <v>No</v>
      </c>
      <c r="I45" s="12">
        <v>14.11</v>
      </c>
      <c r="J45" s="12">
        <v>-5.97</v>
      </c>
      <c r="K45" s="47" t="s">
        <v>739</v>
      </c>
      <c r="L45" s="9" t="str">
        <f t="shared" si="0"/>
        <v>Yes</v>
      </c>
    </row>
    <row r="46" spans="1:12" x14ac:dyDescent="0.2">
      <c r="A46" s="48" t="s">
        <v>156</v>
      </c>
      <c r="B46" s="37" t="s">
        <v>213</v>
      </c>
      <c r="C46" s="49">
        <v>5240059</v>
      </c>
      <c r="D46" s="46" t="str">
        <f t="shared" ref="D46:D47" si="4">IF($B46="N/A","N/A",IF(C46&gt;10,"No",IF(C46&lt;-10,"No","Yes")))</f>
        <v>N/A</v>
      </c>
      <c r="E46" s="49">
        <v>5564682</v>
      </c>
      <c r="F46" s="46" t="str">
        <f t="shared" ref="F46:F47" si="5">IF($B46="N/A","N/A",IF(E46&gt;10,"No",IF(E46&lt;-10,"No","Yes")))</f>
        <v>N/A</v>
      </c>
      <c r="G46" s="49">
        <v>6082681</v>
      </c>
      <c r="H46" s="46" t="str">
        <f t="shared" ref="H46:H47" si="6">IF($B46="N/A","N/A",IF(G46&gt;10,"No",IF(G46&lt;-10,"No","Yes")))</f>
        <v>N/A</v>
      </c>
      <c r="I46" s="12">
        <v>6.1950000000000003</v>
      </c>
      <c r="J46" s="12">
        <v>9.3089999999999993</v>
      </c>
      <c r="K46" s="47" t="s">
        <v>739</v>
      </c>
      <c r="L46" s="9" t="str">
        <f t="shared" si="0"/>
        <v>Yes</v>
      </c>
    </row>
    <row r="47" spans="1:12" x14ac:dyDescent="0.2">
      <c r="A47" s="48" t="s">
        <v>1304</v>
      </c>
      <c r="B47" s="37" t="s">
        <v>213</v>
      </c>
      <c r="C47" s="49">
        <v>6485.2215347000001</v>
      </c>
      <c r="D47" s="46" t="str">
        <f t="shared" si="4"/>
        <v>N/A</v>
      </c>
      <c r="E47" s="49">
        <v>6035.4468546999997</v>
      </c>
      <c r="F47" s="46" t="str">
        <f t="shared" si="5"/>
        <v>N/A</v>
      </c>
      <c r="G47" s="49">
        <v>7015.7797000999999</v>
      </c>
      <c r="H47" s="46" t="str">
        <f t="shared" si="6"/>
        <v>N/A</v>
      </c>
      <c r="I47" s="12">
        <v>-6.94</v>
      </c>
      <c r="J47" s="12">
        <v>16.239999999999998</v>
      </c>
      <c r="K47" s="47" t="s">
        <v>739</v>
      </c>
      <c r="L47" s="9" t="str">
        <f>IF(J47="Div by 0", "N/A", IF(OR(J47="N/A",K47="N/A"),"N/A", IF(J47&gt;VALUE(MID(K47,1,2)), "No", IF(J47&lt;-1*VALUE(MID(K47,1,2)), "No", "Yes"))))</f>
        <v>Yes</v>
      </c>
    </row>
    <row r="48" spans="1:12" x14ac:dyDescent="0.2">
      <c r="A48" s="48" t="s">
        <v>1503</v>
      </c>
      <c r="B48" s="37" t="s">
        <v>213</v>
      </c>
      <c r="C48" s="49">
        <v>11507.065626</v>
      </c>
      <c r="D48" s="46" t="str">
        <f t="shared" ref="D48:D74" si="7">IF($B48="N/A","N/A",IF(C48&gt;10,"No",IF(C48&lt;-10,"No","Yes")))</f>
        <v>N/A</v>
      </c>
      <c r="E48" s="49">
        <v>11599.470673</v>
      </c>
      <c r="F48" s="46" t="str">
        <f t="shared" ref="F48:F74" si="8">IF($B48="N/A","N/A",IF(E48&gt;10,"No",IF(E48&lt;-10,"No","Yes")))</f>
        <v>N/A</v>
      </c>
      <c r="G48" s="49">
        <v>12199.989957</v>
      </c>
      <c r="H48" s="46" t="str">
        <f t="shared" ref="H48:H74" si="9">IF($B48="N/A","N/A",IF(G48&gt;10,"No",IF(G48&lt;-10,"No","Yes")))</f>
        <v>N/A</v>
      </c>
      <c r="I48" s="12">
        <v>0.80300000000000005</v>
      </c>
      <c r="J48" s="12">
        <v>5.1769999999999996</v>
      </c>
      <c r="K48" s="47" t="s">
        <v>739</v>
      </c>
      <c r="L48" s="9" t="str">
        <f t="shared" ref="L48:L74" si="10">IF(J48="Div by 0", "N/A", IF(K48="N/A","N/A", IF(J48&gt;VALUE(MID(K48,1,2)), "No", IF(J48&lt;-1*VALUE(MID(K48,1,2)), "No", "Yes"))))</f>
        <v>Yes</v>
      </c>
    </row>
    <row r="49" spans="1:12" x14ac:dyDescent="0.2">
      <c r="A49" s="48" t="s">
        <v>1504</v>
      </c>
      <c r="B49" s="37" t="s">
        <v>213</v>
      </c>
      <c r="C49" s="49">
        <v>4476.8052434000001</v>
      </c>
      <c r="D49" s="46" t="str">
        <f t="shared" si="7"/>
        <v>N/A</v>
      </c>
      <c r="E49" s="49">
        <v>4353.0398369000004</v>
      </c>
      <c r="F49" s="46" t="str">
        <f t="shared" si="8"/>
        <v>N/A</v>
      </c>
      <c r="G49" s="49">
        <v>5079.2405024999998</v>
      </c>
      <c r="H49" s="46" t="str">
        <f t="shared" si="9"/>
        <v>N/A</v>
      </c>
      <c r="I49" s="12">
        <v>-2.76</v>
      </c>
      <c r="J49" s="12">
        <v>16.68</v>
      </c>
      <c r="K49" s="47" t="s">
        <v>739</v>
      </c>
      <c r="L49" s="9" t="str">
        <f t="shared" si="10"/>
        <v>Yes</v>
      </c>
    </row>
    <row r="50" spans="1:12" x14ac:dyDescent="0.2">
      <c r="A50" s="48" t="s">
        <v>1505</v>
      </c>
      <c r="B50" s="37" t="s">
        <v>213</v>
      </c>
      <c r="C50" s="49">
        <v>4777.3044287000002</v>
      </c>
      <c r="D50" s="46" t="str">
        <f t="shared" si="7"/>
        <v>N/A</v>
      </c>
      <c r="E50" s="49">
        <v>4495.6918900999999</v>
      </c>
      <c r="F50" s="46" t="str">
        <f t="shared" si="8"/>
        <v>N/A</v>
      </c>
      <c r="G50" s="49">
        <v>4625.1057841000002</v>
      </c>
      <c r="H50" s="46" t="str">
        <f t="shared" si="9"/>
        <v>N/A</v>
      </c>
      <c r="I50" s="12">
        <v>-5.89</v>
      </c>
      <c r="J50" s="12">
        <v>2.879</v>
      </c>
      <c r="K50" s="47" t="s">
        <v>739</v>
      </c>
      <c r="L50" s="9" t="str">
        <f t="shared" si="10"/>
        <v>Yes</v>
      </c>
    </row>
    <row r="51" spans="1:12" x14ac:dyDescent="0.2">
      <c r="A51" s="48" t="s">
        <v>1506</v>
      </c>
      <c r="B51" s="37" t="s">
        <v>213</v>
      </c>
      <c r="C51" s="49">
        <v>1439.0477040000001</v>
      </c>
      <c r="D51" s="46" t="str">
        <f t="shared" si="7"/>
        <v>N/A</v>
      </c>
      <c r="E51" s="49">
        <v>1477.5308034</v>
      </c>
      <c r="F51" s="46" t="str">
        <f t="shared" si="8"/>
        <v>N/A</v>
      </c>
      <c r="G51" s="49">
        <v>2530.0667293000001</v>
      </c>
      <c r="H51" s="46" t="str">
        <f t="shared" si="9"/>
        <v>N/A</v>
      </c>
      <c r="I51" s="12">
        <v>2.6739999999999999</v>
      </c>
      <c r="J51" s="12">
        <v>71.239999999999995</v>
      </c>
      <c r="K51" s="47" t="s">
        <v>739</v>
      </c>
      <c r="L51" s="9" t="str">
        <f t="shared" si="10"/>
        <v>No</v>
      </c>
    </row>
    <row r="52" spans="1:12" x14ac:dyDescent="0.2">
      <c r="A52" s="48" t="s">
        <v>1507</v>
      </c>
      <c r="B52" s="37" t="s">
        <v>213</v>
      </c>
      <c r="C52" s="49">
        <v>28222.798255000002</v>
      </c>
      <c r="D52" s="46" t="str">
        <f t="shared" si="7"/>
        <v>N/A</v>
      </c>
      <c r="E52" s="49">
        <v>29122.909905</v>
      </c>
      <c r="F52" s="46" t="str">
        <f t="shared" si="8"/>
        <v>N/A</v>
      </c>
      <c r="G52" s="49">
        <v>30126.034357</v>
      </c>
      <c r="H52" s="46" t="str">
        <f t="shared" si="9"/>
        <v>N/A</v>
      </c>
      <c r="I52" s="12">
        <v>3.1890000000000001</v>
      </c>
      <c r="J52" s="12">
        <v>3.444</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14944.172656999999</v>
      </c>
      <c r="D54" s="46" t="str">
        <f t="shared" si="7"/>
        <v>N/A</v>
      </c>
      <c r="E54" s="49">
        <v>14514.91999</v>
      </c>
      <c r="F54" s="46" t="str">
        <f t="shared" si="8"/>
        <v>N/A</v>
      </c>
      <c r="G54" s="49">
        <v>14161.529197</v>
      </c>
      <c r="H54" s="46" t="str">
        <f t="shared" si="9"/>
        <v>N/A</v>
      </c>
      <c r="I54" s="12">
        <v>-2.87</v>
      </c>
      <c r="J54" s="12">
        <v>-2.4300000000000002</v>
      </c>
      <c r="K54" s="47" t="s">
        <v>739</v>
      </c>
      <c r="L54" s="9" t="str">
        <f t="shared" si="10"/>
        <v>Yes</v>
      </c>
    </row>
    <row r="55" spans="1:12" x14ac:dyDescent="0.2">
      <c r="A55" s="48" t="s">
        <v>1510</v>
      </c>
      <c r="B55" s="37" t="s">
        <v>213</v>
      </c>
      <c r="C55" s="49">
        <v>11469.873866</v>
      </c>
      <c r="D55" s="46" t="str">
        <f t="shared" si="7"/>
        <v>N/A</v>
      </c>
      <c r="E55" s="49">
        <v>11433.821711000001</v>
      </c>
      <c r="F55" s="46" t="str">
        <f t="shared" si="8"/>
        <v>N/A</v>
      </c>
      <c r="G55" s="49">
        <v>11090.374148999999</v>
      </c>
      <c r="H55" s="46" t="str">
        <f t="shared" si="9"/>
        <v>N/A</v>
      </c>
      <c r="I55" s="12">
        <v>-0.314</v>
      </c>
      <c r="J55" s="12">
        <v>-3</v>
      </c>
      <c r="K55" s="47" t="s">
        <v>739</v>
      </c>
      <c r="L55" s="9" t="str">
        <f t="shared" si="10"/>
        <v>Yes</v>
      </c>
    </row>
    <row r="56" spans="1:12" ht="25.5" x14ac:dyDescent="0.2">
      <c r="A56" s="48" t="s">
        <v>1511</v>
      </c>
      <c r="B56" s="37" t="s">
        <v>213</v>
      </c>
      <c r="C56" s="49">
        <v>8723.6473705999997</v>
      </c>
      <c r="D56" s="46" t="str">
        <f t="shared" si="7"/>
        <v>N/A</v>
      </c>
      <c r="E56" s="49">
        <v>8980.4437689999995</v>
      </c>
      <c r="F56" s="46" t="str">
        <f t="shared" si="8"/>
        <v>N/A</v>
      </c>
      <c r="G56" s="49">
        <v>8365.4739840000002</v>
      </c>
      <c r="H56" s="46" t="str">
        <f t="shared" si="9"/>
        <v>N/A</v>
      </c>
      <c r="I56" s="12">
        <v>2.944</v>
      </c>
      <c r="J56" s="12">
        <v>-6.85</v>
      </c>
      <c r="K56" s="47" t="s">
        <v>739</v>
      </c>
      <c r="L56" s="9" t="str">
        <f t="shared" si="10"/>
        <v>Yes</v>
      </c>
    </row>
    <row r="57" spans="1:12" x14ac:dyDescent="0.2">
      <c r="A57" s="48" t="s">
        <v>1512</v>
      </c>
      <c r="B57" s="37" t="s">
        <v>213</v>
      </c>
      <c r="C57" s="49">
        <v>5311.5365358999998</v>
      </c>
      <c r="D57" s="46" t="str">
        <f t="shared" si="7"/>
        <v>N/A</v>
      </c>
      <c r="E57" s="49">
        <v>3873.2208228</v>
      </c>
      <c r="F57" s="46" t="str">
        <f t="shared" si="8"/>
        <v>N/A</v>
      </c>
      <c r="G57" s="49">
        <v>3816.6259312000002</v>
      </c>
      <c r="H57" s="46" t="str">
        <f t="shared" si="9"/>
        <v>N/A</v>
      </c>
      <c r="I57" s="12">
        <v>-27.1</v>
      </c>
      <c r="J57" s="12">
        <v>-1.46</v>
      </c>
      <c r="K57" s="47" t="s">
        <v>739</v>
      </c>
      <c r="L57" s="9" t="str">
        <f t="shared" si="10"/>
        <v>Yes</v>
      </c>
    </row>
    <row r="58" spans="1:12" x14ac:dyDescent="0.2">
      <c r="A58" s="48" t="s">
        <v>1513</v>
      </c>
      <c r="B58" s="37" t="s">
        <v>213</v>
      </c>
      <c r="C58" s="49">
        <v>41124.764299000002</v>
      </c>
      <c r="D58" s="46" t="str">
        <f t="shared" si="7"/>
        <v>N/A</v>
      </c>
      <c r="E58" s="49">
        <v>40601.040298</v>
      </c>
      <c r="F58" s="46" t="str">
        <f t="shared" si="8"/>
        <v>N/A</v>
      </c>
      <c r="G58" s="49">
        <v>40683.529564999997</v>
      </c>
      <c r="H58" s="46" t="str">
        <f t="shared" si="9"/>
        <v>N/A</v>
      </c>
      <c r="I58" s="12">
        <v>-1.27</v>
      </c>
      <c r="J58" s="12">
        <v>0.20319999999999999</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1874.3854789</v>
      </c>
      <c r="D60" s="46" t="str">
        <f t="shared" si="7"/>
        <v>N/A</v>
      </c>
      <c r="E60" s="49">
        <v>1770.9946560999999</v>
      </c>
      <c r="F60" s="46" t="str">
        <f t="shared" si="8"/>
        <v>N/A</v>
      </c>
      <c r="G60" s="49">
        <v>1621.9112574000001</v>
      </c>
      <c r="H60" s="46" t="str">
        <f t="shared" si="9"/>
        <v>N/A</v>
      </c>
      <c r="I60" s="12">
        <v>-5.52</v>
      </c>
      <c r="J60" s="12">
        <v>-8.42</v>
      </c>
      <c r="K60" s="47" t="s">
        <v>739</v>
      </c>
      <c r="L60" s="9" t="str">
        <f t="shared" si="10"/>
        <v>Yes</v>
      </c>
    </row>
    <row r="61" spans="1:12" x14ac:dyDescent="0.2">
      <c r="A61" s="48" t="s">
        <v>1516</v>
      </c>
      <c r="B61" s="37" t="s">
        <v>213</v>
      </c>
      <c r="C61" s="49">
        <v>1275.6378189</v>
      </c>
      <c r="D61" s="46" t="str">
        <f t="shared" si="7"/>
        <v>N/A</v>
      </c>
      <c r="E61" s="49">
        <v>1469.1891621</v>
      </c>
      <c r="F61" s="46" t="str">
        <f t="shared" si="8"/>
        <v>N/A</v>
      </c>
      <c r="G61" s="49">
        <v>1429.5722997</v>
      </c>
      <c r="H61" s="46" t="str">
        <f t="shared" si="9"/>
        <v>N/A</v>
      </c>
      <c r="I61" s="12">
        <v>15.17</v>
      </c>
      <c r="J61" s="12">
        <v>-2.7</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v>6592.62</v>
      </c>
      <c r="D63" s="46" t="str">
        <f t="shared" si="7"/>
        <v>N/A</v>
      </c>
      <c r="E63" s="49">
        <v>8361.0472602999998</v>
      </c>
      <c r="F63" s="46" t="str">
        <f t="shared" si="8"/>
        <v>N/A</v>
      </c>
      <c r="G63" s="49">
        <v>3998.5959259000001</v>
      </c>
      <c r="H63" s="46" t="str">
        <f t="shared" si="9"/>
        <v>N/A</v>
      </c>
      <c r="I63" s="12">
        <v>26.82</v>
      </c>
      <c r="J63" s="12">
        <v>-52.2</v>
      </c>
      <c r="K63" s="47" t="s">
        <v>739</v>
      </c>
      <c r="L63" s="9" t="str">
        <f t="shared" si="10"/>
        <v>No</v>
      </c>
    </row>
    <row r="64" spans="1:12" x14ac:dyDescent="0.2">
      <c r="A64" s="48" t="s">
        <v>1519</v>
      </c>
      <c r="B64" s="37" t="s">
        <v>213</v>
      </c>
      <c r="C64" s="49">
        <v>1031.7957097000001</v>
      </c>
      <c r="D64" s="46" t="str">
        <f t="shared" si="7"/>
        <v>N/A</v>
      </c>
      <c r="E64" s="49">
        <v>975.13113871999997</v>
      </c>
      <c r="F64" s="46" t="str">
        <f t="shared" si="8"/>
        <v>N/A</v>
      </c>
      <c r="G64" s="49">
        <v>973.72514344000001</v>
      </c>
      <c r="H64" s="46" t="str">
        <f t="shared" si="9"/>
        <v>N/A</v>
      </c>
      <c r="I64" s="12">
        <v>-5.49</v>
      </c>
      <c r="J64" s="12">
        <v>-0.14399999999999999</v>
      </c>
      <c r="K64" s="47" t="s">
        <v>739</v>
      </c>
      <c r="L64" s="9" t="str">
        <f t="shared" si="10"/>
        <v>Yes</v>
      </c>
    </row>
    <row r="65" spans="1:12" x14ac:dyDescent="0.2">
      <c r="A65" s="48" t="s">
        <v>1520</v>
      </c>
      <c r="B65" s="37" t="s">
        <v>213</v>
      </c>
      <c r="C65" s="49">
        <v>3787.3014864000002</v>
      </c>
      <c r="D65" s="46" t="str">
        <f t="shared" si="7"/>
        <v>N/A</v>
      </c>
      <c r="E65" s="49">
        <v>3685.9071493000001</v>
      </c>
      <c r="F65" s="46" t="str">
        <f t="shared" si="8"/>
        <v>N/A</v>
      </c>
      <c r="G65" s="49">
        <v>3396.9668990999999</v>
      </c>
      <c r="H65" s="46" t="str">
        <f t="shared" si="9"/>
        <v>N/A</v>
      </c>
      <c r="I65" s="12">
        <v>-2.68</v>
      </c>
      <c r="J65" s="12">
        <v>-7.84</v>
      </c>
      <c r="K65" s="47" t="s">
        <v>739</v>
      </c>
      <c r="L65" s="9" t="str">
        <f t="shared" si="10"/>
        <v>Yes</v>
      </c>
    </row>
    <row r="66" spans="1:12" x14ac:dyDescent="0.2">
      <c r="A66" s="48" t="s">
        <v>1521</v>
      </c>
      <c r="B66" s="37" t="s">
        <v>213</v>
      </c>
      <c r="C66" s="49">
        <v>7699.1163726000004</v>
      </c>
      <c r="D66" s="46" t="str">
        <f t="shared" si="7"/>
        <v>N/A</v>
      </c>
      <c r="E66" s="49">
        <v>5724.4506336000004</v>
      </c>
      <c r="F66" s="46" t="str">
        <f t="shared" si="8"/>
        <v>N/A</v>
      </c>
      <c r="G66" s="49">
        <v>4299.9071863999998</v>
      </c>
      <c r="H66" s="46" t="str">
        <f t="shared" si="9"/>
        <v>N/A</v>
      </c>
      <c r="I66" s="12">
        <v>-25.6</v>
      </c>
      <c r="J66" s="12">
        <v>-24.9</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2243.9737501999998</v>
      </c>
      <c r="D68" s="46" t="str">
        <f t="shared" si="7"/>
        <v>N/A</v>
      </c>
      <c r="E68" s="49">
        <v>2104.2748588999998</v>
      </c>
      <c r="F68" s="46" t="str">
        <f t="shared" si="8"/>
        <v>N/A</v>
      </c>
      <c r="G68" s="49">
        <v>2147.5396543000002</v>
      </c>
      <c r="H68" s="46" t="str">
        <f t="shared" si="9"/>
        <v>N/A</v>
      </c>
      <c r="I68" s="12">
        <v>-6.23</v>
      </c>
      <c r="J68" s="12">
        <v>2.056</v>
      </c>
      <c r="K68" s="47" t="s">
        <v>739</v>
      </c>
      <c r="L68" s="9" t="str">
        <f t="shared" si="10"/>
        <v>Yes</v>
      </c>
    </row>
    <row r="69" spans="1:12" x14ac:dyDescent="0.2">
      <c r="A69" s="48" t="s">
        <v>1524</v>
      </c>
      <c r="B69" s="37" t="s">
        <v>213</v>
      </c>
      <c r="C69" s="49">
        <v>2714.9562685000001</v>
      </c>
      <c r="D69" s="46" t="str">
        <f t="shared" si="7"/>
        <v>N/A</v>
      </c>
      <c r="E69" s="49">
        <v>2762.6953343999999</v>
      </c>
      <c r="F69" s="46" t="str">
        <f t="shared" si="8"/>
        <v>N/A</v>
      </c>
      <c r="G69" s="49">
        <v>2582.9936087999999</v>
      </c>
      <c r="H69" s="46" t="str">
        <f t="shared" si="9"/>
        <v>N/A</v>
      </c>
      <c r="I69" s="12">
        <v>1.758</v>
      </c>
      <c r="J69" s="12">
        <v>-6.5</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4385.0134943000003</v>
      </c>
      <c r="D71" s="46" t="str">
        <f t="shared" si="7"/>
        <v>N/A</v>
      </c>
      <c r="E71" s="49">
        <v>3381.2340849000002</v>
      </c>
      <c r="F71" s="46" t="str">
        <f t="shared" si="8"/>
        <v>N/A</v>
      </c>
      <c r="G71" s="49">
        <v>1921.5549003000001</v>
      </c>
      <c r="H71" s="46" t="str">
        <f t="shared" si="9"/>
        <v>N/A</v>
      </c>
      <c r="I71" s="12">
        <v>-22.9</v>
      </c>
      <c r="J71" s="12">
        <v>-43.2</v>
      </c>
      <c r="K71" s="47" t="s">
        <v>739</v>
      </c>
      <c r="L71" s="9" t="str">
        <f t="shared" si="10"/>
        <v>No</v>
      </c>
    </row>
    <row r="72" spans="1:12" x14ac:dyDescent="0.2">
      <c r="A72" s="48" t="s">
        <v>1527</v>
      </c>
      <c r="B72" s="37" t="s">
        <v>213</v>
      </c>
      <c r="C72" s="49">
        <v>2999.5574843999998</v>
      </c>
      <c r="D72" s="46" t="str">
        <f t="shared" si="7"/>
        <v>N/A</v>
      </c>
      <c r="E72" s="49">
        <v>3051.8756911</v>
      </c>
      <c r="F72" s="46" t="str">
        <f t="shared" si="8"/>
        <v>N/A</v>
      </c>
      <c r="G72" s="49">
        <v>3084.4413582000002</v>
      </c>
      <c r="H72" s="46" t="str">
        <f t="shared" si="9"/>
        <v>N/A</v>
      </c>
      <c r="I72" s="12">
        <v>1.744</v>
      </c>
      <c r="J72" s="12">
        <v>1.0669999999999999</v>
      </c>
      <c r="K72" s="47" t="s">
        <v>739</v>
      </c>
      <c r="L72" s="9" t="str">
        <f t="shared" si="10"/>
        <v>Yes</v>
      </c>
    </row>
    <row r="73" spans="1:12" x14ac:dyDescent="0.2">
      <c r="A73" s="48" t="s">
        <v>1528</v>
      </c>
      <c r="B73" s="37" t="s">
        <v>213</v>
      </c>
      <c r="C73" s="49">
        <v>2130.1133510999998</v>
      </c>
      <c r="D73" s="46" t="str">
        <f t="shared" si="7"/>
        <v>N/A</v>
      </c>
      <c r="E73" s="49">
        <v>1999.5146711</v>
      </c>
      <c r="F73" s="46" t="str">
        <f t="shared" si="8"/>
        <v>N/A</v>
      </c>
      <c r="G73" s="49">
        <v>2054.6472315000001</v>
      </c>
      <c r="H73" s="46" t="str">
        <f t="shared" si="9"/>
        <v>N/A</v>
      </c>
      <c r="I73" s="12">
        <v>-6.13</v>
      </c>
      <c r="J73" s="12">
        <v>2.7570000000000001</v>
      </c>
      <c r="K73" s="47" t="s">
        <v>739</v>
      </c>
      <c r="L73" s="9" t="str">
        <f t="shared" si="10"/>
        <v>Yes</v>
      </c>
    </row>
    <row r="74" spans="1:12" x14ac:dyDescent="0.2">
      <c r="A74" s="48" t="s">
        <v>1529</v>
      </c>
      <c r="B74" s="37" t="s">
        <v>213</v>
      </c>
      <c r="C74" s="49">
        <v>1137.8545683</v>
      </c>
      <c r="D74" s="46" t="str">
        <f t="shared" si="7"/>
        <v>N/A</v>
      </c>
      <c r="E74" s="49">
        <v>926.34851213000002</v>
      </c>
      <c r="F74" s="46" t="str">
        <f t="shared" si="8"/>
        <v>N/A</v>
      </c>
      <c r="G74" s="49">
        <v>1036.263627</v>
      </c>
      <c r="H74" s="46" t="str">
        <f t="shared" si="9"/>
        <v>N/A</v>
      </c>
      <c r="I74" s="12">
        <v>-18.600000000000001</v>
      </c>
      <c r="J74" s="12">
        <v>11.87</v>
      </c>
      <c r="K74" s="47" t="s">
        <v>739</v>
      </c>
      <c r="L74" s="9" t="str">
        <f t="shared" si="10"/>
        <v>Yes</v>
      </c>
    </row>
    <row r="75" spans="1:12" x14ac:dyDescent="0.2">
      <c r="A75" s="48" t="s">
        <v>1611</v>
      </c>
      <c r="B75" s="37" t="s">
        <v>213</v>
      </c>
      <c r="C75" s="49">
        <v>215344182</v>
      </c>
      <c r="D75" s="46" t="str">
        <f t="shared" ref="D75:D144" si="11">IF($B75="N/A","N/A",IF(C75&gt;10,"No",IF(C75&lt;-10,"No","Yes")))</f>
        <v>N/A</v>
      </c>
      <c r="E75" s="49">
        <v>234694072</v>
      </c>
      <c r="F75" s="46" t="str">
        <f t="shared" ref="F75:F144" si="12">IF($B75="N/A","N/A",IF(E75&gt;10,"No",IF(E75&lt;-10,"No","Yes")))</f>
        <v>N/A</v>
      </c>
      <c r="G75" s="49">
        <v>227370588</v>
      </c>
      <c r="H75" s="46" t="str">
        <f t="shared" ref="H75:H144" si="13">IF($B75="N/A","N/A",IF(G75&gt;10,"No",IF(G75&lt;-10,"No","Yes")))</f>
        <v>N/A</v>
      </c>
      <c r="I75" s="12">
        <v>8.9860000000000007</v>
      </c>
      <c r="J75" s="12">
        <v>-3.12</v>
      </c>
      <c r="K75" s="47" t="s">
        <v>739</v>
      </c>
      <c r="L75" s="9" t="str">
        <f t="shared" ref="L75:L135" si="14">IF(J75="Div by 0", "N/A", IF(K75="N/A","N/A", IF(J75&gt;VALUE(MID(K75,1,2)), "No", IF(J75&lt;-1*VALUE(MID(K75,1,2)), "No", "Yes"))))</f>
        <v>Yes</v>
      </c>
    </row>
    <row r="76" spans="1:12" x14ac:dyDescent="0.2">
      <c r="A76" s="48" t="s">
        <v>598</v>
      </c>
      <c r="B76" s="37" t="s">
        <v>213</v>
      </c>
      <c r="C76" s="38">
        <v>28086</v>
      </c>
      <c r="D76" s="46" t="str">
        <f t="shared" si="11"/>
        <v>N/A</v>
      </c>
      <c r="E76" s="38">
        <v>31344</v>
      </c>
      <c r="F76" s="46" t="str">
        <f t="shared" si="12"/>
        <v>N/A</v>
      </c>
      <c r="G76" s="38">
        <v>31200</v>
      </c>
      <c r="H76" s="46" t="str">
        <f t="shared" si="13"/>
        <v>N/A</v>
      </c>
      <c r="I76" s="12">
        <v>11.6</v>
      </c>
      <c r="J76" s="12">
        <v>-0.45900000000000002</v>
      </c>
      <c r="K76" s="47" t="s">
        <v>739</v>
      </c>
      <c r="L76" s="9" t="str">
        <f t="shared" si="14"/>
        <v>Yes</v>
      </c>
    </row>
    <row r="77" spans="1:12" x14ac:dyDescent="0.2">
      <c r="A77" s="48" t="s">
        <v>1438</v>
      </c>
      <c r="B77" s="37" t="s">
        <v>213</v>
      </c>
      <c r="C77" s="49">
        <v>7667.3140354999996</v>
      </c>
      <c r="D77" s="46" t="str">
        <f t="shared" si="11"/>
        <v>N/A</v>
      </c>
      <c r="E77" s="49">
        <v>7487.6873404999997</v>
      </c>
      <c r="F77" s="46" t="str">
        <f t="shared" si="12"/>
        <v>N/A</v>
      </c>
      <c r="G77" s="49">
        <v>7287.5188461999996</v>
      </c>
      <c r="H77" s="46" t="str">
        <f t="shared" si="13"/>
        <v>N/A</v>
      </c>
      <c r="I77" s="12">
        <v>-2.34</v>
      </c>
      <c r="J77" s="12">
        <v>-2.67</v>
      </c>
      <c r="K77" s="47" t="s">
        <v>739</v>
      </c>
      <c r="L77" s="9" t="str">
        <f t="shared" si="14"/>
        <v>Yes</v>
      </c>
    </row>
    <row r="78" spans="1:12" x14ac:dyDescent="0.2">
      <c r="A78" s="48" t="s">
        <v>1439</v>
      </c>
      <c r="B78" s="37" t="s">
        <v>213</v>
      </c>
      <c r="C78" s="38">
        <v>3.8550167342999999</v>
      </c>
      <c r="D78" s="46" t="str">
        <f t="shared" si="11"/>
        <v>N/A</v>
      </c>
      <c r="E78" s="38">
        <v>3.8811574783</v>
      </c>
      <c r="F78" s="46" t="str">
        <f t="shared" si="12"/>
        <v>N/A</v>
      </c>
      <c r="G78" s="38">
        <v>3.9066666667000001</v>
      </c>
      <c r="H78" s="46" t="str">
        <f t="shared" si="13"/>
        <v>N/A</v>
      </c>
      <c r="I78" s="12">
        <v>0.67810000000000004</v>
      </c>
      <c r="J78" s="12">
        <v>0.6573</v>
      </c>
      <c r="K78" s="47" t="s">
        <v>739</v>
      </c>
      <c r="L78" s="9" t="str">
        <f t="shared" si="14"/>
        <v>Yes</v>
      </c>
    </row>
    <row r="79" spans="1:12" ht="25.5" x14ac:dyDescent="0.2">
      <c r="A79" s="48" t="s">
        <v>599</v>
      </c>
      <c r="B79" s="37" t="s">
        <v>213</v>
      </c>
      <c r="C79" s="49">
        <v>262949</v>
      </c>
      <c r="D79" s="46" t="str">
        <f t="shared" si="11"/>
        <v>N/A</v>
      </c>
      <c r="E79" s="49">
        <v>104960</v>
      </c>
      <c r="F79" s="46" t="str">
        <f t="shared" si="12"/>
        <v>N/A</v>
      </c>
      <c r="G79" s="49">
        <v>240350</v>
      </c>
      <c r="H79" s="46" t="str">
        <f t="shared" si="13"/>
        <v>N/A</v>
      </c>
      <c r="I79" s="12">
        <v>-60.1</v>
      </c>
      <c r="J79" s="12">
        <v>129</v>
      </c>
      <c r="K79" s="47" t="s">
        <v>739</v>
      </c>
      <c r="L79" s="9" t="str">
        <f t="shared" si="14"/>
        <v>No</v>
      </c>
    </row>
    <row r="80" spans="1:12" x14ac:dyDescent="0.2">
      <c r="A80" s="48" t="s">
        <v>600</v>
      </c>
      <c r="B80" s="37" t="s">
        <v>213</v>
      </c>
      <c r="C80" s="38">
        <v>11</v>
      </c>
      <c r="D80" s="46" t="str">
        <f t="shared" si="11"/>
        <v>N/A</v>
      </c>
      <c r="E80" s="38">
        <v>11</v>
      </c>
      <c r="F80" s="46" t="str">
        <f t="shared" si="12"/>
        <v>N/A</v>
      </c>
      <c r="G80" s="38">
        <v>11</v>
      </c>
      <c r="H80" s="46" t="str">
        <f t="shared" si="13"/>
        <v>N/A</v>
      </c>
      <c r="I80" s="12">
        <v>-25</v>
      </c>
      <c r="J80" s="12">
        <v>166.7</v>
      </c>
      <c r="K80" s="47" t="s">
        <v>739</v>
      </c>
      <c r="L80" s="9" t="str">
        <f t="shared" si="14"/>
        <v>No</v>
      </c>
    </row>
    <row r="81" spans="1:12" x14ac:dyDescent="0.2">
      <c r="A81" s="48" t="s">
        <v>1440</v>
      </c>
      <c r="B81" s="37" t="s">
        <v>213</v>
      </c>
      <c r="C81" s="49">
        <v>65737.25</v>
      </c>
      <c r="D81" s="46" t="str">
        <f t="shared" si="11"/>
        <v>N/A</v>
      </c>
      <c r="E81" s="49">
        <v>34986.666666999998</v>
      </c>
      <c r="F81" s="46" t="str">
        <f t="shared" si="12"/>
        <v>N/A</v>
      </c>
      <c r="G81" s="49">
        <v>30043.75</v>
      </c>
      <c r="H81" s="46" t="str">
        <f t="shared" si="13"/>
        <v>N/A</v>
      </c>
      <c r="I81" s="12">
        <v>-46.8</v>
      </c>
      <c r="J81" s="12">
        <v>-14.1</v>
      </c>
      <c r="K81" s="47" t="s">
        <v>739</v>
      </c>
      <c r="L81" s="9" t="str">
        <f t="shared" si="14"/>
        <v>Yes</v>
      </c>
    </row>
    <row r="82" spans="1:12" ht="25.5" x14ac:dyDescent="0.2">
      <c r="A82" s="48" t="s">
        <v>601</v>
      </c>
      <c r="B82" s="37" t="s">
        <v>213</v>
      </c>
      <c r="C82" s="49">
        <v>15705560</v>
      </c>
      <c r="D82" s="46" t="str">
        <f t="shared" si="11"/>
        <v>N/A</v>
      </c>
      <c r="E82" s="49">
        <v>14420156</v>
      </c>
      <c r="F82" s="46" t="str">
        <f t="shared" si="12"/>
        <v>N/A</v>
      </c>
      <c r="G82" s="49">
        <v>12508943</v>
      </c>
      <c r="H82" s="46" t="str">
        <f t="shared" si="13"/>
        <v>N/A</v>
      </c>
      <c r="I82" s="12">
        <v>-8.18</v>
      </c>
      <c r="J82" s="12">
        <v>-13.3</v>
      </c>
      <c r="K82" s="47" t="s">
        <v>739</v>
      </c>
      <c r="L82" s="9" t="str">
        <f t="shared" si="14"/>
        <v>Yes</v>
      </c>
    </row>
    <row r="83" spans="1:12" x14ac:dyDescent="0.2">
      <c r="A83" s="48" t="s">
        <v>602</v>
      </c>
      <c r="B83" s="37" t="s">
        <v>213</v>
      </c>
      <c r="C83" s="38">
        <v>100</v>
      </c>
      <c r="D83" s="46" t="str">
        <f t="shared" si="11"/>
        <v>N/A</v>
      </c>
      <c r="E83" s="38">
        <v>106</v>
      </c>
      <c r="F83" s="46" t="str">
        <f t="shared" si="12"/>
        <v>N/A</v>
      </c>
      <c r="G83" s="38">
        <v>95</v>
      </c>
      <c r="H83" s="46" t="str">
        <f t="shared" si="13"/>
        <v>N/A</v>
      </c>
      <c r="I83" s="12">
        <v>6</v>
      </c>
      <c r="J83" s="12">
        <v>-10.4</v>
      </c>
      <c r="K83" s="47" t="s">
        <v>739</v>
      </c>
      <c r="L83" s="9" t="str">
        <f t="shared" si="14"/>
        <v>Yes</v>
      </c>
    </row>
    <row r="84" spans="1:12" ht="25.5" x14ac:dyDescent="0.2">
      <c r="A84" s="4" t="s">
        <v>1441</v>
      </c>
      <c r="B84" s="37" t="s">
        <v>213</v>
      </c>
      <c r="C84" s="49">
        <v>157055.6</v>
      </c>
      <c r="D84" s="46" t="str">
        <f t="shared" si="11"/>
        <v>N/A</v>
      </c>
      <c r="E84" s="49">
        <v>136039.20754999999</v>
      </c>
      <c r="F84" s="46" t="str">
        <f t="shared" si="12"/>
        <v>N/A</v>
      </c>
      <c r="G84" s="49">
        <v>131673.08421</v>
      </c>
      <c r="H84" s="46" t="str">
        <f t="shared" si="13"/>
        <v>N/A</v>
      </c>
      <c r="I84" s="12">
        <v>-13.4</v>
      </c>
      <c r="J84" s="12">
        <v>-3.21</v>
      </c>
      <c r="K84" s="47" t="s">
        <v>739</v>
      </c>
      <c r="L84" s="9" t="str">
        <f t="shared" si="14"/>
        <v>Yes</v>
      </c>
    </row>
    <row r="85" spans="1:12" x14ac:dyDescent="0.2">
      <c r="A85" s="4" t="s">
        <v>603</v>
      </c>
      <c r="B85" s="37" t="s">
        <v>213</v>
      </c>
      <c r="C85" s="49">
        <v>56250557</v>
      </c>
      <c r="D85" s="46" t="str">
        <f t="shared" si="11"/>
        <v>N/A</v>
      </c>
      <c r="E85" s="49">
        <v>55887368</v>
      </c>
      <c r="F85" s="46" t="str">
        <f t="shared" si="12"/>
        <v>N/A</v>
      </c>
      <c r="G85" s="49">
        <v>55833172</v>
      </c>
      <c r="H85" s="46" t="str">
        <f t="shared" si="13"/>
        <v>N/A</v>
      </c>
      <c r="I85" s="12">
        <v>-0.64600000000000002</v>
      </c>
      <c r="J85" s="12">
        <v>-9.7000000000000003E-2</v>
      </c>
      <c r="K85" s="47" t="s">
        <v>739</v>
      </c>
      <c r="L85" s="9" t="str">
        <f t="shared" si="14"/>
        <v>Yes</v>
      </c>
    </row>
    <row r="86" spans="1:12" x14ac:dyDescent="0.2">
      <c r="A86" s="4" t="s">
        <v>604</v>
      </c>
      <c r="B86" s="37" t="s">
        <v>213</v>
      </c>
      <c r="C86" s="38">
        <v>819</v>
      </c>
      <c r="D86" s="46" t="str">
        <f t="shared" si="11"/>
        <v>N/A</v>
      </c>
      <c r="E86" s="38">
        <v>815</v>
      </c>
      <c r="F86" s="46" t="str">
        <f t="shared" si="12"/>
        <v>N/A</v>
      </c>
      <c r="G86" s="38">
        <v>841</v>
      </c>
      <c r="H86" s="46" t="str">
        <f t="shared" si="13"/>
        <v>N/A</v>
      </c>
      <c r="I86" s="12">
        <v>-0.48799999999999999</v>
      </c>
      <c r="J86" s="12">
        <v>3.19</v>
      </c>
      <c r="K86" s="47" t="s">
        <v>739</v>
      </c>
      <c r="L86" s="9" t="str">
        <f t="shared" si="14"/>
        <v>Yes</v>
      </c>
    </row>
    <row r="87" spans="1:12" x14ac:dyDescent="0.2">
      <c r="A87" s="4" t="s">
        <v>1442</v>
      </c>
      <c r="B87" s="37" t="s">
        <v>213</v>
      </c>
      <c r="C87" s="49">
        <v>68681.998779000001</v>
      </c>
      <c r="D87" s="46" t="str">
        <f t="shared" si="11"/>
        <v>N/A</v>
      </c>
      <c r="E87" s="49">
        <v>68573.457668999996</v>
      </c>
      <c r="F87" s="46" t="str">
        <f t="shared" si="12"/>
        <v>N/A</v>
      </c>
      <c r="G87" s="49">
        <v>66389.027348000003</v>
      </c>
      <c r="H87" s="46" t="str">
        <f t="shared" si="13"/>
        <v>N/A</v>
      </c>
      <c r="I87" s="12">
        <v>-0.158</v>
      </c>
      <c r="J87" s="12">
        <v>-3.19</v>
      </c>
      <c r="K87" s="47" t="s">
        <v>739</v>
      </c>
      <c r="L87" s="9" t="str">
        <f t="shared" si="14"/>
        <v>Yes</v>
      </c>
    </row>
    <row r="88" spans="1:12" x14ac:dyDescent="0.2">
      <c r="A88" s="48" t="s">
        <v>605</v>
      </c>
      <c r="B88" s="37" t="s">
        <v>213</v>
      </c>
      <c r="C88" s="49">
        <v>146997413</v>
      </c>
      <c r="D88" s="46" t="str">
        <f t="shared" si="11"/>
        <v>N/A</v>
      </c>
      <c r="E88" s="49">
        <v>151310112</v>
      </c>
      <c r="F88" s="46" t="str">
        <f t="shared" si="12"/>
        <v>N/A</v>
      </c>
      <c r="G88" s="49">
        <v>153995611</v>
      </c>
      <c r="H88" s="46" t="str">
        <f t="shared" si="13"/>
        <v>N/A</v>
      </c>
      <c r="I88" s="12">
        <v>2.9340000000000002</v>
      </c>
      <c r="J88" s="12">
        <v>1.7749999999999999</v>
      </c>
      <c r="K88" s="47" t="s">
        <v>739</v>
      </c>
      <c r="L88" s="9" t="str">
        <f t="shared" si="14"/>
        <v>Yes</v>
      </c>
    </row>
    <row r="89" spans="1:12" x14ac:dyDescent="0.2">
      <c r="A89" s="51" t="s">
        <v>606</v>
      </c>
      <c r="B89" s="38" t="s">
        <v>213</v>
      </c>
      <c r="C89" s="38">
        <v>4791</v>
      </c>
      <c r="D89" s="46" t="str">
        <f t="shared" si="11"/>
        <v>N/A</v>
      </c>
      <c r="E89" s="38">
        <v>4772</v>
      </c>
      <c r="F89" s="46" t="str">
        <f t="shared" si="12"/>
        <v>N/A</v>
      </c>
      <c r="G89" s="38">
        <v>5008</v>
      </c>
      <c r="H89" s="46" t="str">
        <f t="shared" si="13"/>
        <v>N/A</v>
      </c>
      <c r="I89" s="12">
        <v>-0.39700000000000002</v>
      </c>
      <c r="J89" s="12">
        <v>4.9459999999999997</v>
      </c>
      <c r="K89" s="52" t="s">
        <v>739</v>
      </c>
      <c r="L89" s="9" t="str">
        <f t="shared" si="14"/>
        <v>Yes</v>
      </c>
    </row>
    <row r="90" spans="1:12" x14ac:dyDescent="0.2">
      <c r="A90" s="48" t="s">
        <v>1443</v>
      </c>
      <c r="B90" s="37" t="s">
        <v>213</v>
      </c>
      <c r="C90" s="49">
        <v>30681.989772000001</v>
      </c>
      <c r="D90" s="46" t="str">
        <f t="shared" si="11"/>
        <v>N/A</v>
      </c>
      <c r="E90" s="49">
        <v>31707.902765999999</v>
      </c>
      <c r="F90" s="46" t="str">
        <f t="shared" si="12"/>
        <v>N/A</v>
      </c>
      <c r="G90" s="49">
        <v>30749.922323999999</v>
      </c>
      <c r="H90" s="46" t="str">
        <f t="shared" si="13"/>
        <v>N/A</v>
      </c>
      <c r="I90" s="12">
        <v>3.3439999999999999</v>
      </c>
      <c r="J90" s="12">
        <v>-3.02</v>
      </c>
      <c r="K90" s="47" t="s">
        <v>739</v>
      </c>
      <c r="L90" s="9" t="str">
        <f t="shared" si="14"/>
        <v>Yes</v>
      </c>
    </row>
    <row r="91" spans="1:12" ht="25.5" x14ac:dyDescent="0.2">
      <c r="A91" s="48" t="s">
        <v>607</v>
      </c>
      <c r="B91" s="37" t="s">
        <v>213</v>
      </c>
      <c r="C91" s="49">
        <v>24553907</v>
      </c>
      <c r="D91" s="46" t="str">
        <f t="shared" si="11"/>
        <v>N/A</v>
      </c>
      <c r="E91" s="49">
        <v>21756790</v>
      </c>
      <c r="F91" s="46" t="str">
        <f t="shared" si="12"/>
        <v>N/A</v>
      </c>
      <c r="G91" s="49">
        <v>20613022</v>
      </c>
      <c r="H91" s="46" t="str">
        <f t="shared" si="13"/>
        <v>N/A</v>
      </c>
      <c r="I91" s="12">
        <v>-11.4</v>
      </c>
      <c r="J91" s="12">
        <v>-5.26</v>
      </c>
      <c r="K91" s="47" t="s">
        <v>739</v>
      </c>
      <c r="L91" s="9" t="str">
        <f t="shared" si="14"/>
        <v>Yes</v>
      </c>
    </row>
    <row r="92" spans="1:12" x14ac:dyDescent="0.2">
      <c r="A92" s="48" t="s">
        <v>608</v>
      </c>
      <c r="B92" s="37" t="s">
        <v>213</v>
      </c>
      <c r="C92" s="38">
        <v>72330</v>
      </c>
      <c r="D92" s="46" t="str">
        <f t="shared" si="11"/>
        <v>N/A</v>
      </c>
      <c r="E92" s="38">
        <v>66387</v>
      </c>
      <c r="F92" s="46" t="str">
        <f t="shared" si="12"/>
        <v>N/A</v>
      </c>
      <c r="G92" s="38">
        <v>64095</v>
      </c>
      <c r="H92" s="46" t="str">
        <f t="shared" si="13"/>
        <v>N/A</v>
      </c>
      <c r="I92" s="12">
        <v>-8.2200000000000006</v>
      </c>
      <c r="J92" s="12">
        <v>-3.45</v>
      </c>
      <c r="K92" s="47" t="s">
        <v>739</v>
      </c>
      <c r="L92" s="9" t="str">
        <f t="shared" si="14"/>
        <v>Yes</v>
      </c>
    </row>
    <row r="93" spans="1:12" x14ac:dyDescent="0.2">
      <c r="A93" s="48" t="s">
        <v>1444</v>
      </c>
      <c r="B93" s="37" t="s">
        <v>213</v>
      </c>
      <c r="C93" s="49">
        <v>339.47057928999999</v>
      </c>
      <c r="D93" s="46" t="str">
        <f t="shared" si="11"/>
        <v>N/A</v>
      </c>
      <c r="E93" s="49">
        <v>327.72666335000002</v>
      </c>
      <c r="F93" s="46" t="str">
        <f t="shared" si="12"/>
        <v>N/A</v>
      </c>
      <c r="G93" s="49">
        <v>321.60109212999998</v>
      </c>
      <c r="H93" s="46" t="str">
        <f t="shared" si="13"/>
        <v>N/A</v>
      </c>
      <c r="I93" s="12">
        <v>-3.46</v>
      </c>
      <c r="J93" s="12">
        <v>-1.87</v>
      </c>
      <c r="K93" s="47" t="s">
        <v>739</v>
      </c>
      <c r="L93" s="9" t="str">
        <f t="shared" si="14"/>
        <v>Yes</v>
      </c>
    </row>
    <row r="94" spans="1:12" x14ac:dyDescent="0.2">
      <c r="A94" s="48" t="s">
        <v>609</v>
      </c>
      <c r="B94" s="37" t="s">
        <v>213</v>
      </c>
      <c r="C94" s="49">
        <v>26715423</v>
      </c>
      <c r="D94" s="46" t="str">
        <f t="shared" si="11"/>
        <v>N/A</v>
      </c>
      <c r="E94" s="49">
        <v>23660518</v>
      </c>
      <c r="F94" s="46" t="str">
        <f t="shared" si="12"/>
        <v>N/A</v>
      </c>
      <c r="G94" s="49">
        <v>27397536</v>
      </c>
      <c r="H94" s="46" t="str">
        <f t="shared" si="13"/>
        <v>N/A</v>
      </c>
      <c r="I94" s="12">
        <v>-11.4</v>
      </c>
      <c r="J94" s="12">
        <v>15.79</v>
      </c>
      <c r="K94" s="47" t="s">
        <v>739</v>
      </c>
      <c r="L94" s="9" t="str">
        <f t="shared" si="14"/>
        <v>Yes</v>
      </c>
    </row>
    <row r="95" spans="1:12" x14ac:dyDescent="0.2">
      <c r="A95" s="48" t="s">
        <v>610</v>
      </c>
      <c r="B95" s="37" t="s">
        <v>213</v>
      </c>
      <c r="C95" s="38">
        <v>77836</v>
      </c>
      <c r="D95" s="46" t="str">
        <f t="shared" si="11"/>
        <v>N/A</v>
      </c>
      <c r="E95" s="38">
        <v>70870</v>
      </c>
      <c r="F95" s="46" t="str">
        <f t="shared" si="12"/>
        <v>N/A</v>
      </c>
      <c r="G95" s="38">
        <v>78093</v>
      </c>
      <c r="H95" s="46" t="str">
        <f t="shared" si="13"/>
        <v>N/A</v>
      </c>
      <c r="I95" s="12">
        <v>-8.9499999999999993</v>
      </c>
      <c r="J95" s="12">
        <v>10.19</v>
      </c>
      <c r="K95" s="47" t="s">
        <v>739</v>
      </c>
      <c r="L95" s="9" t="str">
        <f t="shared" si="14"/>
        <v>Yes</v>
      </c>
    </row>
    <row r="96" spans="1:12" x14ac:dyDescent="0.2">
      <c r="A96" s="48" t="s">
        <v>1445</v>
      </c>
      <c r="B96" s="37" t="s">
        <v>213</v>
      </c>
      <c r="C96" s="49">
        <v>343.22708001000001</v>
      </c>
      <c r="D96" s="46" t="str">
        <f t="shared" si="11"/>
        <v>N/A</v>
      </c>
      <c r="E96" s="49">
        <v>333.85802173000002</v>
      </c>
      <c r="F96" s="46" t="str">
        <f t="shared" si="12"/>
        <v>N/A</v>
      </c>
      <c r="G96" s="49">
        <v>350.83216164999999</v>
      </c>
      <c r="H96" s="46" t="str">
        <f t="shared" si="13"/>
        <v>N/A</v>
      </c>
      <c r="I96" s="12">
        <v>-2.73</v>
      </c>
      <c r="J96" s="12">
        <v>5.0839999999999996</v>
      </c>
      <c r="K96" s="47" t="s">
        <v>739</v>
      </c>
      <c r="L96" s="9" t="str">
        <f t="shared" si="14"/>
        <v>Yes</v>
      </c>
    </row>
    <row r="97" spans="1:12" ht="25.5" x14ac:dyDescent="0.2">
      <c r="A97" s="48" t="s">
        <v>611</v>
      </c>
      <c r="B97" s="37" t="s">
        <v>213</v>
      </c>
      <c r="C97" s="49">
        <v>1795456</v>
      </c>
      <c r="D97" s="46" t="str">
        <f t="shared" si="11"/>
        <v>N/A</v>
      </c>
      <c r="E97" s="49">
        <v>1723801</v>
      </c>
      <c r="F97" s="46" t="str">
        <f t="shared" si="12"/>
        <v>N/A</v>
      </c>
      <c r="G97" s="49">
        <v>1779424</v>
      </c>
      <c r="H97" s="46" t="str">
        <f t="shared" si="13"/>
        <v>N/A</v>
      </c>
      <c r="I97" s="12">
        <v>-3.99</v>
      </c>
      <c r="J97" s="12">
        <v>3.2269999999999999</v>
      </c>
      <c r="K97" s="47" t="s">
        <v>739</v>
      </c>
      <c r="L97" s="9" t="str">
        <f t="shared" si="14"/>
        <v>Yes</v>
      </c>
    </row>
    <row r="98" spans="1:12" x14ac:dyDescent="0.2">
      <c r="A98" s="48" t="s">
        <v>612</v>
      </c>
      <c r="B98" s="37" t="s">
        <v>213</v>
      </c>
      <c r="C98" s="38">
        <v>17522</v>
      </c>
      <c r="D98" s="46" t="str">
        <f t="shared" si="11"/>
        <v>N/A</v>
      </c>
      <c r="E98" s="38">
        <v>17072</v>
      </c>
      <c r="F98" s="46" t="str">
        <f t="shared" si="12"/>
        <v>N/A</v>
      </c>
      <c r="G98" s="38">
        <v>17816</v>
      </c>
      <c r="H98" s="46" t="str">
        <f t="shared" si="13"/>
        <v>N/A</v>
      </c>
      <c r="I98" s="12">
        <v>-2.57</v>
      </c>
      <c r="J98" s="12">
        <v>4.3579999999999997</v>
      </c>
      <c r="K98" s="47" t="s">
        <v>739</v>
      </c>
      <c r="L98" s="9" t="str">
        <f t="shared" si="14"/>
        <v>Yes</v>
      </c>
    </row>
    <row r="99" spans="1:12" ht="25.5" x14ac:dyDescent="0.2">
      <c r="A99" s="48" t="s">
        <v>1446</v>
      </c>
      <c r="B99" s="37" t="s">
        <v>213</v>
      </c>
      <c r="C99" s="49">
        <v>102.46866796</v>
      </c>
      <c r="D99" s="46" t="str">
        <f t="shared" si="11"/>
        <v>N/A</v>
      </c>
      <c r="E99" s="49">
        <v>100.97241097</v>
      </c>
      <c r="F99" s="46" t="str">
        <f t="shared" si="12"/>
        <v>N/A</v>
      </c>
      <c r="G99" s="49">
        <v>99.877862594999996</v>
      </c>
      <c r="H99" s="46" t="str">
        <f t="shared" si="13"/>
        <v>N/A</v>
      </c>
      <c r="I99" s="12">
        <v>-1.46</v>
      </c>
      <c r="J99" s="12">
        <v>-1.08</v>
      </c>
      <c r="K99" s="47" t="s">
        <v>739</v>
      </c>
      <c r="L99" s="9" t="str">
        <f t="shared" si="14"/>
        <v>Yes</v>
      </c>
    </row>
    <row r="100" spans="1:12" ht="25.5" x14ac:dyDescent="0.2">
      <c r="A100" s="48" t="s">
        <v>613</v>
      </c>
      <c r="B100" s="37" t="s">
        <v>213</v>
      </c>
      <c r="C100" s="49">
        <v>39914968</v>
      </c>
      <c r="D100" s="46" t="str">
        <f t="shared" si="11"/>
        <v>N/A</v>
      </c>
      <c r="E100" s="49">
        <v>34903845</v>
      </c>
      <c r="F100" s="46" t="str">
        <f t="shared" si="12"/>
        <v>N/A</v>
      </c>
      <c r="G100" s="49">
        <v>41083493</v>
      </c>
      <c r="H100" s="46" t="str">
        <f t="shared" si="13"/>
        <v>N/A</v>
      </c>
      <c r="I100" s="12">
        <v>-12.6</v>
      </c>
      <c r="J100" s="12">
        <v>17.7</v>
      </c>
      <c r="K100" s="47" t="s">
        <v>739</v>
      </c>
      <c r="L100" s="9" t="str">
        <f t="shared" si="14"/>
        <v>Yes</v>
      </c>
    </row>
    <row r="101" spans="1:12" x14ac:dyDescent="0.2">
      <c r="A101" s="48" t="s">
        <v>614</v>
      </c>
      <c r="B101" s="37" t="s">
        <v>213</v>
      </c>
      <c r="C101" s="38">
        <v>52717</v>
      </c>
      <c r="D101" s="46" t="str">
        <f t="shared" si="11"/>
        <v>N/A</v>
      </c>
      <c r="E101" s="38">
        <v>52574</v>
      </c>
      <c r="F101" s="46" t="str">
        <f t="shared" si="12"/>
        <v>N/A</v>
      </c>
      <c r="G101" s="38">
        <v>59219</v>
      </c>
      <c r="H101" s="46" t="str">
        <f t="shared" si="13"/>
        <v>N/A</v>
      </c>
      <c r="I101" s="12">
        <v>-0.27100000000000002</v>
      </c>
      <c r="J101" s="12">
        <v>12.64</v>
      </c>
      <c r="K101" s="47" t="s">
        <v>739</v>
      </c>
      <c r="L101" s="9" t="str">
        <f t="shared" si="14"/>
        <v>Yes</v>
      </c>
    </row>
    <row r="102" spans="1:12" x14ac:dyDescent="0.2">
      <c r="A102" s="48" t="s">
        <v>1447</v>
      </c>
      <c r="B102" s="37" t="s">
        <v>213</v>
      </c>
      <c r="C102" s="49">
        <v>757.15552858000001</v>
      </c>
      <c r="D102" s="46" t="str">
        <f t="shared" si="11"/>
        <v>N/A</v>
      </c>
      <c r="E102" s="49">
        <v>663.89936090000003</v>
      </c>
      <c r="F102" s="46" t="str">
        <f t="shared" si="12"/>
        <v>N/A</v>
      </c>
      <c r="G102" s="49">
        <v>693.75526435999996</v>
      </c>
      <c r="H102" s="46" t="str">
        <f t="shared" si="13"/>
        <v>N/A</v>
      </c>
      <c r="I102" s="12">
        <v>-12.3</v>
      </c>
      <c r="J102" s="12">
        <v>4.4969999999999999</v>
      </c>
      <c r="K102" s="47" t="s">
        <v>739</v>
      </c>
      <c r="L102" s="9" t="str">
        <f t="shared" si="14"/>
        <v>Yes</v>
      </c>
    </row>
    <row r="103" spans="1:12" x14ac:dyDescent="0.2">
      <c r="A103" s="48" t="s">
        <v>615</v>
      </c>
      <c r="B103" s="37" t="s">
        <v>213</v>
      </c>
      <c r="C103" s="49">
        <v>81382825</v>
      </c>
      <c r="D103" s="46" t="str">
        <f t="shared" si="11"/>
        <v>N/A</v>
      </c>
      <c r="E103" s="49">
        <v>82546294</v>
      </c>
      <c r="F103" s="46" t="str">
        <f t="shared" si="12"/>
        <v>N/A</v>
      </c>
      <c r="G103" s="49">
        <v>87510404</v>
      </c>
      <c r="H103" s="46" t="str">
        <f t="shared" si="13"/>
        <v>N/A</v>
      </c>
      <c r="I103" s="12">
        <v>1.43</v>
      </c>
      <c r="J103" s="12">
        <v>6.0140000000000002</v>
      </c>
      <c r="K103" s="47" t="s">
        <v>739</v>
      </c>
      <c r="L103" s="9" t="str">
        <f t="shared" si="14"/>
        <v>Yes</v>
      </c>
    </row>
    <row r="104" spans="1:12" x14ac:dyDescent="0.2">
      <c r="A104" s="48" t="s">
        <v>616</v>
      </c>
      <c r="B104" s="37" t="s">
        <v>213</v>
      </c>
      <c r="C104" s="38">
        <v>145517</v>
      </c>
      <c r="D104" s="46" t="str">
        <f t="shared" si="11"/>
        <v>N/A</v>
      </c>
      <c r="E104" s="38">
        <v>146823</v>
      </c>
      <c r="F104" s="46" t="str">
        <f t="shared" si="12"/>
        <v>N/A</v>
      </c>
      <c r="G104" s="38">
        <v>155396</v>
      </c>
      <c r="H104" s="46" t="str">
        <f t="shared" si="13"/>
        <v>N/A</v>
      </c>
      <c r="I104" s="12">
        <v>0.89749999999999996</v>
      </c>
      <c r="J104" s="12">
        <v>5.8390000000000004</v>
      </c>
      <c r="K104" s="47" t="s">
        <v>739</v>
      </c>
      <c r="L104" s="9" t="str">
        <f t="shared" si="14"/>
        <v>Yes</v>
      </c>
    </row>
    <row r="105" spans="1:12" x14ac:dyDescent="0.2">
      <c r="A105" s="48" t="s">
        <v>1448</v>
      </c>
      <c r="B105" s="37" t="s">
        <v>213</v>
      </c>
      <c r="C105" s="49">
        <v>559.26678670000001</v>
      </c>
      <c r="D105" s="46" t="str">
        <f t="shared" si="11"/>
        <v>N/A</v>
      </c>
      <c r="E105" s="49">
        <v>562.21636937000005</v>
      </c>
      <c r="F105" s="46" t="str">
        <f t="shared" si="12"/>
        <v>N/A</v>
      </c>
      <c r="G105" s="49">
        <v>563.14450822000003</v>
      </c>
      <c r="H105" s="46" t="str">
        <f t="shared" si="13"/>
        <v>N/A</v>
      </c>
      <c r="I105" s="12">
        <v>0.52739999999999998</v>
      </c>
      <c r="J105" s="12">
        <v>0.1651</v>
      </c>
      <c r="K105" s="47" t="s">
        <v>739</v>
      </c>
      <c r="L105" s="9" t="str">
        <f t="shared" si="14"/>
        <v>Yes</v>
      </c>
    </row>
    <row r="106" spans="1:12" ht="25.5" x14ac:dyDescent="0.2">
      <c r="A106" s="48" t="s">
        <v>617</v>
      </c>
      <c r="B106" s="37" t="s">
        <v>213</v>
      </c>
      <c r="C106" s="49">
        <v>12588125</v>
      </c>
      <c r="D106" s="46" t="str">
        <f t="shared" si="11"/>
        <v>N/A</v>
      </c>
      <c r="E106" s="49">
        <v>12672496</v>
      </c>
      <c r="F106" s="46" t="str">
        <f t="shared" si="12"/>
        <v>N/A</v>
      </c>
      <c r="G106" s="49">
        <v>12930005</v>
      </c>
      <c r="H106" s="46" t="str">
        <f t="shared" si="13"/>
        <v>N/A</v>
      </c>
      <c r="I106" s="12">
        <v>0.67020000000000002</v>
      </c>
      <c r="J106" s="12">
        <v>2.032</v>
      </c>
      <c r="K106" s="47" t="s">
        <v>739</v>
      </c>
      <c r="L106" s="9" t="str">
        <f t="shared" si="14"/>
        <v>Yes</v>
      </c>
    </row>
    <row r="107" spans="1:12" x14ac:dyDescent="0.2">
      <c r="A107" s="48" t="s">
        <v>618</v>
      </c>
      <c r="B107" s="37" t="s">
        <v>213</v>
      </c>
      <c r="C107" s="38">
        <v>1727</v>
      </c>
      <c r="D107" s="46" t="str">
        <f t="shared" si="11"/>
        <v>N/A</v>
      </c>
      <c r="E107" s="38">
        <v>1736</v>
      </c>
      <c r="F107" s="46" t="str">
        <f t="shared" si="12"/>
        <v>N/A</v>
      </c>
      <c r="G107" s="38">
        <v>1851</v>
      </c>
      <c r="H107" s="46" t="str">
        <f t="shared" si="13"/>
        <v>N/A</v>
      </c>
      <c r="I107" s="12">
        <v>0.52110000000000001</v>
      </c>
      <c r="J107" s="12">
        <v>6.6239999999999997</v>
      </c>
      <c r="K107" s="47" t="s">
        <v>739</v>
      </c>
      <c r="L107" s="9" t="str">
        <f t="shared" si="14"/>
        <v>Yes</v>
      </c>
    </row>
    <row r="108" spans="1:12" ht="25.5" x14ac:dyDescent="0.2">
      <c r="A108" s="48" t="s">
        <v>1449</v>
      </c>
      <c r="B108" s="37" t="s">
        <v>213</v>
      </c>
      <c r="C108" s="49">
        <v>7289.0127388999999</v>
      </c>
      <c r="D108" s="46" t="str">
        <f t="shared" si="11"/>
        <v>N/A</v>
      </c>
      <c r="E108" s="49">
        <v>7299.8248848000003</v>
      </c>
      <c r="F108" s="46" t="str">
        <f t="shared" si="12"/>
        <v>N/A</v>
      </c>
      <c r="G108" s="49">
        <v>6985.4159914000002</v>
      </c>
      <c r="H108" s="46" t="str">
        <f t="shared" si="13"/>
        <v>N/A</v>
      </c>
      <c r="I108" s="12">
        <v>0.14829999999999999</v>
      </c>
      <c r="J108" s="12">
        <v>-4.3099999999999996</v>
      </c>
      <c r="K108" s="47" t="s">
        <v>739</v>
      </c>
      <c r="L108" s="9" t="str">
        <f t="shared" si="14"/>
        <v>Yes</v>
      </c>
    </row>
    <row r="109" spans="1:12" ht="25.5" x14ac:dyDescent="0.2">
      <c r="A109" s="48" t="s">
        <v>619</v>
      </c>
      <c r="B109" s="37" t="s">
        <v>213</v>
      </c>
      <c r="C109" s="49">
        <v>77269212</v>
      </c>
      <c r="D109" s="46" t="str">
        <f t="shared" si="11"/>
        <v>N/A</v>
      </c>
      <c r="E109" s="49">
        <v>69343449</v>
      </c>
      <c r="F109" s="46" t="str">
        <f t="shared" si="12"/>
        <v>N/A</v>
      </c>
      <c r="G109" s="49">
        <v>64679032</v>
      </c>
      <c r="H109" s="46" t="str">
        <f t="shared" si="13"/>
        <v>N/A</v>
      </c>
      <c r="I109" s="12">
        <v>-10.3</v>
      </c>
      <c r="J109" s="12">
        <v>-6.73</v>
      </c>
      <c r="K109" s="47" t="s">
        <v>739</v>
      </c>
      <c r="L109" s="9" t="str">
        <f t="shared" si="14"/>
        <v>Yes</v>
      </c>
    </row>
    <row r="110" spans="1:12" x14ac:dyDescent="0.2">
      <c r="A110" s="48" t="s">
        <v>620</v>
      </c>
      <c r="B110" s="37" t="s">
        <v>213</v>
      </c>
      <c r="C110" s="38">
        <v>112965</v>
      </c>
      <c r="D110" s="46" t="str">
        <f t="shared" si="11"/>
        <v>N/A</v>
      </c>
      <c r="E110" s="38">
        <v>111421</v>
      </c>
      <c r="F110" s="46" t="str">
        <f t="shared" si="12"/>
        <v>N/A</v>
      </c>
      <c r="G110" s="38">
        <v>115823</v>
      </c>
      <c r="H110" s="46" t="str">
        <f t="shared" si="13"/>
        <v>N/A</v>
      </c>
      <c r="I110" s="12">
        <v>-1.37</v>
      </c>
      <c r="J110" s="12">
        <v>3.9510000000000001</v>
      </c>
      <c r="K110" s="47" t="s">
        <v>739</v>
      </c>
      <c r="L110" s="9" t="str">
        <f t="shared" si="14"/>
        <v>Yes</v>
      </c>
    </row>
    <row r="111" spans="1:12" x14ac:dyDescent="0.2">
      <c r="A111" s="48" t="s">
        <v>1450</v>
      </c>
      <c r="B111" s="37" t="s">
        <v>213</v>
      </c>
      <c r="C111" s="49">
        <v>684.01019785000005</v>
      </c>
      <c r="D111" s="46" t="str">
        <f t="shared" si="11"/>
        <v>N/A</v>
      </c>
      <c r="E111" s="49">
        <v>622.35529209000003</v>
      </c>
      <c r="F111" s="46" t="str">
        <f t="shared" si="12"/>
        <v>N/A</v>
      </c>
      <c r="G111" s="49">
        <v>558.42994914999997</v>
      </c>
      <c r="H111" s="46" t="str">
        <f t="shared" si="13"/>
        <v>N/A</v>
      </c>
      <c r="I111" s="12">
        <v>-9.01</v>
      </c>
      <c r="J111" s="12">
        <v>-10.3</v>
      </c>
      <c r="K111" s="47" t="s">
        <v>739</v>
      </c>
      <c r="L111" s="9" t="str">
        <f t="shared" si="14"/>
        <v>Yes</v>
      </c>
    </row>
    <row r="112" spans="1:12" x14ac:dyDescent="0.2">
      <c r="A112" s="48" t="s">
        <v>621</v>
      </c>
      <c r="B112" s="37" t="s">
        <v>213</v>
      </c>
      <c r="C112" s="49">
        <v>126273119</v>
      </c>
      <c r="D112" s="46" t="str">
        <f t="shared" si="11"/>
        <v>N/A</v>
      </c>
      <c r="E112" s="49">
        <v>130734965</v>
      </c>
      <c r="F112" s="46" t="str">
        <f t="shared" si="12"/>
        <v>N/A</v>
      </c>
      <c r="G112" s="49">
        <v>143193204</v>
      </c>
      <c r="H112" s="46" t="str">
        <f t="shared" si="13"/>
        <v>N/A</v>
      </c>
      <c r="I112" s="12">
        <v>3.5329999999999999</v>
      </c>
      <c r="J112" s="12">
        <v>9.5289999999999999</v>
      </c>
      <c r="K112" s="47" t="s">
        <v>739</v>
      </c>
      <c r="L112" s="9" t="str">
        <f t="shared" si="14"/>
        <v>Yes</v>
      </c>
    </row>
    <row r="113" spans="1:12" x14ac:dyDescent="0.2">
      <c r="A113" s="48" t="s">
        <v>622</v>
      </c>
      <c r="B113" s="37" t="s">
        <v>213</v>
      </c>
      <c r="C113" s="38">
        <v>161015</v>
      </c>
      <c r="D113" s="46" t="str">
        <f t="shared" si="11"/>
        <v>N/A</v>
      </c>
      <c r="E113" s="38">
        <v>158750</v>
      </c>
      <c r="F113" s="46" t="str">
        <f t="shared" si="12"/>
        <v>N/A</v>
      </c>
      <c r="G113" s="38">
        <v>168511</v>
      </c>
      <c r="H113" s="46" t="str">
        <f t="shared" si="13"/>
        <v>N/A</v>
      </c>
      <c r="I113" s="12">
        <v>-1.41</v>
      </c>
      <c r="J113" s="12">
        <v>6.149</v>
      </c>
      <c r="K113" s="47" t="s">
        <v>739</v>
      </c>
      <c r="L113" s="9" t="str">
        <f t="shared" si="14"/>
        <v>Yes</v>
      </c>
    </row>
    <row r="114" spans="1:12" x14ac:dyDescent="0.2">
      <c r="A114" s="48" t="s">
        <v>1451</v>
      </c>
      <c r="B114" s="37" t="s">
        <v>213</v>
      </c>
      <c r="C114" s="49">
        <v>784.23202186000003</v>
      </c>
      <c r="D114" s="46" t="str">
        <f t="shared" si="11"/>
        <v>N/A</v>
      </c>
      <c r="E114" s="49">
        <v>823.52733857999999</v>
      </c>
      <c r="F114" s="46" t="str">
        <f t="shared" si="12"/>
        <v>N/A</v>
      </c>
      <c r="G114" s="49">
        <v>849.75582602999998</v>
      </c>
      <c r="H114" s="46" t="str">
        <f t="shared" si="13"/>
        <v>N/A</v>
      </c>
      <c r="I114" s="12">
        <v>5.0110000000000001</v>
      </c>
      <c r="J114" s="12">
        <v>3.1850000000000001</v>
      </c>
      <c r="K114" s="47" t="s">
        <v>739</v>
      </c>
      <c r="L114" s="9" t="str">
        <f t="shared" si="14"/>
        <v>Yes</v>
      </c>
    </row>
    <row r="115" spans="1:12" ht="25.5" x14ac:dyDescent="0.2">
      <c r="A115" s="48" t="s">
        <v>623</v>
      </c>
      <c r="B115" s="37" t="s">
        <v>213</v>
      </c>
      <c r="C115" s="49">
        <v>65263497</v>
      </c>
      <c r="D115" s="46" t="str">
        <f t="shared" si="11"/>
        <v>N/A</v>
      </c>
      <c r="E115" s="49">
        <v>57886708</v>
      </c>
      <c r="F115" s="46" t="str">
        <f t="shared" si="12"/>
        <v>N/A</v>
      </c>
      <c r="G115" s="49">
        <v>57215036</v>
      </c>
      <c r="H115" s="46" t="str">
        <f t="shared" si="13"/>
        <v>N/A</v>
      </c>
      <c r="I115" s="12">
        <v>-11.3</v>
      </c>
      <c r="J115" s="12">
        <v>-1.1599999999999999</v>
      </c>
      <c r="K115" s="47" t="s">
        <v>739</v>
      </c>
      <c r="L115" s="9" t="str">
        <f t="shared" si="14"/>
        <v>Yes</v>
      </c>
    </row>
    <row r="116" spans="1:12" x14ac:dyDescent="0.2">
      <c r="A116" s="51" t="s">
        <v>624</v>
      </c>
      <c r="B116" s="38" t="s">
        <v>213</v>
      </c>
      <c r="C116" s="38">
        <v>11752</v>
      </c>
      <c r="D116" s="46" t="str">
        <f t="shared" si="11"/>
        <v>N/A</v>
      </c>
      <c r="E116" s="38">
        <v>11791</v>
      </c>
      <c r="F116" s="46" t="str">
        <f t="shared" si="12"/>
        <v>N/A</v>
      </c>
      <c r="G116" s="38">
        <v>12803</v>
      </c>
      <c r="H116" s="46" t="str">
        <f t="shared" si="13"/>
        <v>N/A</v>
      </c>
      <c r="I116" s="12">
        <v>0.33189999999999997</v>
      </c>
      <c r="J116" s="12">
        <v>8.5830000000000002</v>
      </c>
      <c r="K116" s="52" t="s">
        <v>739</v>
      </c>
      <c r="L116" s="9" t="str">
        <f t="shared" si="14"/>
        <v>Yes</v>
      </c>
    </row>
    <row r="117" spans="1:12" ht="25.5" x14ac:dyDescent="0.2">
      <c r="A117" s="48" t="s">
        <v>1452</v>
      </c>
      <c r="B117" s="37" t="s">
        <v>213</v>
      </c>
      <c r="C117" s="49">
        <v>5553.3949114999996</v>
      </c>
      <c r="D117" s="46" t="str">
        <f t="shared" si="11"/>
        <v>N/A</v>
      </c>
      <c r="E117" s="49">
        <v>4909.3976762000002</v>
      </c>
      <c r="F117" s="46" t="str">
        <f t="shared" si="12"/>
        <v>N/A</v>
      </c>
      <c r="G117" s="49">
        <v>4468.8772944000002</v>
      </c>
      <c r="H117" s="46" t="str">
        <f t="shared" si="13"/>
        <v>N/A</v>
      </c>
      <c r="I117" s="12">
        <v>-11.6</v>
      </c>
      <c r="J117" s="12">
        <v>-8.9700000000000006</v>
      </c>
      <c r="K117" s="47" t="s">
        <v>739</v>
      </c>
      <c r="L117" s="9" t="str">
        <f t="shared" si="14"/>
        <v>Yes</v>
      </c>
    </row>
    <row r="118" spans="1:12" ht="25.5" x14ac:dyDescent="0.2">
      <c r="A118" s="48" t="s">
        <v>625</v>
      </c>
      <c r="B118" s="37" t="s">
        <v>213</v>
      </c>
      <c r="C118" s="49">
        <v>3330672</v>
      </c>
      <c r="D118" s="46" t="str">
        <f t="shared" si="11"/>
        <v>N/A</v>
      </c>
      <c r="E118" s="49">
        <v>3123815</v>
      </c>
      <c r="F118" s="46" t="str">
        <f t="shared" si="12"/>
        <v>N/A</v>
      </c>
      <c r="G118" s="49">
        <v>3444127</v>
      </c>
      <c r="H118" s="46" t="str">
        <f t="shared" si="13"/>
        <v>N/A</v>
      </c>
      <c r="I118" s="12">
        <v>-6.21</v>
      </c>
      <c r="J118" s="12">
        <v>10.25</v>
      </c>
      <c r="K118" s="47" t="s">
        <v>739</v>
      </c>
      <c r="L118" s="9" t="str">
        <f t="shared" si="14"/>
        <v>Yes</v>
      </c>
    </row>
    <row r="119" spans="1:12" x14ac:dyDescent="0.2">
      <c r="A119" s="48" t="s">
        <v>626</v>
      </c>
      <c r="B119" s="37" t="s">
        <v>213</v>
      </c>
      <c r="C119" s="38">
        <v>9749</v>
      </c>
      <c r="D119" s="46" t="str">
        <f t="shared" si="11"/>
        <v>N/A</v>
      </c>
      <c r="E119" s="38">
        <v>9714</v>
      </c>
      <c r="F119" s="46" t="str">
        <f t="shared" si="12"/>
        <v>N/A</v>
      </c>
      <c r="G119" s="38">
        <v>10631</v>
      </c>
      <c r="H119" s="46" t="str">
        <f t="shared" si="13"/>
        <v>N/A</v>
      </c>
      <c r="I119" s="12">
        <v>-0.35899999999999999</v>
      </c>
      <c r="J119" s="12">
        <v>9.44</v>
      </c>
      <c r="K119" s="47" t="s">
        <v>739</v>
      </c>
      <c r="L119" s="9" t="str">
        <f t="shared" si="14"/>
        <v>Yes</v>
      </c>
    </row>
    <row r="120" spans="1:12" ht="25.5" x14ac:dyDescent="0.2">
      <c r="A120" s="48" t="s">
        <v>1453</v>
      </c>
      <c r="B120" s="37" t="s">
        <v>213</v>
      </c>
      <c r="C120" s="49">
        <v>341.64242486000001</v>
      </c>
      <c r="D120" s="46" t="str">
        <f t="shared" si="11"/>
        <v>N/A</v>
      </c>
      <c r="E120" s="49">
        <v>321.57864936999999</v>
      </c>
      <c r="F120" s="46" t="str">
        <f t="shared" si="12"/>
        <v>N/A</v>
      </c>
      <c r="G120" s="49">
        <v>323.97018154</v>
      </c>
      <c r="H120" s="46" t="str">
        <f t="shared" si="13"/>
        <v>N/A</v>
      </c>
      <c r="I120" s="12">
        <v>-5.87</v>
      </c>
      <c r="J120" s="12">
        <v>0.74370000000000003</v>
      </c>
      <c r="K120" s="47" t="s">
        <v>739</v>
      </c>
      <c r="L120" s="9" t="str">
        <f t="shared" si="14"/>
        <v>Yes</v>
      </c>
    </row>
    <row r="121" spans="1:12" ht="25.5" x14ac:dyDescent="0.2">
      <c r="A121" s="48" t="s">
        <v>627</v>
      </c>
      <c r="B121" s="37" t="s">
        <v>213</v>
      </c>
      <c r="C121" s="49">
        <v>1519303</v>
      </c>
      <c r="D121" s="46" t="str">
        <f t="shared" si="11"/>
        <v>N/A</v>
      </c>
      <c r="E121" s="49">
        <v>1826884</v>
      </c>
      <c r="F121" s="46" t="str">
        <f t="shared" si="12"/>
        <v>N/A</v>
      </c>
      <c r="G121" s="49">
        <v>2032979</v>
      </c>
      <c r="H121" s="46" t="str">
        <f t="shared" si="13"/>
        <v>N/A</v>
      </c>
      <c r="I121" s="12">
        <v>20.239999999999998</v>
      </c>
      <c r="J121" s="12">
        <v>11.28</v>
      </c>
      <c r="K121" s="47" t="s">
        <v>739</v>
      </c>
      <c r="L121" s="9" t="str">
        <f t="shared" si="14"/>
        <v>Yes</v>
      </c>
    </row>
    <row r="122" spans="1:12" x14ac:dyDescent="0.2">
      <c r="A122" s="48" t="s">
        <v>628</v>
      </c>
      <c r="B122" s="37" t="s">
        <v>213</v>
      </c>
      <c r="C122" s="38">
        <v>342</v>
      </c>
      <c r="D122" s="46" t="str">
        <f t="shared" si="11"/>
        <v>N/A</v>
      </c>
      <c r="E122" s="38">
        <v>345</v>
      </c>
      <c r="F122" s="46" t="str">
        <f t="shared" si="12"/>
        <v>N/A</v>
      </c>
      <c r="G122" s="38">
        <v>460</v>
      </c>
      <c r="H122" s="46" t="str">
        <f t="shared" si="13"/>
        <v>N/A</v>
      </c>
      <c r="I122" s="12">
        <v>0.87719999999999998</v>
      </c>
      <c r="J122" s="12">
        <v>33.33</v>
      </c>
      <c r="K122" s="47" t="s">
        <v>739</v>
      </c>
      <c r="L122" s="9" t="str">
        <f t="shared" si="14"/>
        <v>No</v>
      </c>
    </row>
    <row r="123" spans="1:12" ht="25.5" x14ac:dyDescent="0.2">
      <c r="A123" s="48" t="s">
        <v>1454</v>
      </c>
      <c r="B123" s="37" t="s">
        <v>213</v>
      </c>
      <c r="C123" s="49">
        <v>4442.4064326999996</v>
      </c>
      <c r="D123" s="46" t="str">
        <f t="shared" si="11"/>
        <v>N/A</v>
      </c>
      <c r="E123" s="49">
        <v>5295.3159420000002</v>
      </c>
      <c r="F123" s="46" t="str">
        <f t="shared" si="12"/>
        <v>N/A</v>
      </c>
      <c r="G123" s="49">
        <v>4419.5195652000002</v>
      </c>
      <c r="H123" s="46" t="str">
        <f t="shared" si="13"/>
        <v>N/A</v>
      </c>
      <c r="I123" s="12">
        <v>19.2</v>
      </c>
      <c r="J123" s="12">
        <v>-16.5</v>
      </c>
      <c r="K123" s="47" t="s">
        <v>739</v>
      </c>
      <c r="L123" s="9" t="str">
        <f t="shared" si="14"/>
        <v>Yes</v>
      </c>
    </row>
    <row r="124" spans="1:12" ht="25.5" x14ac:dyDescent="0.2">
      <c r="A124" s="48" t="s">
        <v>629</v>
      </c>
      <c r="B124" s="37" t="s">
        <v>213</v>
      </c>
      <c r="C124" s="49">
        <v>56011</v>
      </c>
      <c r="D124" s="46" t="str">
        <f t="shared" si="11"/>
        <v>N/A</v>
      </c>
      <c r="E124" s="49">
        <v>43180</v>
      </c>
      <c r="F124" s="46" t="str">
        <f t="shared" si="12"/>
        <v>N/A</v>
      </c>
      <c r="G124" s="49">
        <v>44627</v>
      </c>
      <c r="H124" s="46" t="str">
        <f t="shared" si="13"/>
        <v>N/A</v>
      </c>
      <c r="I124" s="12">
        <v>-22.9</v>
      </c>
      <c r="J124" s="12">
        <v>3.351</v>
      </c>
      <c r="K124" s="47" t="s">
        <v>739</v>
      </c>
      <c r="L124" s="9" t="str">
        <f t="shared" si="14"/>
        <v>Yes</v>
      </c>
    </row>
    <row r="125" spans="1:12" ht="25.5" x14ac:dyDescent="0.2">
      <c r="A125" s="48" t="s">
        <v>630</v>
      </c>
      <c r="B125" s="37" t="s">
        <v>213</v>
      </c>
      <c r="C125" s="38">
        <v>28</v>
      </c>
      <c r="D125" s="46" t="str">
        <f t="shared" si="11"/>
        <v>N/A</v>
      </c>
      <c r="E125" s="38">
        <v>21</v>
      </c>
      <c r="F125" s="46" t="str">
        <f t="shared" si="12"/>
        <v>N/A</v>
      </c>
      <c r="G125" s="38">
        <v>20</v>
      </c>
      <c r="H125" s="46" t="str">
        <f t="shared" si="13"/>
        <v>N/A</v>
      </c>
      <c r="I125" s="12">
        <v>-25</v>
      </c>
      <c r="J125" s="12">
        <v>-4.76</v>
      </c>
      <c r="K125" s="47" t="s">
        <v>739</v>
      </c>
      <c r="L125" s="9" t="str">
        <f t="shared" si="14"/>
        <v>Yes</v>
      </c>
    </row>
    <row r="126" spans="1:12" ht="25.5" x14ac:dyDescent="0.2">
      <c r="A126" s="48" t="s">
        <v>1455</v>
      </c>
      <c r="B126" s="37" t="s">
        <v>213</v>
      </c>
      <c r="C126" s="49">
        <v>2000.3928570999999</v>
      </c>
      <c r="D126" s="46" t="str">
        <f t="shared" si="11"/>
        <v>N/A</v>
      </c>
      <c r="E126" s="49">
        <v>2056.1904761999999</v>
      </c>
      <c r="F126" s="46" t="str">
        <f t="shared" si="12"/>
        <v>N/A</v>
      </c>
      <c r="G126" s="49">
        <v>2231.35</v>
      </c>
      <c r="H126" s="46" t="str">
        <f t="shared" si="13"/>
        <v>N/A</v>
      </c>
      <c r="I126" s="12">
        <v>2.7890000000000001</v>
      </c>
      <c r="J126" s="12">
        <v>8.5190000000000001</v>
      </c>
      <c r="K126" s="47" t="s">
        <v>739</v>
      </c>
      <c r="L126" s="9" t="str">
        <f t="shared" si="14"/>
        <v>Yes</v>
      </c>
    </row>
    <row r="127" spans="1:12" ht="25.5" x14ac:dyDescent="0.2">
      <c r="A127" s="48" t="s">
        <v>631</v>
      </c>
      <c r="B127" s="37" t="s">
        <v>213</v>
      </c>
      <c r="C127" s="49">
        <v>483647</v>
      </c>
      <c r="D127" s="46" t="str">
        <f t="shared" si="11"/>
        <v>N/A</v>
      </c>
      <c r="E127" s="49">
        <v>415479</v>
      </c>
      <c r="F127" s="46" t="str">
        <f t="shared" si="12"/>
        <v>N/A</v>
      </c>
      <c r="G127" s="49">
        <v>451590</v>
      </c>
      <c r="H127" s="46" t="str">
        <f t="shared" si="13"/>
        <v>N/A</v>
      </c>
      <c r="I127" s="12">
        <v>-14.1</v>
      </c>
      <c r="J127" s="12">
        <v>8.6910000000000007</v>
      </c>
      <c r="K127" s="47" t="s">
        <v>739</v>
      </c>
      <c r="L127" s="9" t="str">
        <f t="shared" si="14"/>
        <v>Yes</v>
      </c>
    </row>
    <row r="128" spans="1:12" x14ac:dyDescent="0.2">
      <c r="A128" s="48" t="s">
        <v>632</v>
      </c>
      <c r="B128" s="37" t="s">
        <v>213</v>
      </c>
      <c r="C128" s="38">
        <v>326</v>
      </c>
      <c r="D128" s="46" t="str">
        <f t="shared" si="11"/>
        <v>N/A</v>
      </c>
      <c r="E128" s="38">
        <v>334</v>
      </c>
      <c r="F128" s="46" t="str">
        <f t="shared" si="12"/>
        <v>N/A</v>
      </c>
      <c r="G128" s="38">
        <v>344</v>
      </c>
      <c r="H128" s="46" t="str">
        <f t="shared" si="13"/>
        <v>N/A</v>
      </c>
      <c r="I128" s="12">
        <v>2.4540000000000002</v>
      </c>
      <c r="J128" s="12">
        <v>2.9940000000000002</v>
      </c>
      <c r="K128" s="47" t="s">
        <v>739</v>
      </c>
      <c r="L128" s="9" t="str">
        <f t="shared" si="14"/>
        <v>Yes</v>
      </c>
    </row>
    <row r="129" spans="1:12" ht="25.5" x14ac:dyDescent="0.2">
      <c r="A129" s="48" t="s">
        <v>1456</v>
      </c>
      <c r="B129" s="37" t="s">
        <v>213</v>
      </c>
      <c r="C129" s="49">
        <v>1483.5797545999999</v>
      </c>
      <c r="D129" s="46" t="str">
        <f t="shared" si="11"/>
        <v>N/A</v>
      </c>
      <c r="E129" s="49">
        <v>1243.9491018000001</v>
      </c>
      <c r="F129" s="46" t="str">
        <f t="shared" si="12"/>
        <v>N/A</v>
      </c>
      <c r="G129" s="49">
        <v>1312.7616278999999</v>
      </c>
      <c r="H129" s="46" t="str">
        <f t="shared" si="13"/>
        <v>N/A</v>
      </c>
      <c r="I129" s="12">
        <v>-16.2</v>
      </c>
      <c r="J129" s="12">
        <v>5.532</v>
      </c>
      <c r="K129" s="47" t="s">
        <v>739</v>
      </c>
      <c r="L129" s="9" t="str">
        <f t="shared" si="14"/>
        <v>Yes</v>
      </c>
    </row>
    <row r="130" spans="1:12" ht="25.5" x14ac:dyDescent="0.2">
      <c r="A130" s="48" t="s">
        <v>633</v>
      </c>
      <c r="B130" s="37" t="s">
        <v>213</v>
      </c>
      <c r="C130" s="49">
        <v>593649</v>
      </c>
      <c r="D130" s="46" t="str">
        <f t="shared" si="11"/>
        <v>N/A</v>
      </c>
      <c r="E130" s="49">
        <v>771587</v>
      </c>
      <c r="F130" s="46" t="str">
        <f t="shared" si="12"/>
        <v>N/A</v>
      </c>
      <c r="G130" s="49">
        <v>854493</v>
      </c>
      <c r="H130" s="46" t="str">
        <f t="shared" si="13"/>
        <v>N/A</v>
      </c>
      <c r="I130" s="12">
        <v>29.97</v>
      </c>
      <c r="J130" s="12">
        <v>10.74</v>
      </c>
      <c r="K130" s="47" t="s">
        <v>739</v>
      </c>
      <c r="L130" s="9" t="str">
        <f t="shared" si="14"/>
        <v>Yes</v>
      </c>
    </row>
    <row r="131" spans="1:12" x14ac:dyDescent="0.2">
      <c r="A131" s="48" t="s">
        <v>634</v>
      </c>
      <c r="B131" s="37" t="s">
        <v>213</v>
      </c>
      <c r="C131" s="38">
        <v>5157</v>
      </c>
      <c r="D131" s="46" t="str">
        <f t="shared" si="11"/>
        <v>N/A</v>
      </c>
      <c r="E131" s="38">
        <v>6235</v>
      </c>
      <c r="F131" s="46" t="str">
        <f t="shared" si="12"/>
        <v>N/A</v>
      </c>
      <c r="G131" s="38">
        <v>6882</v>
      </c>
      <c r="H131" s="46" t="str">
        <f t="shared" si="13"/>
        <v>N/A</v>
      </c>
      <c r="I131" s="12">
        <v>20.9</v>
      </c>
      <c r="J131" s="12">
        <v>10.38</v>
      </c>
      <c r="K131" s="47" t="s">
        <v>739</v>
      </c>
      <c r="L131" s="9" t="str">
        <f t="shared" si="14"/>
        <v>Yes</v>
      </c>
    </row>
    <row r="132" spans="1:12" ht="25.5" x14ac:dyDescent="0.2">
      <c r="A132" s="48" t="s">
        <v>1457</v>
      </c>
      <c r="B132" s="37" t="s">
        <v>213</v>
      </c>
      <c r="C132" s="49">
        <v>115.11518325</v>
      </c>
      <c r="D132" s="46" t="str">
        <f t="shared" si="11"/>
        <v>N/A</v>
      </c>
      <c r="E132" s="49">
        <v>123.75092221</v>
      </c>
      <c r="F132" s="46" t="str">
        <f t="shared" si="12"/>
        <v>N/A</v>
      </c>
      <c r="G132" s="49">
        <v>124.16346992</v>
      </c>
      <c r="H132" s="46" t="str">
        <f t="shared" si="13"/>
        <v>N/A</v>
      </c>
      <c r="I132" s="12">
        <v>7.5019999999999998</v>
      </c>
      <c r="J132" s="12">
        <v>0.33339999999999997</v>
      </c>
      <c r="K132" s="47" t="s">
        <v>739</v>
      </c>
      <c r="L132" s="9" t="str">
        <f t="shared" si="14"/>
        <v>Yes</v>
      </c>
    </row>
    <row r="133" spans="1:12" ht="25.5" x14ac:dyDescent="0.2">
      <c r="A133" s="48" t="s">
        <v>635</v>
      </c>
      <c r="B133" s="37" t="s">
        <v>213</v>
      </c>
      <c r="C133" s="49">
        <v>16604600</v>
      </c>
      <c r="D133" s="46" t="str">
        <f t="shared" si="11"/>
        <v>N/A</v>
      </c>
      <c r="E133" s="49">
        <v>16524315</v>
      </c>
      <c r="F133" s="46" t="str">
        <f t="shared" si="12"/>
        <v>N/A</v>
      </c>
      <c r="G133" s="49">
        <v>17092565</v>
      </c>
      <c r="H133" s="46" t="str">
        <f t="shared" si="13"/>
        <v>N/A</v>
      </c>
      <c r="I133" s="12">
        <v>-0.48399999999999999</v>
      </c>
      <c r="J133" s="12">
        <v>3.4390000000000001</v>
      </c>
      <c r="K133" s="47" t="s">
        <v>739</v>
      </c>
      <c r="L133" s="9" t="str">
        <f t="shared" si="14"/>
        <v>Yes</v>
      </c>
    </row>
    <row r="134" spans="1:12" x14ac:dyDescent="0.2">
      <c r="A134" s="48" t="s">
        <v>636</v>
      </c>
      <c r="B134" s="37" t="s">
        <v>213</v>
      </c>
      <c r="C134" s="38">
        <v>1066</v>
      </c>
      <c r="D134" s="46" t="str">
        <f t="shared" si="11"/>
        <v>N/A</v>
      </c>
      <c r="E134" s="38">
        <v>1007</v>
      </c>
      <c r="F134" s="46" t="str">
        <f t="shared" si="12"/>
        <v>N/A</v>
      </c>
      <c r="G134" s="38">
        <v>1098</v>
      </c>
      <c r="H134" s="46" t="str">
        <f t="shared" si="13"/>
        <v>N/A</v>
      </c>
      <c r="I134" s="12">
        <v>-5.53</v>
      </c>
      <c r="J134" s="12">
        <v>9.0370000000000008</v>
      </c>
      <c r="K134" s="47" t="s">
        <v>739</v>
      </c>
      <c r="L134" s="9" t="str">
        <f t="shared" si="14"/>
        <v>Yes</v>
      </c>
    </row>
    <row r="135" spans="1:12" x14ac:dyDescent="0.2">
      <c r="A135" s="48" t="s">
        <v>1458</v>
      </c>
      <c r="B135" s="37" t="s">
        <v>213</v>
      </c>
      <c r="C135" s="49">
        <v>15576.547842</v>
      </c>
      <c r="D135" s="46" t="str">
        <f t="shared" si="11"/>
        <v>N/A</v>
      </c>
      <c r="E135" s="49">
        <v>16409.448858</v>
      </c>
      <c r="F135" s="46" t="str">
        <f t="shared" si="12"/>
        <v>N/A</v>
      </c>
      <c r="G135" s="49">
        <v>15566.999089000001</v>
      </c>
      <c r="H135" s="46" t="str">
        <f t="shared" si="13"/>
        <v>N/A</v>
      </c>
      <c r="I135" s="12">
        <v>5.3470000000000004</v>
      </c>
      <c r="J135" s="12">
        <v>-5.13</v>
      </c>
      <c r="K135" s="47" t="s">
        <v>739</v>
      </c>
      <c r="L135" s="9" t="str">
        <f t="shared" si="14"/>
        <v>Yes</v>
      </c>
    </row>
    <row r="136" spans="1:12" ht="25.5" x14ac:dyDescent="0.2">
      <c r="A136" s="48" t="s">
        <v>637</v>
      </c>
      <c r="B136" s="37" t="s">
        <v>213</v>
      </c>
      <c r="C136" s="49">
        <v>2845569</v>
      </c>
      <c r="D136" s="46" t="str">
        <f t="shared" si="11"/>
        <v>N/A</v>
      </c>
      <c r="E136" s="49">
        <v>2869302</v>
      </c>
      <c r="F136" s="46" t="str">
        <f t="shared" si="12"/>
        <v>N/A</v>
      </c>
      <c r="G136" s="49">
        <v>2949589</v>
      </c>
      <c r="H136" s="46" t="str">
        <f t="shared" si="13"/>
        <v>N/A</v>
      </c>
      <c r="I136" s="12">
        <v>0.83399999999999996</v>
      </c>
      <c r="J136" s="12">
        <v>2.798</v>
      </c>
      <c r="K136" s="47" t="s">
        <v>739</v>
      </c>
      <c r="L136" s="9" t="str">
        <f>IF(J136="Div by 0", "N/A", IF(OR(J136="N/A",K136="N/A"),"N/A", IF(J136&gt;VALUE(MID(K136,1,2)), "No", IF(J136&lt;-1*VALUE(MID(K136,1,2)), "No", "Yes"))))</f>
        <v>Yes</v>
      </c>
    </row>
    <row r="137" spans="1:12" x14ac:dyDescent="0.2">
      <c r="A137" s="48" t="s">
        <v>638</v>
      </c>
      <c r="B137" s="37" t="s">
        <v>213</v>
      </c>
      <c r="C137" s="38">
        <v>12909</v>
      </c>
      <c r="D137" s="46" t="str">
        <f t="shared" si="11"/>
        <v>N/A</v>
      </c>
      <c r="E137" s="38">
        <v>12789</v>
      </c>
      <c r="F137" s="46" t="str">
        <f t="shared" si="12"/>
        <v>N/A</v>
      </c>
      <c r="G137" s="38">
        <v>13112</v>
      </c>
      <c r="H137" s="46" t="str">
        <f t="shared" si="13"/>
        <v>N/A</v>
      </c>
      <c r="I137" s="12">
        <v>-0.93</v>
      </c>
      <c r="J137" s="12">
        <v>2.5259999999999998</v>
      </c>
      <c r="K137" s="47" t="s">
        <v>739</v>
      </c>
      <c r="L137" s="9" t="str">
        <f t="shared" ref="L137:L141" si="15">IF(J137="Div by 0", "N/A", IF(OR(J137="N/A",K137="N/A"),"N/A", IF(J137&gt;VALUE(MID(K137,1,2)), "No", IF(J137&lt;-1*VALUE(MID(K137,1,2)), "No", "Yes"))))</f>
        <v>Yes</v>
      </c>
    </row>
    <row r="138" spans="1:12" ht="25.5" x14ac:dyDescent="0.2">
      <c r="A138" s="48" t="s">
        <v>1459</v>
      </c>
      <c r="B138" s="37" t="s">
        <v>213</v>
      </c>
      <c r="C138" s="49">
        <v>220.43295375</v>
      </c>
      <c r="D138" s="46" t="str">
        <f t="shared" si="11"/>
        <v>N/A</v>
      </c>
      <c r="E138" s="49">
        <v>224.35702556999999</v>
      </c>
      <c r="F138" s="46" t="str">
        <f t="shared" si="12"/>
        <v>N/A</v>
      </c>
      <c r="G138" s="49">
        <v>224.95340146000001</v>
      </c>
      <c r="H138" s="46" t="str">
        <f t="shared" si="13"/>
        <v>N/A</v>
      </c>
      <c r="I138" s="12">
        <v>1.78</v>
      </c>
      <c r="J138" s="12">
        <v>0.26579999999999998</v>
      </c>
      <c r="K138" s="47" t="s">
        <v>739</v>
      </c>
      <c r="L138" s="9" t="str">
        <f t="shared" si="15"/>
        <v>Yes</v>
      </c>
    </row>
    <row r="139" spans="1:12" ht="25.5" x14ac:dyDescent="0.2">
      <c r="A139" s="48" t="s">
        <v>639</v>
      </c>
      <c r="B139" s="37" t="s">
        <v>213</v>
      </c>
      <c r="C139" s="49">
        <v>27840</v>
      </c>
      <c r="D139" s="46" t="str">
        <f t="shared" si="11"/>
        <v>N/A</v>
      </c>
      <c r="E139" s="49">
        <v>26280</v>
      </c>
      <c r="F139" s="46" t="str">
        <f t="shared" si="12"/>
        <v>N/A</v>
      </c>
      <c r="G139" s="49">
        <v>26085</v>
      </c>
      <c r="H139" s="46" t="str">
        <f t="shared" si="13"/>
        <v>N/A</v>
      </c>
      <c r="I139" s="12">
        <v>-5.6</v>
      </c>
      <c r="J139" s="12">
        <v>-0.74199999999999999</v>
      </c>
      <c r="K139" s="47" t="s">
        <v>739</v>
      </c>
      <c r="L139" s="9" t="str">
        <f t="shared" si="15"/>
        <v>Yes</v>
      </c>
    </row>
    <row r="140" spans="1:12" x14ac:dyDescent="0.2">
      <c r="A140" s="48" t="s">
        <v>640</v>
      </c>
      <c r="B140" s="37" t="s">
        <v>213</v>
      </c>
      <c r="C140" s="38">
        <v>26</v>
      </c>
      <c r="D140" s="46" t="str">
        <f t="shared" si="11"/>
        <v>N/A</v>
      </c>
      <c r="E140" s="38">
        <v>30</v>
      </c>
      <c r="F140" s="46" t="str">
        <f t="shared" si="12"/>
        <v>N/A</v>
      </c>
      <c r="G140" s="38">
        <v>32</v>
      </c>
      <c r="H140" s="46" t="str">
        <f t="shared" si="13"/>
        <v>N/A</v>
      </c>
      <c r="I140" s="12">
        <v>15.38</v>
      </c>
      <c r="J140" s="12">
        <v>6.6669999999999998</v>
      </c>
      <c r="K140" s="47" t="s">
        <v>739</v>
      </c>
      <c r="L140" s="9" t="str">
        <f t="shared" si="15"/>
        <v>Yes</v>
      </c>
    </row>
    <row r="141" spans="1:12" ht="25.5" x14ac:dyDescent="0.2">
      <c r="A141" s="48" t="s">
        <v>1460</v>
      </c>
      <c r="B141" s="37" t="s">
        <v>213</v>
      </c>
      <c r="C141" s="49">
        <v>1070.7692308000001</v>
      </c>
      <c r="D141" s="46" t="str">
        <f t="shared" si="11"/>
        <v>N/A</v>
      </c>
      <c r="E141" s="49">
        <v>876</v>
      </c>
      <c r="F141" s="46" t="str">
        <f t="shared" si="12"/>
        <v>N/A</v>
      </c>
      <c r="G141" s="49">
        <v>815.15625</v>
      </c>
      <c r="H141" s="46" t="str">
        <f t="shared" si="13"/>
        <v>N/A</v>
      </c>
      <c r="I141" s="12">
        <v>-18.2</v>
      </c>
      <c r="J141" s="12">
        <v>-6.95</v>
      </c>
      <c r="K141" s="47" t="s">
        <v>739</v>
      </c>
      <c r="L141" s="9" t="str">
        <f t="shared" si="15"/>
        <v>Yes</v>
      </c>
    </row>
    <row r="142" spans="1:12" ht="25.5" x14ac:dyDescent="0.2">
      <c r="A142" s="48" t="s">
        <v>641</v>
      </c>
      <c r="B142" s="37" t="s">
        <v>213</v>
      </c>
      <c r="C142" s="49">
        <v>22951846</v>
      </c>
      <c r="D142" s="46" t="str">
        <f t="shared" si="11"/>
        <v>N/A</v>
      </c>
      <c r="E142" s="49">
        <v>23547574</v>
      </c>
      <c r="F142" s="46" t="str">
        <f t="shared" si="12"/>
        <v>N/A</v>
      </c>
      <c r="G142" s="49">
        <v>23161500</v>
      </c>
      <c r="H142" s="46" t="str">
        <f t="shared" si="13"/>
        <v>N/A</v>
      </c>
      <c r="I142" s="12">
        <v>2.5960000000000001</v>
      </c>
      <c r="J142" s="12">
        <v>-1.64</v>
      </c>
      <c r="K142" s="47" t="s">
        <v>739</v>
      </c>
      <c r="L142" s="9" t="str">
        <f t="shared" ref="L142:L153" si="16">IF(J142="Div by 0", "N/A", IF(K142="N/A","N/A", IF(J142&gt;VALUE(MID(K142,1,2)), "No", IF(J142&lt;-1*VALUE(MID(K142,1,2)), "No", "Yes"))))</f>
        <v>Yes</v>
      </c>
    </row>
    <row r="143" spans="1:12" ht="25.5" x14ac:dyDescent="0.2">
      <c r="A143" s="48" t="s">
        <v>642</v>
      </c>
      <c r="B143" s="37" t="s">
        <v>213</v>
      </c>
      <c r="C143" s="38">
        <v>38192</v>
      </c>
      <c r="D143" s="46" t="str">
        <f t="shared" si="11"/>
        <v>N/A</v>
      </c>
      <c r="E143" s="38">
        <v>39171</v>
      </c>
      <c r="F143" s="46" t="str">
        <f t="shared" si="12"/>
        <v>N/A</v>
      </c>
      <c r="G143" s="38">
        <v>38452</v>
      </c>
      <c r="H143" s="46" t="str">
        <f t="shared" si="13"/>
        <v>N/A</v>
      </c>
      <c r="I143" s="12">
        <v>2.5630000000000002</v>
      </c>
      <c r="J143" s="12">
        <v>-1.84</v>
      </c>
      <c r="K143" s="47" t="s">
        <v>739</v>
      </c>
      <c r="L143" s="9" t="str">
        <f t="shared" si="16"/>
        <v>Yes</v>
      </c>
    </row>
    <row r="144" spans="1:12" ht="25.5" x14ac:dyDescent="0.2">
      <c r="A144" s="48" t="s">
        <v>1461</v>
      </c>
      <c r="B144" s="37" t="s">
        <v>213</v>
      </c>
      <c r="C144" s="49">
        <v>600.95952032000002</v>
      </c>
      <c r="D144" s="46" t="str">
        <f t="shared" si="11"/>
        <v>N/A</v>
      </c>
      <c r="E144" s="49">
        <v>601.14814531000002</v>
      </c>
      <c r="F144" s="46" t="str">
        <f t="shared" si="12"/>
        <v>N/A</v>
      </c>
      <c r="G144" s="49">
        <v>602.34838239999999</v>
      </c>
      <c r="H144" s="46" t="str">
        <f t="shared" si="13"/>
        <v>N/A</v>
      </c>
      <c r="I144" s="12">
        <v>3.1399999999999997E-2</v>
      </c>
      <c r="J144" s="12">
        <v>0.19969999999999999</v>
      </c>
      <c r="K144" s="47" t="s">
        <v>739</v>
      </c>
      <c r="L144" s="9" t="str">
        <f t="shared" si="16"/>
        <v>Yes</v>
      </c>
    </row>
    <row r="145" spans="1:12" ht="25.5" x14ac:dyDescent="0.2">
      <c r="A145" s="48" t="s">
        <v>643</v>
      </c>
      <c r="B145" s="37" t="s">
        <v>213</v>
      </c>
      <c r="C145" s="49">
        <v>72803421</v>
      </c>
      <c r="D145" s="46" t="str">
        <f t="shared" ref="D145:D153" si="17">IF($B145="N/A","N/A",IF(C145&gt;10,"No",IF(C145&lt;-10,"No","Yes")))</f>
        <v>N/A</v>
      </c>
      <c r="E145" s="49">
        <v>73032654</v>
      </c>
      <c r="F145" s="46" t="str">
        <f t="shared" ref="F145:F153" si="18">IF($B145="N/A","N/A",IF(E145&gt;10,"No",IF(E145&lt;-10,"No","Yes")))</f>
        <v>N/A</v>
      </c>
      <c r="G145" s="49">
        <v>81031044</v>
      </c>
      <c r="H145" s="46" t="str">
        <f t="shared" ref="H145:H153" si="19">IF($B145="N/A","N/A",IF(G145&gt;10,"No",IF(G145&lt;-10,"No","Yes")))</f>
        <v>N/A</v>
      </c>
      <c r="I145" s="12">
        <v>0.31490000000000001</v>
      </c>
      <c r="J145" s="12">
        <v>10.95</v>
      </c>
      <c r="K145" s="47" t="s">
        <v>739</v>
      </c>
      <c r="L145" s="9" t="str">
        <f t="shared" si="16"/>
        <v>Yes</v>
      </c>
    </row>
    <row r="146" spans="1:12" x14ac:dyDescent="0.2">
      <c r="A146" s="48" t="s">
        <v>644</v>
      </c>
      <c r="B146" s="37" t="s">
        <v>213</v>
      </c>
      <c r="C146" s="38">
        <v>2564</v>
      </c>
      <c r="D146" s="46" t="str">
        <f t="shared" si="17"/>
        <v>N/A</v>
      </c>
      <c r="E146" s="38">
        <v>2715</v>
      </c>
      <c r="F146" s="46" t="str">
        <f t="shared" si="18"/>
        <v>N/A</v>
      </c>
      <c r="G146" s="38">
        <v>2779</v>
      </c>
      <c r="H146" s="46" t="str">
        <f t="shared" si="19"/>
        <v>N/A</v>
      </c>
      <c r="I146" s="12">
        <v>5.8890000000000002</v>
      </c>
      <c r="J146" s="12">
        <v>2.3570000000000002</v>
      </c>
      <c r="K146" s="47" t="s">
        <v>739</v>
      </c>
      <c r="L146" s="9" t="str">
        <f t="shared" si="16"/>
        <v>Yes</v>
      </c>
    </row>
    <row r="147" spans="1:12" ht="25.5" x14ac:dyDescent="0.2">
      <c r="A147" s="48" t="s">
        <v>1462</v>
      </c>
      <c r="B147" s="37" t="s">
        <v>213</v>
      </c>
      <c r="C147" s="49">
        <v>28394.469969000002</v>
      </c>
      <c r="D147" s="46" t="str">
        <f t="shared" si="17"/>
        <v>N/A</v>
      </c>
      <c r="E147" s="49">
        <v>26899.688397999998</v>
      </c>
      <c r="F147" s="46" t="str">
        <f t="shared" si="18"/>
        <v>N/A</v>
      </c>
      <c r="G147" s="49">
        <v>29158.346168</v>
      </c>
      <c r="H147" s="46" t="str">
        <f t="shared" si="19"/>
        <v>N/A</v>
      </c>
      <c r="I147" s="12">
        <v>-5.26</v>
      </c>
      <c r="J147" s="12">
        <v>8.3970000000000002</v>
      </c>
      <c r="K147" s="47" t="s">
        <v>739</v>
      </c>
      <c r="L147" s="9" t="str">
        <f t="shared" si="16"/>
        <v>Yes</v>
      </c>
    </row>
    <row r="148" spans="1:12" ht="25.5" x14ac:dyDescent="0.2">
      <c r="A148" s="48" t="s">
        <v>645</v>
      </c>
      <c r="B148" s="37" t="s">
        <v>213</v>
      </c>
      <c r="C148" s="49">
        <v>64795307</v>
      </c>
      <c r="D148" s="46" t="str">
        <f t="shared" si="17"/>
        <v>N/A</v>
      </c>
      <c r="E148" s="49">
        <v>42970825</v>
      </c>
      <c r="F148" s="46" t="str">
        <f t="shared" si="18"/>
        <v>N/A</v>
      </c>
      <c r="G148" s="49">
        <v>30298409</v>
      </c>
      <c r="H148" s="46" t="str">
        <f t="shared" si="19"/>
        <v>N/A</v>
      </c>
      <c r="I148" s="12">
        <v>-33.700000000000003</v>
      </c>
      <c r="J148" s="12">
        <v>-29.5</v>
      </c>
      <c r="K148" s="47" t="s">
        <v>739</v>
      </c>
      <c r="L148" s="9" t="str">
        <f t="shared" si="16"/>
        <v>Yes</v>
      </c>
    </row>
    <row r="149" spans="1:12" x14ac:dyDescent="0.2">
      <c r="A149" s="48" t="s">
        <v>646</v>
      </c>
      <c r="B149" s="37" t="s">
        <v>213</v>
      </c>
      <c r="C149" s="38">
        <v>17867</v>
      </c>
      <c r="D149" s="46" t="str">
        <f t="shared" si="17"/>
        <v>N/A</v>
      </c>
      <c r="E149" s="38">
        <v>12837</v>
      </c>
      <c r="F149" s="46" t="str">
        <f t="shared" si="18"/>
        <v>N/A</v>
      </c>
      <c r="G149" s="38">
        <v>13951</v>
      </c>
      <c r="H149" s="46" t="str">
        <f t="shared" si="19"/>
        <v>N/A</v>
      </c>
      <c r="I149" s="12">
        <v>-28.2</v>
      </c>
      <c r="J149" s="12">
        <v>8.6780000000000008</v>
      </c>
      <c r="K149" s="47" t="s">
        <v>739</v>
      </c>
      <c r="L149" s="9" t="str">
        <f t="shared" si="16"/>
        <v>Yes</v>
      </c>
    </row>
    <row r="150" spans="1:12" ht="25.5" x14ac:dyDescent="0.2">
      <c r="A150" s="48" t="s">
        <v>1463</v>
      </c>
      <c r="B150" s="37" t="s">
        <v>213</v>
      </c>
      <c r="C150" s="49">
        <v>3626.5353445000001</v>
      </c>
      <c r="D150" s="46" t="str">
        <f t="shared" si="17"/>
        <v>N/A</v>
      </c>
      <c r="E150" s="49">
        <v>3347.4195684000001</v>
      </c>
      <c r="F150" s="46" t="str">
        <f t="shared" si="18"/>
        <v>N/A</v>
      </c>
      <c r="G150" s="49">
        <v>2171.7732778999998</v>
      </c>
      <c r="H150" s="46" t="str">
        <f t="shared" si="19"/>
        <v>N/A</v>
      </c>
      <c r="I150" s="12">
        <v>-7.7</v>
      </c>
      <c r="J150" s="12">
        <v>-35.1</v>
      </c>
      <c r="K150" s="47" t="s">
        <v>739</v>
      </c>
      <c r="L150" s="9" t="str">
        <f t="shared" si="16"/>
        <v>No</v>
      </c>
    </row>
    <row r="151" spans="1:12" ht="25.5" x14ac:dyDescent="0.2">
      <c r="A151" s="48" t="s">
        <v>647</v>
      </c>
      <c r="B151" s="37" t="s">
        <v>213</v>
      </c>
      <c r="C151" s="49">
        <v>18935149</v>
      </c>
      <c r="D151" s="46" t="str">
        <f t="shared" si="17"/>
        <v>N/A</v>
      </c>
      <c r="E151" s="49">
        <v>19390182</v>
      </c>
      <c r="F151" s="46" t="str">
        <f t="shared" si="18"/>
        <v>N/A</v>
      </c>
      <c r="G151" s="49">
        <v>21108734</v>
      </c>
      <c r="H151" s="46" t="str">
        <f t="shared" si="19"/>
        <v>N/A</v>
      </c>
      <c r="I151" s="12">
        <v>2.403</v>
      </c>
      <c r="J151" s="12">
        <v>8.8629999999999995</v>
      </c>
      <c r="K151" s="47" t="s">
        <v>739</v>
      </c>
      <c r="L151" s="9" t="str">
        <f t="shared" si="16"/>
        <v>Yes</v>
      </c>
    </row>
    <row r="152" spans="1:12" x14ac:dyDescent="0.2">
      <c r="A152" s="48" t="s">
        <v>648</v>
      </c>
      <c r="B152" s="37" t="s">
        <v>213</v>
      </c>
      <c r="C152" s="38">
        <v>1751</v>
      </c>
      <c r="D152" s="46" t="str">
        <f t="shared" si="17"/>
        <v>N/A</v>
      </c>
      <c r="E152" s="38">
        <v>1794</v>
      </c>
      <c r="F152" s="46" t="str">
        <f t="shared" si="18"/>
        <v>N/A</v>
      </c>
      <c r="G152" s="38">
        <v>1977</v>
      </c>
      <c r="H152" s="46" t="str">
        <f t="shared" si="19"/>
        <v>N/A</v>
      </c>
      <c r="I152" s="12">
        <v>2.456</v>
      </c>
      <c r="J152" s="12">
        <v>10.199999999999999</v>
      </c>
      <c r="K152" s="47" t="s">
        <v>739</v>
      </c>
      <c r="L152" s="9" t="str">
        <f t="shared" si="16"/>
        <v>Yes</v>
      </c>
    </row>
    <row r="153" spans="1:12" ht="25.5" x14ac:dyDescent="0.2">
      <c r="A153" s="48" t="s">
        <v>1464</v>
      </c>
      <c r="B153" s="37" t="s">
        <v>213</v>
      </c>
      <c r="C153" s="49">
        <v>10813.905768000001</v>
      </c>
      <c r="D153" s="46" t="str">
        <f t="shared" si="17"/>
        <v>N/A</v>
      </c>
      <c r="E153" s="49">
        <v>10808.351171</v>
      </c>
      <c r="F153" s="46" t="str">
        <f t="shared" si="18"/>
        <v>N/A</v>
      </c>
      <c r="G153" s="49">
        <v>10677.154274</v>
      </c>
      <c r="H153" s="46" t="str">
        <f t="shared" si="19"/>
        <v>N/A</v>
      </c>
      <c r="I153" s="12">
        <v>-5.0999999999999997E-2</v>
      </c>
      <c r="J153" s="12">
        <v>-1.21</v>
      </c>
      <c r="K153" s="47" t="s">
        <v>739</v>
      </c>
      <c r="L153" s="9" t="str">
        <f t="shared" si="16"/>
        <v>Yes</v>
      </c>
    </row>
    <row r="154" spans="1:12" x14ac:dyDescent="0.2">
      <c r="A154" s="48" t="s">
        <v>1530</v>
      </c>
      <c r="B154" s="37" t="s">
        <v>213</v>
      </c>
      <c r="C154" s="49">
        <v>790.19588286999999</v>
      </c>
      <c r="D154" s="46" t="str">
        <f t="shared" ref="D154:D173" si="20">IF($B154="N/A","N/A",IF(C154&gt;10,"No",IF(C154&lt;-10,"No","Yes")))</f>
        <v>N/A</v>
      </c>
      <c r="E154" s="49">
        <v>854.61079815000005</v>
      </c>
      <c r="F154" s="46" t="str">
        <f t="shared" ref="F154:F173" si="21">IF($B154="N/A","N/A",IF(E154&gt;10,"No",IF(E154&lt;-10,"No","Yes")))</f>
        <v>N/A</v>
      </c>
      <c r="G154" s="49">
        <v>792.32035628000006</v>
      </c>
      <c r="H154" s="46" t="str">
        <f t="shared" ref="H154:H173" si="22">IF($B154="N/A","N/A",IF(G154&gt;10,"No",IF(G154&lt;-10,"No","Yes")))</f>
        <v>N/A</v>
      </c>
      <c r="I154" s="12">
        <v>8.1519999999999992</v>
      </c>
      <c r="J154" s="12">
        <v>-7.29</v>
      </c>
      <c r="K154" s="47" t="s">
        <v>739</v>
      </c>
      <c r="L154" s="9" t="str">
        <f t="shared" ref="L154:L173" si="23">IF(J154="Div by 0", "N/A", IF(K154="N/A","N/A", IF(J154&gt;VALUE(MID(K154,1,2)), "No", IF(J154&lt;-1*VALUE(MID(K154,1,2)), "No", "Yes"))))</f>
        <v>Yes</v>
      </c>
    </row>
    <row r="155" spans="1:12" x14ac:dyDescent="0.2">
      <c r="A155" s="53" t="s">
        <v>1531</v>
      </c>
      <c r="B155" s="37" t="s">
        <v>213</v>
      </c>
      <c r="C155" s="49">
        <v>472.21291721</v>
      </c>
      <c r="D155" s="46" t="str">
        <f t="shared" si="20"/>
        <v>N/A</v>
      </c>
      <c r="E155" s="49">
        <v>447.58680056999998</v>
      </c>
      <c r="F155" s="46" t="str">
        <f t="shared" si="21"/>
        <v>N/A</v>
      </c>
      <c r="G155" s="49">
        <v>505.56719272999999</v>
      </c>
      <c r="H155" s="46" t="str">
        <f t="shared" si="22"/>
        <v>N/A</v>
      </c>
      <c r="I155" s="12">
        <v>-5.22</v>
      </c>
      <c r="J155" s="12">
        <v>12.95</v>
      </c>
      <c r="K155" s="47" t="s">
        <v>739</v>
      </c>
      <c r="L155" s="9" t="str">
        <f t="shared" si="23"/>
        <v>Yes</v>
      </c>
    </row>
    <row r="156" spans="1:12" ht="25.5" x14ac:dyDescent="0.2">
      <c r="A156" s="53" t="s">
        <v>1532</v>
      </c>
      <c r="B156" s="37" t="s">
        <v>213</v>
      </c>
      <c r="C156" s="49">
        <v>2439.2764197000001</v>
      </c>
      <c r="D156" s="46" t="str">
        <f t="shared" si="20"/>
        <v>N/A</v>
      </c>
      <c r="E156" s="49">
        <v>2792.1675906999999</v>
      </c>
      <c r="F156" s="46" t="str">
        <f t="shared" si="21"/>
        <v>N/A</v>
      </c>
      <c r="G156" s="49">
        <v>2440.6903333999999</v>
      </c>
      <c r="H156" s="46" t="str">
        <f t="shared" si="22"/>
        <v>N/A</v>
      </c>
      <c r="I156" s="12">
        <v>14.47</v>
      </c>
      <c r="J156" s="12">
        <v>-12.6</v>
      </c>
      <c r="K156" s="47" t="s">
        <v>739</v>
      </c>
      <c r="L156" s="9" t="str">
        <f t="shared" si="23"/>
        <v>Yes</v>
      </c>
    </row>
    <row r="157" spans="1:12" x14ac:dyDescent="0.2">
      <c r="A157" s="53" t="s">
        <v>1533</v>
      </c>
      <c r="B157" s="37" t="s">
        <v>213</v>
      </c>
      <c r="C157" s="49">
        <v>513.14398373999995</v>
      </c>
      <c r="D157" s="46" t="str">
        <f t="shared" si="20"/>
        <v>N/A</v>
      </c>
      <c r="E157" s="49">
        <v>537.91048739999997</v>
      </c>
      <c r="F157" s="46" t="str">
        <f t="shared" si="21"/>
        <v>N/A</v>
      </c>
      <c r="G157" s="49">
        <v>501.05834736999998</v>
      </c>
      <c r="H157" s="46" t="str">
        <f t="shared" si="22"/>
        <v>N/A</v>
      </c>
      <c r="I157" s="12">
        <v>4.8259999999999996</v>
      </c>
      <c r="J157" s="12">
        <v>-6.85</v>
      </c>
      <c r="K157" s="47" t="s">
        <v>739</v>
      </c>
      <c r="L157" s="9" t="str">
        <f t="shared" si="23"/>
        <v>Yes</v>
      </c>
    </row>
    <row r="158" spans="1:12" x14ac:dyDescent="0.2">
      <c r="A158" s="53" t="s">
        <v>1534</v>
      </c>
      <c r="B158" s="37" t="s">
        <v>213</v>
      </c>
      <c r="C158" s="49">
        <v>641.53510199000004</v>
      </c>
      <c r="D158" s="46" t="str">
        <f t="shared" si="20"/>
        <v>N/A</v>
      </c>
      <c r="E158" s="49">
        <v>643.66096345999995</v>
      </c>
      <c r="F158" s="46" t="str">
        <f t="shared" si="21"/>
        <v>N/A</v>
      </c>
      <c r="G158" s="49">
        <v>647.13744462</v>
      </c>
      <c r="H158" s="46" t="str">
        <f t="shared" si="22"/>
        <v>N/A</v>
      </c>
      <c r="I158" s="12">
        <v>0.33139999999999997</v>
      </c>
      <c r="J158" s="12">
        <v>0.54010000000000002</v>
      </c>
      <c r="K158" s="47" t="s">
        <v>739</v>
      </c>
      <c r="L158" s="9" t="str">
        <f t="shared" si="23"/>
        <v>Yes</v>
      </c>
    </row>
    <row r="159" spans="1:12" x14ac:dyDescent="0.2">
      <c r="A159" s="48" t="s">
        <v>1535</v>
      </c>
      <c r="B159" s="37" t="s">
        <v>213</v>
      </c>
      <c r="C159" s="49">
        <v>804.40510420999999</v>
      </c>
      <c r="D159" s="46" t="str">
        <f t="shared" si="20"/>
        <v>N/A</v>
      </c>
      <c r="E159" s="49">
        <v>807.37669733999996</v>
      </c>
      <c r="F159" s="46" t="str">
        <f t="shared" si="21"/>
        <v>N/A</v>
      </c>
      <c r="G159" s="49">
        <v>775.61984612000003</v>
      </c>
      <c r="H159" s="46" t="str">
        <f t="shared" si="22"/>
        <v>N/A</v>
      </c>
      <c r="I159" s="12">
        <v>0.36940000000000001</v>
      </c>
      <c r="J159" s="12">
        <v>-3.93</v>
      </c>
      <c r="K159" s="47" t="s">
        <v>739</v>
      </c>
      <c r="L159" s="9" t="str">
        <f t="shared" si="23"/>
        <v>Yes</v>
      </c>
    </row>
    <row r="160" spans="1:12" x14ac:dyDescent="0.2">
      <c r="A160" s="53" t="s">
        <v>1536</v>
      </c>
      <c r="B160" s="37" t="s">
        <v>213</v>
      </c>
      <c r="C160" s="49">
        <v>8315.4866927000003</v>
      </c>
      <c r="D160" s="46" t="str">
        <f t="shared" si="20"/>
        <v>N/A</v>
      </c>
      <c r="E160" s="49">
        <v>8444.8165246000008</v>
      </c>
      <c r="F160" s="46" t="str">
        <f t="shared" si="21"/>
        <v>N/A</v>
      </c>
      <c r="G160" s="49">
        <v>8027.2164036000004</v>
      </c>
      <c r="H160" s="46" t="str">
        <f t="shared" si="22"/>
        <v>N/A</v>
      </c>
      <c r="I160" s="12">
        <v>1.5549999999999999</v>
      </c>
      <c r="J160" s="12">
        <v>-4.95</v>
      </c>
      <c r="K160" s="47" t="s">
        <v>739</v>
      </c>
      <c r="L160" s="9" t="str">
        <f t="shared" si="23"/>
        <v>Yes</v>
      </c>
    </row>
    <row r="161" spans="1:12" ht="25.5" x14ac:dyDescent="0.2">
      <c r="A161" s="53" t="s">
        <v>1537</v>
      </c>
      <c r="B161" s="37" t="s">
        <v>213</v>
      </c>
      <c r="C161" s="49">
        <v>3373.4916096000002</v>
      </c>
      <c r="D161" s="46" t="str">
        <f t="shared" si="20"/>
        <v>N/A</v>
      </c>
      <c r="E161" s="49">
        <v>3036.0922240999998</v>
      </c>
      <c r="F161" s="46" t="str">
        <f t="shared" si="21"/>
        <v>N/A</v>
      </c>
      <c r="G161" s="49">
        <v>2931.0251859</v>
      </c>
      <c r="H161" s="46" t="str">
        <f t="shared" si="22"/>
        <v>N/A</v>
      </c>
      <c r="I161" s="12">
        <v>-10</v>
      </c>
      <c r="J161" s="12">
        <v>-3.46</v>
      </c>
      <c r="K161" s="47" t="s">
        <v>739</v>
      </c>
      <c r="L161" s="9" t="str">
        <f t="shared" si="23"/>
        <v>Yes</v>
      </c>
    </row>
    <row r="162" spans="1:12" x14ac:dyDescent="0.2">
      <c r="A162" s="53" t="s">
        <v>1538</v>
      </c>
      <c r="B162" s="37" t="s">
        <v>213</v>
      </c>
      <c r="C162" s="49">
        <v>46.800364281999997</v>
      </c>
      <c r="D162" s="46" t="str">
        <f t="shared" si="20"/>
        <v>N/A</v>
      </c>
      <c r="E162" s="49">
        <v>90.518342262000004</v>
      </c>
      <c r="F162" s="46" t="str">
        <f t="shared" si="21"/>
        <v>N/A</v>
      </c>
      <c r="G162" s="49">
        <v>72.787606772000004</v>
      </c>
      <c r="H162" s="46" t="str">
        <f t="shared" si="22"/>
        <v>N/A</v>
      </c>
      <c r="I162" s="12">
        <v>93.41</v>
      </c>
      <c r="J162" s="12">
        <v>-19.600000000000001</v>
      </c>
      <c r="K162" s="47" t="s">
        <v>739</v>
      </c>
      <c r="L162" s="9" t="str">
        <f t="shared" si="23"/>
        <v>Yes</v>
      </c>
    </row>
    <row r="163" spans="1:12" x14ac:dyDescent="0.2">
      <c r="A163" s="53" t="s">
        <v>1539</v>
      </c>
      <c r="B163" s="37" t="s">
        <v>213</v>
      </c>
      <c r="C163" s="49">
        <v>0.1211705106</v>
      </c>
      <c r="D163" s="46" t="str">
        <f t="shared" si="20"/>
        <v>N/A</v>
      </c>
      <c r="E163" s="49">
        <v>9.9755006399999999E-2</v>
      </c>
      <c r="F163" s="46" t="str">
        <f t="shared" si="21"/>
        <v>N/A</v>
      </c>
      <c r="G163" s="49">
        <v>8.5817954500000002E-2</v>
      </c>
      <c r="H163" s="46" t="str">
        <f t="shared" si="22"/>
        <v>N/A</v>
      </c>
      <c r="I163" s="12">
        <v>-17.7</v>
      </c>
      <c r="J163" s="12">
        <v>-14</v>
      </c>
      <c r="K163" s="47" t="s">
        <v>739</v>
      </c>
      <c r="L163" s="9" t="str">
        <f t="shared" si="23"/>
        <v>Yes</v>
      </c>
    </row>
    <row r="164" spans="1:12" x14ac:dyDescent="0.2">
      <c r="A164" s="48" t="s">
        <v>1540</v>
      </c>
      <c r="B164" s="37" t="s">
        <v>213</v>
      </c>
      <c r="C164" s="49">
        <v>463.35358506</v>
      </c>
      <c r="D164" s="46" t="str">
        <f t="shared" si="20"/>
        <v>N/A</v>
      </c>
      <c r="E164" s="49">
        <v>476.05596439999999</v>
      </c>
      <c r="F164" s="46" t="str">
        <f t="shared" si="21"/>
        <v>N/A</v>
      </c>
      <c r="G164" s="49">
        <v>498.98666052999999</v>
      </c>
      <c r="H164" s="46" t="str">
        <f t="shared" si="22"/>
        <v>N/A</v>
      </c>
      <c r="I164" s="12">
        <v>2.7410000000000001</v>
      </c>
      <c r="J164" s="12">
        <v>4.8170000000000002</v>
      </c>
      <c r="K164" s="47" t="s">
        <v>739</v>
      </c>
      <c r="L164" s="9" t="str">
        <f t="shared" si="23"/>
        <v>Yes</v>
      </c>
    </row>
    <row r="165" spans="1:12" x14ac:dyDescent="0.2">
      <c r="A165" s="53" t="s">
        <v>1541</v>
      </c>
      <c r="B165" s="37" t="s">
        <v>213</v>
      </c>
      <c r="C165" s="49">
        <v>90.738014738000004</v>
      </c>
      <c r="D165" s="46" t="str">
        <f t="shared" si="20"/>
        <v>N/A</v>
      </c>
      <c r="E165" s="49">
        <v>124.90345177</v>
      </c>
      <c r="F165" s="46" t="str">
        <f t="shared" si="21"/>
        <v>N/A</v>
      </c>
      <c r="G165" s="49">
        <v>154.63167543</v>
      </c>
      <c r="H165" s="46" t="str">
        <f t="shared" si="22"/>
        <v>N/A</v>
      </c>
      <c r="I165" s="12">
        <v>37.65</v>
      </c>
      <c r="J165" s="12">
        <v>23.8</v>
      </c>
      <c r="K165" s="47" t="s">
        <v>739</v>
      </c>
      <c r="L165" s="9" t="str">
        <f t="shared" si="23"/>
        <v>Yes</v>
      </c>
    </row>
    <row r="166" spans="1:12" x14ac:dyDescent="0.2">
      <c r="A166" s="53" t="s">
        <v>1542</v>
      </c>
      <c r="B166" s="37" t="s">
        <v>213</v>
      </c>
      <c r="C166" s="49">
        <v>2059.7354255999999</v>
      </c>
      <c r="D166" s="46" t="str">
        <f t="shared" si="20"/>
        <v>N/A</v>
      </c>
      <c r="E166" s="49">
        <v>2117.9082262000002</v>
      </c>
      <c r="F166" s="46" t="str">
        <f t="shared" si="21"/>
        <v>N/A</v>
      </c>
      <c r="G166" s="49">
        <v>2154.3619039999999</v>
      </c>
      <c r="H166" s="46" t="str">
        <f t="shared" si="22"/>
        <v>N/A</v>
      </c>
      <c r="I166" s="12">
        <v>2.8239999999999998</v>
      </c>
      <c r="J166" s="12">
        <v>1.7210000000000001</v>
      </c>
      <c r="K166" s="47" t="s">
        <v>739</v>
      </c>
      <c r="L166" s="9" t="str">
        <f t="shared" si="23"/>
        <v>Yes</v>
      </c>
    </row>
    <row r="167" spans="1:12" x14ac:dyDescent="0.2">
      <c r="A167" s="53" t="s">
        <v>1543</v>
      </c>
      <c r="B167" s="37" t="s">
        <v>213</v>
      </c>
      <c r="C167" s="49">
        <v>182.95891270000001</v>
      </c>
      <c r="D167" s="46" t="str">
        <f t="shared" si="20"/>
        <v>N/A</v>
      </c>
      <c r="E167" s="49">
        <v>186.16341406999999</v>
      </c>
      <c r="F167" s="46" t="str">
        <f t="shared" si="21"/>
        <v>N/A</v>
      </c>
      <c r="G167" s="49">
        <v>189.66058842999999</v>
      </c>
      <c r="H167" s="46" t="str">
        <f t="shared" si="22"/>
        <v>N/A</v>
      </c>
      <c r="I167" s="12">
        <v>1.7509999999999999</v>
      </c>
      <c r="J167" s="12">
        <v>1.879</v>
      </c>
      <c r="K167" s="47" t="s">
        <v>739</v>
      </c>
      <c r="L167" s="9" t="str">
        <f t="shared" si="23"/>
        <v>Yes</v>
      </c>
    </row>
    <row r="168" spans="1:12" x14ac:dyDescent="0.2">
      <c r="A168" s="53" t="s">
        <v>1544</v>
      </c>
      <c r="B168" s="37" t="s">
        <v>213</v>
      </c>
      <c r="C168" s="49">
        <v>354.04588722</v>
      </c>
      <c r="D168" s="46" t="str">
        <f t="shared" si="20"/>
        <v>N/A</v>
      </c>
      <c r="E168" s="49">
        <v>341.89097784000001</v>
      </c>
      <c r="F168" s="46" t="str">
        <f t="shared" si="21"/>
        <v>N/A</v>
      </c>
      <c r="G168" s="49">
        <v>400.14354632999999</v>
      </c>
      <c r="H168" s="46" t="str">
        <f t="shared" si="22"/>
        <v>N/A</v>
      </c>
      <c r="I168" s="12">
        <v>-3.43</v>
      </c>
      <c r="J168" s="12">
        <v>17.04</v>
      </c>
      <c r="K168" s="47" t="s">
        <v>739</v>
      </c>
      <c r="L168" s="9" t="str">
        <f t="shared" si="23"/>
        <v>Yes</v>
      </c>
    </row>
    <row r="169" spans="1:12" x14ac:dyDescent="0.2">
      <c r="A169" s="48" t="s">
        <v>1545</v>
      </c>
      <c r="B169" s="37" t="s">
        <v>213</v>
      </c>
      <c r="C169" s="49">
        <v>1977.7824820000001</v>
      </c>
      <c r="D169" s="46" t="str">
        <f t="shared" si="20"/>
        <v>N/A</v>
      </c>
      <c r="E169" s="49">
        <v>1797.0908197000001</v>
      </c>
      <c r="F169" s="46" t="str">
        <f t="shared" si="21"/>
        <v>N/A</v>
      </c>
      <c r="G169" s="49">
        <v>1791.7859587</v>
      </c>
      <c r="H169" s="46" t="str">
        <f t="shared" si="22"/>
        <v>N/A</v>
      </c>
      <c r="I169" s="12">
        <v>-9.14</v>
      </c>
      <c r="J169" s="12">
        <v>-0.29499999999999998</v>
      </c>
      <c r="K169" s="47" t="s">
        <v>739</v>
      </c>
      <c r="L169" s="9" t="str">
        <f t="shared" si="23"/>
        <v>Yes</v>
      </c>
    </row>
    <row r="170" spans="1:12" x14ac:dyDescent="0.2">
      <c r="A170" s="53" t="s">
        <v>1546</v>
      </c>
      <c r="B170" s="37" t="s">
        <v>213</v>
      </c>
      <c r="C170" s="49">
        <v>2628.6280016999999</v>
      </c>
      <c r="D170" s="46" t="str">
        <f t="shared" si="20"/>
        <v>N/A</v>
      </c>
      <c r="E170" s="49">
        <v>2582.1638957</v>
      </c>
      <c r="F170" s="46" t="str">
        <f t="shared" si="21"/>
        <v>N/A</v>
      </c>
      <c r="G170" s="49">
        <v>3512.5746852000002</v>
      </c>
      <c r="H170" s="46" t="str">
        <f t="shared" si="22"/>
        <v>N/A</v>
      </c>
      <c r="I170" s="12">
        <v>-1.77</v>
      </c>
      <c r="J170" s="12">
        <v>36.03</v>
      </c>
      <c r="K170" s="47" t="s">
        <v>739</v>
      </c>
      <c r="L170" s="9" t="str">
        <f t="shared" si="23"/>
        <v>No</v>
      </c>
    </row>
    <row r="171" spans="1:12" x14ac:dyDescent="0.2">
      <c r="A171" s="53" t="s">
        <v>1547</v>
      </c>
      <c r="B171" s="37" t="s">
        <v>213</v>
      </c>
      <c r="C171" s="49">
        <v>7071.6692021999997</v>
      </c>
      <c r="D171" s="46" t="str">
        <f t="shared" si="20"/>
        <v>N/A</v>
      </c>
      <c r="E171" s="49">
        <v>6568.7519488999997</v>
      </c>
      <c r="F171" s="46" t="str">
        <f t="shared" si="21"/>
        <v>N/A</v>
      </c>
      <c r="G171" s="49">
        <v>6635.4517736999996</v>
      </c>
      <c r="H171" s="46" t="str">
        <f t="shared" si="22"/>
        <v>N/A</v>
      </c>
      <c r="I171" s="12">
        <v>-7.11</v>
      </c>
      <c r="J171" s="12">
        <v>1.0149999999999999</v>
      </c>
      <c r="K171" s="47" t="s">
        <v>739</v>
      </c>
      <c r="L171" s="9" t="str">
        <f t="shared" si="23"/>
        <v>Yes</v>
      </c>
    </row>
    <row r="172" spans="1:12" x14ac:dyDescent="0.2">
      <c r="A172" s="53" t="s">
        <v>1548</v>
      </c>
      <c r="B172" s="37" t="s">
        <v>213</v>
      </c>
      <c r="C172" s="49">
        <v>1131.4822182</v>
      </c>
      <c r="D172" s="46" t="str">
        <f t="shared" si="20"/>
        <v>N/A</v>
      </c>
      <c r="E172" s="49">
        <v>956.40241232999995</v>
      </c>
      <c r="F172" s="46" t="str">
        <f t="shared" si="21"/>
        <v>N/A</v>
      </c>
      <c r="G172" s="49">
        <v>858.40471480999997</v>
      </c>
      <c r="H172" s="46" t="str">
        <f t="shared" si="22"/>
        <v>N/A</v>
      </c>
      <c r="I172" s="12">
        <v>-15.5</v>
      </c>
      <c r="J172" s="12">
        <v>-10.199999999999999</v>
      </c>
      <c r="K172" s="47" t="s">
        <v>739</v>
      </c>
      <c r="L172" s="9" t="str">
        <f t="shared" si="23"/>
        <v>Yes</v>
      </c>
    </row>
    <row r="173" spans="1:12" x14ac:dyDescent="0.2">
      <c r="A173" s="53" t="s">
        <v>1549</v>
      </c>
      <c r="B173" s="37" t="s">
        <v>213</v>
      </c>
      <c r="C173" s="49">
        <v>1248.2715905</v>
      </c>
      <c r="D173" s="46" t="str">
        <f t="shared" si="20"/>
        <v>N/A</v>
      </c>
      <c r="E173" s="49">
        <v>1118.6231625</v>
      </c>
      <c r="F173" s="46" t="str">
        <f t="shared" si="21"/>
        <v>N/A</v>
      </c>
      <c r="G173" s="49">
        <v>1100.1728453999999</v>
      </c>
      <c r="H173" s="46" t="str">
        <f t="shared" si="22"/>
        <v>N/A</v>
      </c>
      <c r="I173" s="12">
        <v>-10.4</v>
      </c>
      <c r="J173" s="12">
        <v>-1.65</v>
      </c>
      <c r="K173" s="47" t="s">
        <v>739</v>
      </c>
      <c r="L173" s="9" t="str">
        <f t="shared" si="23"/>
        <v>Yes</v>
      </c>
    </row>
    <row r="174" spans="1:12" x14ac:dyDescent="0.2">
      <c r="A174" s="48" t="s">
        <v>373</v>
      </c>
      <c r="B174" s="37" t="s">
        <v>213</v>
      </c>
      <c r="C174" s="8">
        <v>10.306032585000001</v>
      </c>
      <c r="D174" s="46" t="str">
        <f t="shared" ref="D174:D203" si="24">IF($B174="N/A","N/A",IF(C174&gt;10,"No",IF(C174&lt;-10,"No","Yes")))</f>
        <v>N/A</v>
      </c>
      <c r="E174" s="8">
        <v>11.413548126</v>
      </c>
      <c r="F174" s="46" t="str">
        <f t="shared" ref="F174:F203" si="25">IF($B174="N/A","N/A",IF(E174&gt;10,"No",IF(E174&lt;-10,"No","Yes")))</f>
        <v>N/A</v>
      </c>
      <c r="G174" s="8">
        <v>10.872292380999999</v>
      </c>
      <c r="H174" s="46" t="str">
        <f t="shared" ref="H174:H203" si="26">IF($B174="N/A","N/A",IF(G174&gt;10,"No",IF(G174&lt;-10,"No","Yes")))</f>
        <v>N/A</v>
      </c>
      <c r="I174" s="12">
        <v>10.75</v>
      </c>
      <c r="J174" s="12">
        <v>-4.74</v>
      </c>
      <c r="K174" s="47" t="s">
        <v>739</v>
      </c>
      <c r="L174" s="9" t="str">
        <f t="shared" ref="L174:L203" si="27">IF(J174="Div by 0", "N/A", IF(K174="N/A","N/A", IF(J174&gt;VALUE(MID(K174,1,2)), "No", IF(J174&lt;-1*VALUE(MID(K174,1,2)), "No", "Yes"))))</f>
        <v>Yes</v>
      </c>
    </row>
    <row r="175" spans="1:12" x14ac:dyDescent="0.2">
      <c r="A175" s="53" t="s">
        <v>483</v>
      </c>
      <c r="B175" s="37" t="s">
        <v>213</v>
      </c>
      <c r="C175" s="8">
        <v>10.914607716000001</v>
      </c>
      <c r="D175" s="46" t="str">
        <f t="shared" si="24"/>
        <v>N/A</v>
      </c>
      <c r="E175" s="8">
        <v>12.355473035999999</v>
      </c>
      <c r="F175" s="46" t="str">
        <f t="shared" si="25"/>
        <v>N/A</v>
      </c>
      <c r="G175" s="8">
        <v>12.872628726</v>
      </c>
      <c r="H175" s="46" t="str">
        <f t="shared" si="26"/>
        <v>N/A</v>
      </c>
      <c r="I175" s="12">
        <v>13.2</v>
      </c>
      <c r="J175" s="12">
        <v>4.1859999999999999</v>
      </c>
      <c r="K175" s="47" t="s">
        <v>739</v>
      </c>
      <c r="L175" s="9" t="str">
        <f t="shared" si="27"/>
        <v>Yes</v>
      </c>
    </row>
    <row r="176" spans="1:12" x14ac:dyDescent="0.2">
      <c r="A176" s="53" t="s">
        <v>484</v>
      </c>
      <c r="B176" s="37" t="s">
        <v>213</v>
      </c>
      <c r="C176" s="8">
        <v>11.682731390000001</v>
      </c>
      <c r="D176" s="46" t="str">
        <f t="shared" si="24"/>
        <v>N/A</v>
      </c>
      <c r="E176" s="8">
        <v>13.345340951000001</v>
      </c>
      <c r="F176" s="46" t="str">
        <f t="shared" si="25"/>
        <v>N/A</v>
      </c>
      <c r="G176" s="8">
        <v>13.211268356</v>
      </c>
      <c r="H176" s="46" t="str">
        <f t="shared" si="26"/>
        <v>N/A</v>
      </c>
      <c r="I176" s="12">
        <v>14.23</v>
      </c>
      <c r="J176" s="12">
        <v>-1</v>
      </c>
      <c r="K176" s="47" t="s">
        <v>739</v>
      </c>
      <c r="L176" s="9" t="str">
        <f t="shared" si="27"/>
        <v>Yes</v>
      </c>
    </row>
    <row r="177" spans="1:12" x14ac:dyDescent="0.2">
      <c r="A177" s="53" t="s">
        <v>485</v>
      </c>
      <c r="B177" s="37" t="s">
        <v>213</v>
      </c>
      <c r="C177" s="8">
        <v>9.2000976697999999</v>
      </c>
      <c r="D177" s="46" t="str">
        <f t="shared" si="24"/>
        <v>N/A</v>
      </c>
      <c r="E177" s="8">
        <v>10.021362606</v>
      </c>
      <c r="F177" s="46" t="str">
        <f t="shared" si="25"/>
        <v>N/A</v>
      </c>
      <c r="G177" s="8">
        <v>9.2845115267999994</v>
      </c>
      <c r="H177" s="46" t="str">
        <f t="shared" si="26"/>
        <v>N/A</v>
      </c>
      <c r="I177" s="12">
        <v>8.9269999999999996</v>
      </c>
      <c r="J177" s="12">
        <v>-7.35</v>
      </c>
      <c r="K177" s="47" t="s">
        <v>739</v>
      </c>
      <c r="L177" s="9" t="str">
        <f t="shared" si="27"/>
        <v>Yes</v>
      </c>
    </row>
    <row r="178" spans="1:12" x14ac:dyDescent="0.2">
      <c r="A178" s="53" t="s">
        <v>486</v>
      </c>
      <c r="B178" s="37" t="s">
        <v>213</v>
      </c>
      <c r="C178" s="8">
        <v>11.814424743</v>
      </c>
      <c r="D178" s="46" t="str">
        <f t="shared" si="24"/>
        <v>N/A</v>
      </c>
      <c r="E178" s="8">
        <v>13.171069449999999</v>
      </c>
      <c r="F178" s="46" t="str">
        <f t="shared" si="25"/>
        <v>N/A</v>
      </c>
      <c r="G178" s="8">
        <v>12.862501019</v>
      </c>
      <c r="H178" s="46" t="str">
        <f t="shared" si="26"/>
        <v>N/A</v>
      </c>
      <c r="I178" s="12">
        <v>11.48</v>
      </c>
      <c r="J178" s="12">
        <v>-2.34</v>
      </c>
      <c r="K178" s="47" t="s">
        <v>739</v>
      </c>
      <c r="L178" s="9" t="str">
        <f t="shared" si="27"/>
        <v>Yes</v>
      </c>
    </row>
    <row r="179" spans="1:12" x14ac:dyDescent="0.2">
      <c r="A179" s="48" t="s">
        <v>1550</v>
      </c>
      <c r="B179" s="37" t="s">
        <v>213</v>
      </c>
      <c r="C179" s="8">
        <v>2.0893879348</v>
      </c>
      <c r="D179" s="46" t="str">
        <f t="shared" si="24"/>
        <v>N/A</v>
      </c>
      <c r="E179" s="8">
        <v>2.0602940051999998</v>
      </c>
      <c r="F179" s="46" t="str">
        <f t="shared" si="25"/>
        <v>N/A</v>
      </c>
      <c r="G179" s="8">
        <v>2.0601600177999999</v>
      </c>
      <c r="H179" s="46" t="str">
        <f t="shared" si="26"/>
        <v>N/A</v>
      </c>
      <c r="I179" s="12">
        <v>-1.39</v>
      </c>
      <c r="J179" s="12">
        <v>-7.0000000000000001E-3</v>
      </c>
      <c r="K179" s="47" t="s">
        <v>739</v>
      </c>
      <c r="L179" s="9" t="str">
        <f t="shared" si="27"/>
        <v>Yes</v>
      </c>
    </row>
    <row r="180" spans="1:12" x14ac:dyDescent="0.2">
      <c r="A180" s="53" t="s">
        <v>1551</v>
      </c>
      <c r="B180" s="37" t="s">
        <v>213</v>
      </c>
      <c r="C180" s="8">
        <v>28.383181620999999</v>
      </c>
      <c r="D180" s="46" t="str">
        <f t="shared" si="24"/>
        <v>N/A</v>
      </c>
      <c r="E180" s="8">
        <v>27.597265591999999</v>
      </c>
      <c r="F180" s="46" t="str">
        <f t="shared" si="25"/>
        <v>N/A</v>
      </c>
      <c r="G180" s="8">
        <v>27.036505658999999</v>
      </c>
      <c r="H180" s="46" t="str">
        <f t="shared" si="26"/>
        <v>N/A</v>
      </c>
      <c r="I180" s="12">
        <v>-2.77</v>
      </c>
      <c r="J180" s="12">
        <v>-2.0299999999999998</v>
      </c>
      <c r="K180" s="47" t="s">
        <v>739</v>
      </c>
      <c r="L180" s="9" t="str">
        <f t="shared" si="27"/>
        <v>Yes</v>
      </c>
    </row>
    <row r="181" spans="1:12" x14ac:dyDescent="0.2">
      <c r="A181" s="53" t="s">
        <v>1552</v>
      </c>
      <c r="B181" s="37" t="s">
        <v>213</v>
      </c>
      <c r="C181" s="8">
        <v>6.8400882591999999</v>
      </c>
      <c r="D181" s="46" t="str">
        <f t="shared" si="24"/>
        <v>N/A</v>
      </c>
      <c r="E181" s="8">
        <v>6.3743562322000002</v>
      </c>
      <c r="F181" s="46" t="str">
        <f t="shared" si="25"/>
        <v>N/A</v>
      </c>
      <c r="G181" s="8">
        <v>6.4363956184999997</v>
      </c>
      <c r="H181" s="46" t="str">
        <f t="shared" si="26"/>
        <v>N/A</v>
      </c>
      <c r="I181" s="12">
        <v>-6.81</v>
      </c>
      <c r="J181" s="12">
        <v>0.97330000000000005</v>
      </c>
      <c r="K181" s="47" t="s">
        <v>739</v>
      </c>
      <c r="L181" s="9" t="str">
        <f t="shared" si="27"/>
        <v>Yes</v>
      </c>
    </row>
    <row r="182" spans="1:12" x14ac:dyDescent="0.2">
      <c r="A182" s="53" t="s">
        <v>1553</v>
      </c>
      <c r="B182" s="37" t="s">
        <v>213</v>
      </c>
      <c r="C182" s="8">
        <v>4.1575651200000001E-2</v>
      </c>
      <c r="D182" s="46" t="str">
        <f t="shared" si="24"/>
        <v>N/A</v>
      </c>
      <c r="E182" s="8">
        <v>7.8877312899999996E-2</v>
      </c>
      <c r="F182" s="46" t="str">
        <f t="shared" si="25"/>
        <v>N/A</v>
      </c>
      <c r="G182" s="8">
        <v>6.30683036E-2</v>
      </c>
      <c r="H182" s="46" t="str">
        <f t="shared" si="26"/>
        <v>N/A</v>
      </c>
      <c r="I182" s="12">
        <v>89.72</v>
      </c>
      <c r="J182" s="12">
        <v>-20</v>
      </c>
      <c r="K182" s="47" t="s">
        <v>739</v>
      </c>
      <c r="L182" s="9" t="str">
        <f t="shared" si="27"/>
        <v>Yes</v>
      </c>
    </row>
    <row r="183" spans="1:12" x14ac:dyDescent="0.2">
      <c r="A183" s="53" t="s">
        <v>1554</v>
      </c>
      <c r="B183" s="37" t="s">
        <v>213</v>
      </c>
      <c r="C183" s="8">
        <v>1.3331555999999999E-3</v>
      </c>
      <c r="D183" s="46" t="str">
        <f t="shared" si="24"/>
        <v>N/A</v>
      </c>
      <c r="E183" s="8">
        <v>3.9944610000000004E-3</v>
      </c>
      <c r="F183" s="46" t="str">
        <f t="shared" si="25"/>
        <v>N/A</v>
      </c>
      <c r="G183" s="8">
        <v>2.7179082999999999E-3</v>
      </c>
      <c r="H183" s="46" t="str">
        <f t="shared" si="26"/>
        <v>N/A</v>
      </c>
      <c r="I183" s="12">
        <v>199.6</v>
      </c>
      <c r="J183" s="12">
        <v>-32</v>
      </c>
      <c r="K183" s="47" t="s">
        <v>739</v>
      </c>
      <c r="L183" s="9" t="str">
        <f t="shared" si="27"/>
        <v>No</v>
      </c>
    </row>
    <row r="184" spans="1:12" x14ac:dyDescent="0.2">
      <c r="A184" s="48" t="s">
        <v>97</v>
      </c>
      <c r="B184" s="37" t="s">
        <v>213</v>
      </c>
      <c r="C184" s="8">
        <v>59.083736973000001</v>
      </c>
      <c r="D184" s="46" t="str">
        <f t="shared" si="24"/>
        <v>N/A</v>
      </c>
      <c r="E184" s="8">
        <v>57.806941203000001</v>
      </c>
      <c r="F184" s="46" t="str">
        <f t="shared" si="25"/>
        <v>N/A</v>
      </c>
      <c r="G184" s="8">
        <v>58.721181455999997</v>
      </c>
      <c r="H184" s="46" t="str">
        <f t="shared" si="26"/>
        <v>N/A</v>
      </c>
      <c r="I184" s="12">
        <v>-2.16</v>
      </c>
      <c r="J184" s="12">
        <v>1.5820000000000001</v>
      </c>
      <c r="K184" s="47" t="s">
        <v>739</v>
      </c>
      <c r="L184" s="9" t="str">
        <f t="shared" si="27"/>
        <v>Yes</v>
      </c>
    </row>
    <row r="185" spans="1:12" x14ac:dyDescent="0.2">
      <c r="A185" s="53" t="s">
        <v>487</v>
      </c>
      <c r="B185" s="37" t="s">
        <v>213</v>
      </c>
      <c r="C185" s="8">
        <v>36.835717381999999</v>
      </c>
      <c r="D185" s="46" t="str">
        <f t="shared" si="24"/>
        <v>N/A</v>
      </c>
      <c r="E185" s="8">
        <v>37.277407375999999</v>
      </c>
      <c r="F185" s="46" t="str">
        <f t="shared" si="25"/>
        <v>N/A</v>
      </c>
      <c r="G185" s="8">
        <v>38.179499442000001</v>
      </c>
      <c r="H185" s="46" t="str">
        <f t="shared" si="26"/>
        <v>N/A</v>
      </c>
      <c r="I185" s="12">
        <v>1.1990000000000001</v>
      </c>
      <c r="J185" s="12">
        <v>2.42</v>
      </c>
      <c r="K185" s="47" t="s">
        <v>739</v>
      </c>
      <c r="L185" s="9" t="str">
        <f t="shared" si="27"/>
        <v>Yes</v>
      </c>
    </row>
    <row r="186" spans="1:12" x14ac:dyDescent="0.2">
      <c r="A186" s="53" t="s">
        <v>488</v>
      </c>
      <c r="B186" s="37" t="s">
        <v>213</v>
      </c>
      <c r="C186" s="8">
        <v>65.515038903999994</v>
      </c>
      <c r="D186" s="46" t="str">
        <f t="shared" si="24"/>
        <v>N/A</v>
      </c>
      <c r="E186" s="8">
        <v>65.170404976</v>
      </c>
      <c r="F186" s="46" t="str">
        <f t="shared" si="25"/>
        <v>N/A</v>
      </c>
      <c r="G186" s="8">
        <v>65.675221875999995</v>
      </c>
      <c r="H186" s="46" t="str">
        <f t="shared" si="26"/>
        <v>N/A</v>
      </c>
      <c r="I186" s="12">
        <v>-0.52600000000000002</v>
      </c>
      <c r="J186" s="12">
        <v>0.77459999999999996</v>
      </c>
      <c r="K186" s="47" t="s">
        <v>739</v>
      </c>
      <c r="L186" s="9" t="str">
        <f t="shared" si="27"/>
        <v>Yes</v>
      </c>
    </row>
    <row r="187" spans="1:12" x14ac:dyDescent="0.2">
      <c r="A187" s="53" t="s">
        <v>489</v>
      </c>
      <c r="B187" s="37" t="s">
        <v>213</v>
      </c>
      <c r="C187" s="8">
        <v>56.054536695000003</v>
      </c>
      <c r="D187" s="46" t="str">
        <f t="shared" si="24"/>
        <v>N/A</v>
      </c>
      <c r="E187" s="8">
        <v>56.487330331999999</v>
      </c>
      <c r="F187" s="46" t="str">
        <f t="shared" si="25"/>
        <v>N/A</v>
      </c>
      <c r="G187" s="8">
        <v>56.675137005000003</v>
      </c>
      <c r="H187" s="46" t="str">
        <f t="shared" si="26"/>
        <v>N/A</v>
      </c>
      <c r="I187" s="12">
        <v>0.77210000000000001</v>
      </c>
      <c r="J187" s="12">
        <v>0.33250000000000002</v>
      </c>
      <c r="K187" s="47" t="s">
        <v>739</v>
      </c>
      <c r="L187" s="9" t="str">
        <f t="shared" si="27"/>
        <v>Yes</v>
      </c>
    </row>
    <row r="188" spans="1:12" x14ac:dyDescent="0.2">
      <c r="A188" s="53" t="s">
        <v>490</v>
      </c>
      <c r="B188" s="37" t="s">
        <v>213</v>
      </c>
      <c r="C188" s="8">
        <v>65.671243833999995</v>
      </c>
      <c r="D188" s="46" t="str">
        <f t="shared" si="24"/>
        <v>N/A</v>
      </c>
      <c r="E188" s="8">
        <v>60.235140604999998</v>
      </c>
      <c r="F188" s="46" t="str">
        <f t="shared" si="25"/>
        <v>N/A</v>
      </c>
      <c r="G188" s="8">
        <v>63.218547006000001</v>
      </c>
      <c r="H188" s="46" t="str">
        <f t="shared" si="26"/>
        <v>N/A</v>
      </c>
      <c r="I188" s="12">
        <v>-8.2799999999999994</v>
      </c>
      <c r="J188" s="12">
        <v>4.9530000000000003</v>
      </c>
      <c r="K188" s="47" t="s">
        <v>739</v>
      </c>
      <c r="L188" s="9" t="str">
        <f t="shared" si="27"/>
        <v>Yes</v>
      </c>
    </row>
    <row r="189" spans="1:12" x14ac:dyDescent="0.2">
      <c r="A189" s="48" t="s">
        <v>118</v>
      </c>
      <c r="B189" s="37" t="s">
        <v>213</v>
      </c>
      <c r="C189" s="8">
        <v>74.853221782000006</v>
      </c>
      <c r="D189" s="46" t="str">
        <f t="shared" si="24"/>
        <v>N/A</v>
      </c>
      <c r="E189" s="8">
        <v>73.721601770999996</v>
      </c>
      <c r="F189" s="46" t="str">
        <f t="shared" si="25"/>
        <v>N/A</v>
      </c>
      <c r="G189" s="8">
        <v>73.926709598000002</v>
      </c>
      <c r="H189" s="46" t="str">
        <f t="shared" si="26"/>
        <v>N/A</v>
      </c>
      <c r="I189" s="12">
        <v>-1.51</v>
      </c>
      <c r="J189" s="12">
        <v>0.2782</v>
      </c>
      <c r="K189" s="47" t="s">
        <v>739</v>
      </c>
      <c r="L189" s="9" t="str">
        <f t="shared" si="27"/>
        <v>Yes</v>
      </c>
    </row>
    <row r="190" spans="1:12" x14ac:dyDescent="0.2">
      <c r="A190" s="53" t="s">
        <v>491</v>
      </c>
      <c r="B190" s="37" t="s">
        <v>213</v>
      </c>
      <c r="C190" s="8">
        <v>75.032509752999999</v>
      </c>
      <c r="D190" s="46" t="str">
        <f t="shared" si="24"/>
        <v>N/A</v>
      </c>
      <c r="E190" s="8">
        <v>71.449067432000007</v>
      </c>
      <c r="F190" s="46" t="str">
        <f t="shared" si="25"/>
        <v>N/A</v>
      </c>
      <c r="G190" s="8">
        <v>70.675912640999996</v>
      </c>
      <c r="H190" s="46" t="str">
        <f t="shared" si="26"/>
        <v>N/A</v>
      </c>
      <c r="I190" s="12">
        <v>-4.78</v>
      </c>
      <c r="J190" s="12">
        <v>-1.08</v>
      </c>
      <c r="K190" s="47" t="s">
        <v>739</v>
      </c>
      <c r="L190" s="9" t="str">
        <f t="shared" si="27"/>
        <v>Yes</v>
      </c>
    </row>
    <row r="191" spans="1:12" x14ac:dyDescent="0.2">
      <c r="A191" s="53" t="s">
        <v>492</v>
      </c>
      <c r="B191" s="37" t="s">
        <v>213</v>
      </c>
      <c r="C191" s="8">
        <v>81.477180351000001</v>
      </c>
      <c r="D191" s="46" t="str">
        <f t="shared" si="24"/>
        <v>N/A</v>
      </c>
      <c r="E191" s="8">
        <v>78.048574564000006</v>
      </c>
      <c r="F191" s="46" t="str">
        <f t="shared" si="25"/>
        <v>N/A</v>
      </c>
      <c r="G191" s="8">
        <v>77.569894192999996</v>
      </c>
      <c r="H191" s="46" t="str">
        <f t="shared" si="26"/>
        <v>N/A</v>
      </c>
      <c r="I191" s="12">
        <v>-4.21</v>
      </c>
      <c r="J191" s="12">
        <v>-0.61299999999999999</v>
      </c>
      <c r="K191" s="47" t="s">
        <v>739</v>
      </c>
      <c r="L191" s="9" t="str">
        <f t="shared" si="27"/>
        <v>Yes</v>
      </c>
    </row>
    <row r="192" spans="1:12" x14ac:dyDescent="0.2">
      <c r="A192" s="53" t="s">
        <v>493</v>
      </c>
      <c r="B192" s="37" t="s">
        <v>213</v>
      </c>
      <c r="C192" s="8">
        <v>74.659970567000002</v>
      </c>
      <c r="D192" s="46" t="str">
        <f t="shared" si="24"/>
        <v>N/A</v>
      </c>
      <c r="E192" s="8">
        <v>76.453150163000004</v>
      </c>
      <c r="F192" s="46" t="str">
        <f t="shared" si="25"/>
        <v>N/A</v>
      </c>
      <c r="G192" s="8">
        <v>76.016899855999995</v>
      </c>
      <c r="H192" s="46" t="str">
        <f t="shared" si="26"/>
        <v>N/A</v>
      </c>
      <c r="I192" s="12">
        <v>2.4020000000000001</v>
      </c>
      <c r="J192" s="12">
        <v>-0.57099999999999995</v>
      </c>
      <c r="K192" s="47" t="s">
        <v>739</v>
      </c>
      <c r="L192" s="9" t="str">
        <f t="shared" si="27"/>
        <v>Yes</v>
      </c>
    </row>
    <row r="193" spans="1:12" x14ac:dyDescent="0.2">
      <c r="A193" s="53" t="s">
        <v>494</v>
      </c>
      <c r="B193" s="37" t="s">
        <v>213</v>
      </c>
      <c r="C193" s="8">
        <v>72.174376749999993</v>
      </c>
      <c r="D193" s="46" t="str">
        <f t="shared" si="24"/>
        <v>N/A</v>
      </c>
      <c r="E193" s="8">
        <v>66.499786962000002</v>
      </c>
      <c r="F193" s="46" t="str">
        <f t="shared" si="25"/>
        <v>N/A</v>
      </c>
      <c r="G193" s="8">
        <v>67.984399206000006</v>
      </c>
      <c r="H193" s="46" t="str">
        <f t="shared" si="26"/>
        <v>N/A</v>
      </c>
      <c r="I193" s="12">
        <v>-7.86</v>
      </c>
      <c r="J193" s="12">
        <v>2.2330000000000001</v>
      </c>
      <c r="K193" s="47" t="s">
        <v>739</v>
      </c>
      <c r="L193" s="9" t="str">
        <f t="shared" si="27"/>
        <v>Yes</v>
      </c>
    </row>
    <row r="194" spans="1:12" x14ac:dyDescent="0.2">
      <c r="A194" s="48" t="s">
        <v>1555</v>
      </c>
      <c r="B194" s="37" t="s">
        <v>213</v>
      </c>
      <c r="C194" s="38">
        <v>3.8550167342999999</v>
      </c>
      <c r="D194" s="46" t="str">
        <f t="shared" si="24"/>
        <v>N/A</v>
      </c>
      <c r="E194" s="38">
        <v>3.8811574783</v>
      </c>
      <c r="F194" s="46" t="str">
        <f t="shared" si="25"/>
        <v>N/A</v>
      </c>
      <c r="G194" s="38">
        <v>3.9066666667000001</v>
      </c>
      <c r="H194" s="46" t="str">
        <f t="shared" si="26"/>
        <v>N/A</v>
      </c>
      <c r="I194" s="12">
        <v>0.67810000000000004</v>
      </c>
      <c r="J194" s="12">
        <v>0.6573</v>
      </c>
      <c r="K194" s="47" t="s">
        <v>739</v>
      </c>
      <c r="L194" s="9" t="str">
        <f t="shared" si="27"/>
        <v>Yes</v>
      </c>
    </row>
    <row r="195" spans="1:12" x14ac:dyDescent="0.2">
      <c r="A195" s="53" t="s">
        <v>1556</v>
      </c>
      <c r="B195" s="37" t="s">
        <v>213</v>
      </c>
      <c r="C195" s="38">
        <v>1.3701350278</v>
      </c>
      <c r="D195" s="46" t="str">
        <f t="shared" si="24"/>
        <v>N/A</v>
      </c>
      <c r="E195" s="38">
        <v>1.4624316939999999</v>
      </c>
      <c r="F195" s="46" t="str">
        <f t="shared" si="25"/>
        <v>N/A</v>
      </c>
      <c r="G195" s="38">
        <v>1.5950464395999999</v>
      </c>
      <c r="H195" s="46" t="str">
        <f t="shared" si="26"/>
        <v>N/A</v>
      </c>
      <c r="I195" s="12">
        <v>6.7359999999999998</v>
      </c>
      <c r="J195" s="12">
        <v>9.0679999999999996</v>
      </c>
      <c r="K195" s="47" t="s">
        <v>739</v>
      </c>
      <c r="L195" s="9" t="str">
        <f t="shared" si="27"/>
        <v>Yes</v>
      </c>
    </row>
    <row r="196" spans="1:12" x14ac:dyDescent="0.2">
      <c r="A196" s="53" t="s">
        <v>1557</v>
      </c>
      <c r="B196" s="37" t="s">
        <v>213</v>
      </c>
      <c r="C196" s="38">
        <v>6.9903081510999998</v>
      </c>
      <c r="D196" s="46" t="str">
        <f t="shared" si="24"/>
        <v>N/A</v>
      </c>
      <c r="E196" s="38">
        <v>7.0856178827000003</v>
      </c>
      <c r="F196" s="46" t="str">
        <f t="shared" si="25"/>
        <v>N/A</v>
      </c>
      <c r="G196" s="38">
        <v>6.5963284245000002</v>
      </c>
      <c r="H196" s="46" t="str">
        <f t="shared" si="26"/>
        <v>N/A</v>
      </c>
      <c r="I196" s="12">
        <v>1.363</v>
      </c>
      <c r="J196" s="12">
        <v>-6.91</v>
      </c>
      <c r="K196" s="47" t="s">
        <v>739</v>
      </c>
      <c r="L196" s="9" t="str">
        <f t="shared" si="27"/>
        <v>Yes</v>
      </c>
    </row>
    <row r="197" spans="1:12" x14ac:dyDescent="0.2">
      <c r="A197" s="53" t="s">
        <v>1558</v>
      </c>
      <c r="B197" s="37" t="s">
        <v>213</v>
      </c>
      <c r="C197" s="38">
        <v>3.8129976329000002</v>
      </c>
      <c r="D197" s="46" t="str">
        <f t="shared" si="24"/>
        <v>N/A</v>
      </c>
      <c r="E197" s="38">
        <v>3.8624557260999999</v>
      </c>
      <c r="F197" s="46" t="str">
        <f t="shared" si="25"/>
        <v>N/A</v>
      </c>
      <c r="G197" s="38">
        <v>3.9591769439000002</v>
      </c>
      <c r="H197" s="46" t="str">
        <f t="shared" si="26"/>
        <v>N/A</v>
      </c>
      <c r="I197" s="12">
        <v>1.2969999999999999</v>
      </c>
      <c r="J197" s="12">
        <v>2.504</v>
      </c>
      <c r="K197" s="47" t="s">
        <v>739</v>
      </c>
      <c r="L197" s="9" t="str">
        <f t="shared" si="27"/>
        <v>Yes</v>
      </c>
    </row>
    <row r="198" spans="1:12" x14ac:dyDescent="0.2">
      <c r="A198" s="53" t="s">
        <v>1559</v>
      </c>
      <c r="B198" s="37" t="s">
        <v>213</v>
      </c>
      <c r="C198" s="38">
        <v>2.8504852178000002</v>
      </c>
      <c r="D198" s="46" t="str">
        <f t="shared" si="24"/>
        <v>N/A</v>
      </c>
      <c r="E198" s="38">
        <v>2.7318034776000002</v>
      </c>
      <c r="F198" s="46" t="str">
        <f t="shared" si="25"/>
        <v>N/A</v>
      </c>
      <c r="G198" s="38">
        <v>2.8083465399</v>
      </c>
      <c r="H198" s="46" t="str">
        <f t="shared" si="26"/>
        <v>N/A</v>
      </c>
      <c r="I198" s="12">
        <v>-4.16</v>
      </c>
      <c r="J198" s="12">
        <v>2.802</v>
      </c>
      <c r="K198" s="47" t="s">
        <v>739</v>
      </c>
      <c r="L198" s="9" t="str">
        <f t="shared" si="27"/>
        <v>Yes</v>
      </c>
    </row>
    <row r="199" spans="1:12" x14ac:dyDescent="0.2">
      <c r="A199" s="48" t="s">
        <v>1560</v>
      </c>
      <c r="B199" s="37" t="s">
        <v>213</v>
      </c>
      <c r="C199" s="38">
        <v>232.58184052999999</v>
      </c>
      <c r="D199" s="46" t="str">
        <f t="shared" si="24"/>
        <v>N/A</v>
      </c>
      <c r="E199" s="38">
        <v>233.19600566</v>
      </c>
      <c r="F199" s="46" t="str">
        <f t="shared" si="25"/>
        <v>N/A</v>
      </c>
      <c r="G199" s="38">
        <v>222.70838972000001</v>
      </c>
      <c r="H199" s="46" t="str">
        <f t="shared" si="26"/>
        <v>N/A</v>
      </c>
      <c r="I199" s="12">
        <v>0.2641</v>
      </c>
      <c r="J199" s="12">
        <v>-4.5</v>
      </c>
      <c r="K199" s="47" t="s">
        <v>739</v>
      </c>
      <c r="L199" s="9" t="str">
        <f t="shared" si="27"/>
        <v>Yes</v>
      </c>
    </row>
    <row r="200" spans="1:12" x14ac:dyDescent="0.2">
      <c r="A200" s="53" t="s">
        <v>1561</v>
      </c>
      <c r="B200" s="37" t="s">
        <v>213</v>
      </c>
      <c r="C200" s="38">
        <v>219.37599266999999</v>
      </c>
      <c r="D200" s="46" t="str">
        <f t="shared" si="24"/>
        <v>N/A</v>
      </c>
      <c r="E200" s="38">
        <v>223.48226299999999</v>
      </c>
      <c r="F200" s="46" t="str">
        <f t="shared" si="25"/>
        <v>N/A</v>
      </c>
      <c r="G200" s="38">
        <v>213.28508255</v>
      </c>
      <c r="H200" s="46" t="str">
        <f t="shared" si="26"/>
        <v>N/A</v>
      </c>
      <c r="I200" s="12">
        <v>1.8720000000000001</v>
      </c>
      <c r="J200" s="12">
        <v>-4.5599999999999996</v>
      </c>
      <c r="K200" s="47" t="s">
        <v>739</v>
      </c>
      <c r="L200" s="9" t="str">
        <f t="shared" si="27"/>
        <v>Yes</v>
      </c>
    </row>
    <row r="201" spans="1:12" x14ac:dyDescent="0.2">
      <c r="A201" s="53" t="s">
        <v>1562</v>
      </c>
      <c r="B201" s="37" t="s">
        <v>213</v>
      </c>
      <c r="C201" s="38">
        <v>252.92529711</v>
      </c>
      <c r="D201" s="46" t="str">
        <f t="shared" si="24"/>
        <v>N/A</v>
      </c>
      <c r="E201" s="38">
        <v>248.29227373000001</v>
      </c>
      <c r="F201" s="46" t="str">
        <f t="shared" si="25"/>
        <v>N/A</v>
      </c>
      <c r="G201" s="38">
        <v>237.51718427</v>
      </c>
      <c r="H201" s="46" t="str">
        <f t="shared" si="26"/>
        <v>N/A</v>
      </c>
      <c r="I201" s="12">
        <v>-1.83</v>
      </c>
      <c r="J201" s="12">
        <v>-4.34</v>
      </c>
      <c r="K201" s="47" t="s">
        <v>739</v>
      </c>
      <c r="L201" s="9" t="str">
        <f t="shared" si="27"/>
        <v>Yes</v>
      </c>
    </row>
    <row r="202" spans="1:12" x14ac:dyDescent="0.2">
      <c r="A202" s="53" t="s">
        <v>1563</v>
      </c>
      <c r="B202" s="37" t="s">
        <v>213</v>
      </c>
      <c r="C202" s="38">
        <v>160.82539682999999</v>
      </c>
      <c r="D202" s="46" t="str">
        <f t="shared" si="24"/>
        <v>N/A</v>
      </c>
      <c r="E202" s="38">
        <v>218.38333333</v>
      </c>
      <c r="F202" s="46" t="str">
        <f t="shared" si="25"/>
        <v>N/A</v>
      </c>
      <c r="G202" s="38">
        <v>189.75728154999999</v>
      </c>
      <c r="H202" s="46" t="str">
        <f t="shared" si="26"/>
        <v>N/A</v>
      </c>
      <c r="I202" s="12">
        <v>35.79</v>
      </c>
      <c r="J202" s="12">
        <v>-13.1</v>
      </c>
      <c r="K202" s="47" t="s">
        <v>739</v>
      </c>
      <c r="L202" s="9" t="str">
        <f t="shared" si="27"/>
        <v>Yes</v>
      </c>
    </row>
    <row r="203" spans="1:12" x14ac:dyDescent="0.2">
      <c r="A203" s="53" t="s">
        <v>1564</v>
      </c>
      <c r="B203" s="37" t="s">
        <v>213</v>
      </c>
      <c r="C203" s="38">
        <v>60</v>
      </c>
      <c r="D203" s="46" t="str">
        <f t="shared" si="24"/>
        <v>N/A</v>
      </c>
      <c r="E203" s="38">
        <v>16</v>
      </c>
      <c r="F203" s="46" t="str">
        <f t="shared" si="25"/>
        <v>N/A</v>
      </c>
      <c r="G203" s="38">
        <v>20</v>
      </c>
      <c r="H203" s="46" t="str">
        <f t="shared" si="26"/>
        <v>N/A</v>
      </c>
      <c r="I203" s="12">
        <v>-73.3</v>
      </c>
      <c r="J203" s="12">
        <v>25</v>
      </c>
      <c r="K203" s="47" t="s">
        <v>739</v>
      </c>
      <c r="L203" s="9" t="str">
        <f t="shared" si="27"/>
        <v>Yes</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200</v>
      </c>
      <c r="J204" s="12">
        <v>-33.299999999999997</v>
      </c>
      <c r="K204" s="14" t="s">
        <v>213</v>
      </c>
      <c r="L204" s="9" t="str">
        <f t="shared" ref="L204:L214" si="31">IF(J204="Div by 0", "N/A", IF(K204="N/A","N/A", IF(J204&gt;VALUE(MID(K204,1,2)), "No", IF(J204&lt;-1*VALUE(MID(K204,1,2)), "No", "Yes"))))</f>
        <v>N/A</v>
      </c>
    </row>
    <row r="205" spans="1:12" x14ac:dyDescent="0.2">
      <c r="A205" s="48" t="s">
        <v>128</v>
      </c>
      <c r="B205" s="37" t="s">
        <v>213</v>
      </c>
      <c r="C205" s="38">
        <v>16</v>
      </c>
      <c r="D205" s="46" t="str">
        <f t="shared" si="28"/>
        <v>N/A</v>
      </c>
      <c r="E205" s="38">
        <v>18</v>
      </c>
      <c r="F205" s="46" t="str">
        <f t="shared" si="29"/>
        <v>N/A</v>
      </c>
      <c r="G205" s="38">
        <v>15</v>
      </c>
      <c r="H205" s="46" t="str">
        <f t="shared" si="30"/>
        <v>N/A</v>
      </c>
      <c r="I205" s="12">
        <v>12.5</v>
      </c>
      <c r="J205" s="12">
        <v>-16.7</v>
      </c>
      <c r="K205" s="14" t="s">
        <v>213</v>
      </c>
      <c r="L205" s="9" t="str">
        <f t="shared" si="31"/>
        <v>N/A</v>
      </c>
    </row>
    <row r="206" spans="1:12" ht="25.5" x14ac:dyDescent="0.2">
      <c r="A206" s="48" t="s">
        <v>1612</v>
      </c>
      <c r="B206" s="37" t="s">
        <v>213</v>
      </c>
      <c r="C206" s="38">
        <v>11</v>
      </c>
      <c r="D206" s="46" t="str">
        <f t="shared" si="28"/>
        <v>N/A</v>
      </c>
      <c r="E206" s="38">
        <v>13</v>
      </c>
      <c r="F206" s="46" t="str">
        <f t="shared" si="29"/>
        <v>N/A</v>
      </c>
      <c r="G206" s="38">
        <v>11</v>
      </c>
      <c r="H206" s="46" t="str">
        <f t="shared" si="30"/>
        <v>N/A</v>
      </c>
      <c r="I206" s="12">
        <v>44.44</v>
      </c>
      <c r="J206" s="12">
        <v>-38.5</v>
      </c>
      <c r="K206" s="14" t="s">
        <v>213</v>
      </c>
      <c r="L206" s="9" t="str">
        <f t="shared" si="31"/>
        <v>N/A</v>
      </c>
    </row>
    <row r="207" spans="1:12" ht="25.5" x14ac:dyDescent="0.2">
      <c r="A207" s="48" t="s">
        <v>1565</v>
      </c>
      <c r="B207" s="37" t="s">
        <v>213</v>
      </c>
      <c r="C207" s="38">
        <v>61</v>
      </c>
      <c r="D207" s="46" t="str">
        <f t="shared" si="28"/>
        <v>N/A</v>
      </c>
      <c r="E207" s="38">
        <v>67</v>
      </c>
      <c r="F207" s="46" t="str">
        <f t="shared" si="29"/>
        <v>N/A</v>
      </c>
      <c r="G207" s="38">
        <v>62</v>
      </c>
      <c r="H207" s="46" t="str">
        <f t="shared" si="30"/>
        <v>N/A</v>
      </c>
      <c r="I207" s="12">
        <v>9.8360000000000003</v>
      </c>
      <c r="J207" s="12">
        <v>-7.46</v>
      </c>
      <c r="K207" s="14" t="s">
        <v>213</v>
      </c>
      <c r="L207" s="9" t="str">
        <f t="shared" si="31"/>
        <v>N/A</v>
      </c>
    </row>
    <row r="208" spans="1:12" x14ac:dyDescent="0.2">
      <c r="A208" s="48" t="s">
        <v>1613</v>
      </c>
      <c r="B208" s="37" t="s">
        <v>213</v>
      </c>
      <c r="C208" s="38">
        <v>11</v>
      </c>
      <c r="D208" s="46" t="str">
        <f t="shared" si="28"/>
        <v>N/A</v>
      </c>
      <c r="E208" s="38">
        <v>11</v>
      </c>
      <c r="F208" s="46" t="str">
        <f t="shared" si="29"/>
        <v>N/A</v>
      </c>
      <c r="G208" s="38">
        <v>11</v>
      </c>
      <c r="H208" s="46" t="str">
        <f t="shared" si="30"/>
        <v>N/A</v>
      </c>
      <c r="I208" s="12">
        <v>42.86</v>
      </c>
      <c r="J208" s="12">
        <v>-30</v>
      </c>
      <c r="K208" s="14" t="s">
        <v>213</v>
      </c>
      <c r="L208" s="9" t="str">
        <f t="shared" si="31"/>
        <v>N/A</v>
      </c>
    </row>
    <row r="209" spans="1:12" x14ac:dyDescent="0.2">
      <c r="A209" s="48" t="s">
        <v>1614</v>
      </c>
      <c r="B209" s="37" t="s">
        <v>213</v>
      </c>
      <c r="C209" s="38">
        <v>11</v>
      </c>
      <c r="D209" s="46" t="str">
        <f t="shared" si="28"/>
        <v>N/A</v>
      </c>
      <c r="E209" s="38">
        <v>11</v>
      </c>
      <c r="F209" s="46" t="str">
        <f t="shared" si="29"/>
        <v>N/A</v>
      </c>
      <c r="G209" s="38">
        <v>11</v>
      </c>
      <c r="H209" s="46" t="str">
        <f t="shared" si="30"/>
        <v>N/A</v>
      </c>
      <c r="I209" s="12">
        <v>80</v>
      </c>
      <c r="J209" s="12">
        <v>-11.1</v>
      </c>
      <c r="K209" s="14" t="s">
        <v>213</v>
      </c>
      <c r="L209" s="9" t="str">
        <f t="shared" si="31"/>
        <v>N/A</v>
      </c>
    </row>
    <row r="210" spans="1:12" x14ac:dyDescent="0.2">
      <c r="A210" s="48" t="s">
        <v>125</v>
      </c>
      <c r="B210" s="37" t="s">
        <v>213</v>
      </c>
      <c r="C210" s="49">
        <v>1054867</v>
      </c>
      <c r="D210" s="46" t="str">
        <f t="shared" si="28"/>
        <v>N/A</v>
      </c>
      <c r="E210" s="49">
        <v>3416883</v>
      </c>
      <c r="F210" s="46" t="str">
        <f t="shared" si="29"/>
        <v>N/A</v>
      </c>
      <c r="G210" s="49">
        <v>2443502</v>
      </c>
      <c r="H210" s="46" t="str">
        <f t="shared" si="30"/>
        <v>N/A</v>
      </c>
      <c r="I210" s="12">
        <v>223.9</v>
      </c>
      <c r="J210" s="12">
        <v>-28.5</v>
      </c>
      <c r="K210" s="14" t="s">
        <v>213</v>
      </c>
      <c r="L210" s="9" t="str">
        <f t="shared" si="31"/>
        <v>N/A</v>
      </c>
    </row>
    <row r="211" spans="1:12" x14ac:dyDescent="0.2">
      <c r="A211" s="48" t="s">
        <v>1615</v>
      </c>
      <c r="B211" s="37" t="s">
        <v>213</v>
      </c>
      <c r="C211" s="49">
        <v>945069</v>
      </c>
      <c r="D211" s="46" t="str">
        <f t="shared" si="28"/>
        <v>N/A</v>
      </c>
      <c r="E211" s="49">
        <v>3359551</v>
      </c>
      <c r="F211" s="46" t="str">
        <f t="shared" si="29"/>
        <v>N/A</v>
      </c>
      <c r="G211" s="49">
        <v>2324631</v>
      </c>
      <c r="H211" s="46" t="str">
        <f t="shared" si="30"/>
        <v>N/A</v>
      </c>
      <c r="I211" s="12">
        <v>255.5</v>
      </c>
      <c r="J211" s="12">
        <v>-30.8</v>
      </c>
      <c r="K211" s="14" t="s">
        <v>213</v>
      </c>
      <c r="L211" s="9" t="str">
        <f t="shared" si="31"/>
        <v>N/A</v>
      </c>
    </row>
    <row r="212" spans="1:12" x14ac:dyDescent="0.2">
      <c r="A212" s="48" t="s">
        <v>1566</v>
      </c>
      <c r="B212" s="37" t="s">
        <v>213</v>
      </c>
      <c r="C212" s="49">
        <v>335352</v>
      </c>
      <c r="D212" s="46" t="str">
        <f t="shared" si="28"/>
        <v>N/A</v>
      </c>
      <c r="E212" s="49">
        <v>309567</v>
      </c>
      <c r="F212" s="46" t="str">
        <f t="shared" si="29"/>
        <v>N/A</v>
      </c>
      <c r="G212" s="49">
        <v>352294</v>
      </c>
      <c r="H212" s="46" t="str">
        <f t="shared" si="30"/>
        <v>N/A</v>
      </c>
      <c r="I212" s="12">
        <v>-7.69</v>
      </c>
      <c r="J212" s="12">
        <v>13.8</v>
      </c>
      <c r="K212" s="14" t="s">
        <v>213</v>
      </c>
      <c r="L212" s="9" t="str">
        <f t="shared" si="31"/>
        <v>N/A</v>
      </c>
    </row>
    <row r="213" spans="1:12" x14ac:dyDescent="0.2">
      <c r="A213" s="48" t="s">
        <v>1616</v>
      </c>
      <c r="B213" s="37" t="s">
        <v>213</v>
      </c>
      <c r="C213" s="49">
        <v>1053842</v>
      </c>
      <c r="D213" s="46" t="str">
        <f t="shared" si="28"/>
        <v>N/A</v>
      </c>
      <c r="E213" s="49">
        <v>1113997</v>
      </c>
      <c r="F213" s="46" t="str">
        <f t="shared" si="29"/>
        <v>N/A</v>
      </c>
      <c r="G213" s="49">
        <v>669341</v>
      </c>
      <c r="H213" s="46" t="str">
        <f t="shared" si="30"/>
        <v>N/A</v>
      </c>
      <c r="I213" s="12">
        <v>5.7080000000000002</v>
      </c>
      <c r="J213" s="12">
        <v>-39.9</v>
      </c>
      <c r="K213" s="14" t="s">
        <v>213</v>
      </c>
      <c r="L213" s="9" t="str">
        <f t="shared" si="31"/>
        <v>N/A</v>
      </c>
    </row>
    <row r="214" spans="1:12" x14ac:dyDescent="0.2">
      <c r="A214" s="53" t="s">
        <v>1617</v>
      </c>
      <c r="B214" s="37" t="s">
        <v>213</v>
      </c>
      <c r="C214" s="49">
        <v>954040</v>
      </c>
      <c r="D214" s="46" t="str">
        <f t="shared" si="28"/>
        <v>N/A</v>
      </c>
      <c r="E214" s="49">
        <v>647511</v>
      </c>
      <c r="F214" s="46" t="str">
        <f t="shared" si="29"/>
        <v>N/A</v>
      </c>
      <c r="G214" s="49">
        <v>481652</v>
      </c>
      <c r="H214" s="46" t="str">
        <f t="shared" si="30"/>
        <v>N/A</v>
      </c>
      <c r="I214" s="12">
        <v>-32.1</v>
      </c>
      <c r="J214" s="12">
        <v>-25.6</v>
      </c>
      <c r="K214" s="14" t="s">
        <v>213</v>
      </c>
      <c r="L214" s="9" t="str">
        <f t="shared" si="31"/>
        <v>N/A</v>
      </c>
    </row>
    <row r="215" spans="1:12" ht="25.5" x14ac:dyDescent="0.2">
      <c r="A215" s="48" t="s">
        <v>1380</v>
      </c>
      <c r="B215" s="37" t="s">
        <v>213</v>
      </c>
      <c r="C215" s="49">
        <v>6311486</v>
      </c>
      <c r="D215" s="46" t="str">
        <f t="shared" ref="D215:D229" si="32">IF($B215="N/A","N/A",IF(C215&gt;10,"No",IF(C215&lt;-10,"No","Yes")))</f>
        <v>N/A</v>
      </c>
      <c r="E215" s="49">
        <v>6666280</v>
      </c>
      <c r="F215" s="46" t="str">
        <f t="shared" ref="F215:F229" si="33">IF($B215="N/A","N/A",IF(E215&gt;10,"No",IF(E215&lt;-10,"No","Yes")))</f>
        <v>N/A</v>
      </c>
      <c r="G215" s="49">
        <v>6819946</v>
      </c>
      <c r="H215" s="46" t="str">
        <f t="shared" ref="H215:H229" si="34">IF($B215="N/A","N/A",IF(G215&gt;10,"No",IF(G215&lt;-10,"No","Yes")))</f>
        <v>N/A</v>
      </c>
      <c r="I215" s="12">
        <v>5.6210000000000004</v>
      </c>
      <c r="J215" s="12">
        <v>2.3050000000000002</v>
      </c>
      <c r="K215" s="47" t="s">
        <v>739</v>
      </c>
      <c r="L215" s="9" t="str">
        <f t="shared" ref="L215:L229" si="35">IF(J215="Div by 0", "N/A", IF(K215="N/A","N/A", IF(J215&gt;VALUE(MID(K215,1,2)), "No", IF(J215&lt;-1*VALUE(MID(K215,1,2)), "No", "Yes"))))</f>
        <v>Yes</v>
      </c>
    </row>
    <row r="216" spans="1:12" x14ac:dyDescent="0.2">
      <c r="A216" s="48" t="s">
        <v>649</v>
      </c>
      <c r="B216" s="37" t="s">
        <v>213</v>
      </c>
      <c r="C216" s="38">
        <v>13842</v>
      </c>
      <c r="D216" s="46" t="str">
        <f t="shared" si="32"/>
        <v>N/A</v>
      </c>
      <c r="E216" s="38">
        <v>13159</v>
      </c>
      <c r="F216" s="46" t="str">
        <f t="shared" si="33"/>
        <v>N/A</v>
      </c>
      <c r="G216" s="38">
        <v>13323</v>
      </c>
      <c r="H216" s="46" t="str">
        <f t="shared" si="34"/>
        <v>N/A</v>
      </c>
      <c r="I216" s="12">
        <v>-4.93</v>
      </c>
      <c r="J216" s="12">
        <v>1.246</v>
      </c>
      <c r="K216" s="47" t="s">
        <v>739</v>
      </c>
      <c r="L216" s="9" t="str">
        <f t="shared" si="35"/>
        <v>Yes</v>
      </c>
    </row>
    <row r="217" spans="1:12" ht="25.5" x14ac:dyDescent="0.2">
      <c r="A217" s="48" t="s">
        <v>1381</v>
      </c>
      <c r="B217" s="37" t="s">
        <v>213</v>
      </c>
      <c r="C217" s="49">
        <v>455.96633434</v>
      </c>
      <c r="D217" s="46" t="str">
        <f t="shared" si="32"/>
        <v>N/A</v>
      </c>
      <c r="E217" s="49">
        <v>506.59472604000001</v>
      </c>
      <c r="F217" s="46" t="str">
        <f t="shared" si="33"/>
        <v>N/A</v>
      </c>
      <c r="G217" s="49">
        <v>511.89266681999999</v>
      </c>
      <c r="H217" s="46" t="str">
        <f t="shared" si="34"/>
        <v>N/A</v>
      </c>
      <c r="I217" s="12">
        <v>11.1</v>
      </c>
      <c r="J217" s="12">
        <v>1.046</v>
      </c>
      <c r="K217" s="47" t="s">
        <v>739</v>
      </c>
      <c r="L217" s="9" t="str">
        <f t="shared" si="35"/>
        <v>Yes</v>
      </c>
    </row>
    <row r="218" spans="1:12" ht="25.5" x14ac:dyDescent="0.2">
      <c r="A218" s="48" t="s">
        <v>1382</v>
      </c>
      <c r="B218" s="37" t="s">
        <v>213</v>
      </c>
      <c r="C218" s="49">
        <v>1356112</v>
      </c>
      <c r="D218" s="46" t="str">
        <f t="shared" si="32"/>
        <v>N/A</v>
      </c>
      <c r="E218" s="49">
        <v>1307052</v>
      </c>
      <c r="F218" s="46" t="str">
        <f t="shared" si="33"/>
        <v>N/A</v>
      </c>
      <c r="G218" s="49">
        <v>1207808</v>
      </c>
      <c r="H218" s="46" t="str">
        <f t="shared" si="34"/>
        <v>N/A</v>
      </c>
      <c r="I218" s="12">
        <v>-3.62</v>
      </c>
      <c r="J218" s="12">
        <v>-7.59</v>
      </c>
      <c r="K218" s="47" t="s">
        <v>739</v>
      </c>
      <c r="L218" s="9" t="str">
        <f t="shared" si="35"/>
        <v>Yes</v>
      </c>
    </row>
    <row r="219" spans="1:12" x14ac:dyDescent="0.2">
      <c r="A219" s="48" t="s">
        <v>516</v>
      </c>
      <c r="B219" s="37" t="s">
        <v>213</v>
      </c>
      <c r="C219" s="38">
        <v>4149</v>
      </c>
      <c r="D219" s="46" t="str">
        <f t="shared" si="32"/>
        <v>N/A</v>
      </c>
      <c r="E219" s="38">
        <v>3967</v>
      </c>
      <c r="F219" s="46" t="str">
        <f t="shared" si="33"/>
        <v>N/A</v>
      </c>
      <c r="G219" s="38">
        <v>3825</v>
      </c>
      <c r="H219" s="46" t="str">
        <f t="shared" si="34"/>
        <v>N/A</v>
      </c>
      <c r="I219" s="12">
        <v>-4.3899999999999997</v>
      </c>
      <c r="J219" s="12">
        <v>-3.58</v>
      </c>
      <c r="K219" s="47" t="s">
        <v>739</v>
      </c>
      <c r="L219" s="9" t="str">
        <f t="shared" si="35"/>
        <v>Yes</v>
      </c>
    </row>
    <row r="220" spans="1:12" ht="25.5" x14ac:dyDescent="0.2">
      <c r="A220" s="48" t="s">
        <v>1383</v>
      </c>
      <c r="B220" s="37" t="s">
        <v>213</v>
      </c>
      <c r="C220" s="49">
        <v>326.85273560000002</v>
      </c>
      <c r="D220" s="46" t="str">
        <f t="shared" si="32"/>
        <v>N/A</v>
      </c>
      <c r="E220" s="49">
        <v>329.48122007000001</v>
      </c>
      <c r="F220" s="46" t="str">
        <f t="shared" si="33"/>
        <v>N/A</v>
      </c>
      <c r="G220" s="49">
        <v>315.76679739000002</v>
      </c>
      <c r="H220" s="46" t="str">
        <f t="shared" si="34"/>
        <v>N/A</v>
      </c>
      <c r="I220" s="12">
        <v>0.80420000000000003</v>
      </c>
      <c r="J220" s="12">
        <v>-4.16</v>
      </c>
      <c r="K220" s="47" t="s">
        <v>739</v>
      </c>
      <c r="L220" s="9" t="str">
        <f t="shared" si="35"/>
        <v>Yes</v>
      </c>
    </row>
    <row r="221" spans="1:12" ht="25.5" x14ac:dyDescent="0.2">
      <c r="A221" s="48" t="s">
        <v>1384</v>
      </c>
      <c r="B221" s="37" t="s">
        <v>213</v>
      </c>
      <c r="C221" s="49">
        <v>2205396</v>
      </c>
      <c r="D221" s="46" t="str">
        <f t="shared" si="32"/>
        <v>N/A</v>
      </c>
      <c r="E221" s="49">
        <v>2146357</v>
      </c>
      <c r="F221" s="46" t="str">
        <f t="shared" si="33"/>
        <v>N/A</v>
      </c>
      <c r="G221" s="49">
        <v>2493992</v>
      </c>
      <c r="H221" s="46" t="str">
        <f t="shared" si="34"/>
        <v>N/A</v>
      </c>
      <c r="I221" s="12">
        <v>-2.68</v>
      </c>
      <c r="J221" s="12">
        <v>16.2</v>
      </c>
      <c r="K221" s="47" t="s">
        <v>739</v>
      </c>
      <c r="L221" s="9" t="str">
        <f t="shared" si="35"/>
        <v>Yes</v>
      </c>
    </row>
    <row r="222" spans="1:12" x14ac:dyDescent="0.2">
      <c r="A222" s="48" t="s">
        <v>517</v>
      </c>
      <c r="B222" s="37" t="s">
        <v>213</v>
      </c>
      <c r="C222" s="38">
        <v>5252</v>
      </c>
      <c r="D222" s="46" t="str">
        <f t="shared" si="32"/>
        <v>N/A</v>
      </c>
      <c r="E222" s="38">
        <v>5304</v>
      </c>
      <c r="F222" s="46" t="str">
        <f t="shared" si="33"/>
        <v>N/A</v>
      </c>
      <c r="G222" s="38">
        <v>5789</v>
      </c>
      <c r="H222" s="46" t="str">
        <f t="shared" si="34"/>
        <v>N/A</v>
      </c>
      <c r="I222" s="12">
        <v>0.99009999999999998</v>
      </c>
      <c r="J222" s="12">
        <v>9.1440000000000001</v>
      </c>
      <c r="K222" s="47" t="s">
        <v>739</v>
      </c>
      <c r="L222" s="9" t="str">
        <f t="shared" si="35"/>
        <v>Yes</v>
      </c>
    </row>
    <row r="223" spans="1:12" ht="25.5" x14ac:dyDescent="0.2">
      <c r="A223" s="48" t="s">
        <v>1385</v>
      </c>
      <c r="B223" s="37" t="s">
        <v>213</v>
      </c>
      <c r="C223" s="49">
        <v>419.91546077999999</v>
      </c>
      <c r="D223" s="46" t="str">
        <f t="shared" si="32"/>
        <v>N/A</v>
      </c>
      <c r="E223" s="49">
        <v>404.66760935000002</v>
      </c>
      <c r="F223" s="46" t="str">
        <f t="shared" si="33"/>
        <v>N/A</v>
      </c>
      <c r="G223" s="49">
        <v>430.81568492000002</v>
      </c>
      <c r="H223" s="46" t="str">
        <f t="shared" si="34"/>
        <v>N/A</v>
      </c>
      <c r="I223" s="12">
        <v>-3.63</v>
      </c>
      <c r="J223" s="12">
        <v>6.4619999999999997</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144071341</v>
      </c>
      <c r="D227" s="46" t="str">
        <f t="shared" si="32"/>
        <v>N/A</v>
      </c>
      <c r="E227" s="49">
        <v>138040489</v>
      </c>
      <c r="F227" s="46" t="str">
        <f t="shared" si="33"/>
        <v>N/A</v>
      </c>
      <c r="G227" s="49">
        <v>143691573</v>
      </c>
      <c r="H227" s="46" t="str">
        <f t="shared" si="34"/>
        <v>N/A</v>
      </c>
      <c r="I227" s="12">
        <v>-4.1900000000000004</v>
      </c>
      <c r="J227" s="12">
        <v>4.0940000000000003</v>
      </c>
      <c r="K227" s="47" t="s">
        <v>739</v>
      </c>
      <c r="L227" s="9" t="str">
        <f t="shared" si="35"/>
        <v>Yes</v>
      </c>
    </row>
    <row r="228" spans="1:12" ht="25.5" x14ac:dyDescent="0.2">
      <c r="A228" s="48" t="s">
        <v>519</v>
      </c>
      <c r="B228" s="37" t="s">
        <v>213</v>
      </c>
      <c r="C228" s="38">
        <v>4603</v>
      </c>
      <c r="D228" s="46" t="str">
        <f t="shared" si="32"/>
        <v>N/A</v>
      </c>
      <c r="E228" s="38">
        <v>4480</v>
      </c>
      <c r="F228" s="46" t="str">
        <f t="shared" si="33"/>
        <v>N/A</v>
      </c>
      <c r="G228" s="38">
        <v>4605</v>
      </c>
      <c r="H228" s="46" t="str">
        <f t="shared" si="34"/>
        <v>N/A</v>
      </c>
      <c r="I228" s="12">
        <v>-2.67</v>
      </c>
      <c r="J228" s="12">
        <v>2.79</v>
      </c>
      <c r="K228" s="47" t="s">
        <v>739</v>
      </c>
      <c r="L228" s="9" t="str">
        <f t="shared" si="35"/>
        <v>Yes</v>
      </c>
    </row>
    <row r="229" spans="1:12" ht="25.5" x14ac:dyDescent="0.2">
      <c r="A229" s="48" t="s">
        <v>1389</v>
      </c>
      <c r="B229" s="37" t="s">
        <v>213</v>
      </c>
      <c r="C229" s="49">
        <v>31299.444058000001</v>
      </c>
      <c r="D229" s="46" t="str">
        <f t="shared" si="32"/>
        <v>N/A</v>
      </c>
      <c r="E229" s="49">
        <v>30812.609152000001</v>
      </c>
      <c r="F229" s="46" t="str">
        <f t="shared" si="33"/>
        <v>N/A</v>
      </c>
      <c r="G229" s="49">
        <v>31203.381759</v>
      </c>
      <c r="H229" s="46" t="str">
        <f t="shared" si="34"/>
        <v>N/A</v>
      </c>
      <c r="I229" s="12">
        <v>-1.56</v>
      </c>
      <c r="J229" s="12">
        <v>1.268</v>
      </c>
      <c r="K229" s="47" t="s">
        <v>739</v>
      </c>
      <c r="L229" s="9" t="str">
        <f t="shared" si="35"/>
        <v>Yes</v>
      </c>
    </row>
    <row r="230" spans="1:12" x14ac:dyDescent="0.2">
      <c r="A230" s="4" t="s">
        <v>1390</v>
      </c>
      <c r="B230" s="37" t="s">
        <v>213</v>
      </c>
      <c r="C230" s="54">
        <v>158206609</v>
      </c>
      <c r="D230" s="46" t="str">
        <f t="shared" ref="D230:D253" si="36">IF($B230="N/A","N/A",IF(C230&gt;10,"No",IF(C230&lt;-10,"No","Yes")))</f>
        <v>N/A</v>
      </c>
      <c r="E230" s="54">
        <v>152751406</v>
      </c>
      <c r="F230" s="46" t="str">
        <f t="shared" ref="F230:F253" si="37">IF($B230="N/A","N/A",IF(E230&gt;10,"No",IF(E230&lt;-10,"No","Yes")))</f>
        <v>N/A</v>
      </c>
      <c r="G230" s="54">
        <v>160756979</v>
      </c>
      <c r="H230" s="46" t="str">
        <f t="shared" ref="H230:H253" si="38">IF($B230="N/A","N/A",IF(G230&gt;10,"No",IF(G230&lt;-10,"No","Yes")))</f>
        <v>N/A</v>
      </c>
      <c r="I230" s="12">
        <v>-3.45</v>
      </c>
      <c r="J230" s="12">
        <v>5.2409999999999997</v>
      </c>
      <c r="K230" s="47" t="s">
        <v>739</v>
      </c>
      <c r="L230" s="9" t="str">
        <f t="shared" ref="L230:L253" si="39">IF(J230="Div by 0", "N/A", IF(K230="N/A","N/A", IF(J230&gt;VALUE(MID(K230,1,2)), "No", IF(J230&lt;-1*VALUE(MID(K230,1,2)), "No", "Yes"))))</f>
        <v>Yes</v>
      </c>
    </row>
    <row r="231" spans="1:12" x14ac:dyDescent="0.2">
      <c r="A231" s="4" t="s">
        <v>1567</v>
      </c>
      <c r="B231" s="37" t="s">
        <v>213</v>
      </c>
      <c r="C231" s="52">
        <v>6021</v>
      </c>
      <c r="D231" s="52" t="str">
        <f t="shared" si="36"/>
        <v>N/A</v>
      </c>
      <c r="E231" s="52">
        <v>6053</v>
      </c>
      <c r="F231" s="52" t="str">
        <f t="shared" si="37"/>
        <v>N/A</v>
      </c>
      <c r="G231" s="52">
        <v>6347</v>
      </c>
      <c r="H231" s="46" t="str">
        <f t="shared" si="38"/>
        <v>N/A</v>
      </c>
      <c r="I231" s="12">
        <v>0.53149999999999997</v>
      </c>
      <c r="J231" s="12">
        <v>4.8570000000000002</v>
      </c>
      <c r="K231" s="47" t="s">
        <v>739</v>
      </c>
      <c r="L231" s="9" t="str">
        <f t="shared" si="39"/>
        <v>Yes</v>
      </c>
    </row>
    <row r="232" spans="1:12" x14ac:dyDescent="0.2">
      <c r="A232" s="4" t="s">
        <v>1568</v>
      </c>
      <c r="B232" s="37" t="s">
        <v>213</v>
      </c>
      <c r="C232" s="54">
        <v>26275.802856999999</v>
      </c>
      <c r="D232" s="46" t="str">
        <f t="shared" si="36"/>
        <v>N/A</v>
      </c>
      <c r="E232" s="54">
        <v>25235.652733999999</v>
      </c>
      <c r="F232" s="46" t="str">
        <f t="shared" si="37"/>
        <v>N/A</v>
      </c>
      <c r="G232" s="54">
        <v>25328.025680999999</v>
      </c>
      <c r="H232" s="46" t="str">
        <f t="shared" si="38"/>
        <v>N/A</v>
      </c>
      <c r="I232" s="12">
        <v>-3.96</v>
      </c>
      <c r="J232" s="12">
        <v>0.36599999999999999</v>
      </c>
      <c r="K232" s="47" t="s">
        <v>739</v>
      </c>
      <c r="L232" s="9" t="str">
        <f t="shared" si="39"/>
        <v>Yes</v>
      </c>
    </row>
    <row r="233" spans="1:12" x14ac:dyDescent="0.2">
      <c r="A233" s="55" t="s">
        <v>1569</v>
      </c>
      <c r="B233" s="37" t="s">
        <v>213</v>
      </c>
      <c r="C233" s="54">
        <v>10791.347825999999</v>
      </c>
      <c r="D233" s="46" t="str">
        <f t="shared" si="36"/>
        <v>N/A</v>
      </c>
      <c r="E233" s="54">
        <v>11341.992665</v>
      </c>
      <c r="F233" s="46" t="str">
        <f t="shared" si="37"/>
        <v>N/A</v>
      </c>
      <c r="G233" s="54">
        <v>11999.131799000001</v>
      </c>
      <c r="H233" s="46" t="str">
        <f t="shared" si="38"/>
        <v>N/A</v>
      </c>
      <c r="I233" s="12">
        <v>5.1029999999999998</v>
      </c>
      <c r="J233" s="12">
        <v>5.7939999999999996</v>
      </c>
      <c r="K233" s="47" t="s">
        <v>739</v>
      </c>
      <c r="L233" s="9" t="str">
        <f t="shared" si="39"/>
        <v>Yes</v>
      </c>
    </row>
    <row r="234" spans="1:12" x14ac:dyDescent="0.2">
      <c r="A234" s="55" t="s">
        <v>1570</v>
      </c>
      <c r="B234" s="37" t="s">
        <v>213</v>
      </c>
      <c r="C234" s="54">
        <v>31923.536925</v>
      </c>
      <c r="D234" s="46" t="str">
        <f t="shared" si="36"/>
        <v>N/A</v>
      </c>
      <c r="E234" s="54">
        <v>30800.921375999998</v>
      </c>
      <c r="F234" s="46" t="str">
        <f t="shared" si="37"/>
        <v>N/A</v>
      </c>
      <c r="G234" s="54">
        <v>30493.869631000001</v>
      </c>
      <c r="H234" s="46" t="str">
        <f t="shared" si="38"/>
        <v>N/A</v>
      </c>
      <c r="I234" s="12">
        <v>-3.52</v>
      </c>
      <c r="J234" s="12">
        <v>-0.997</v>
      </c>
      <c r="K234" s="47" t="s">
        <v>739</v>
      </c>
      <c r="L234" s="9" t="str">
        <f t="shared" si="39"/>
        <v>Yes</v>
      </c>
    </row>
    <row r="235" spans="1:12" x14ac:dyDescent="0.2">
      <c r="A235" s="55" t="s">
        <v>1571</v>
      </c>
      <c r="B235" s="37" t="s">
        <v>213</v>
      </c>
      <c r="C235" s="54">
        <v>15039.869103999999</v>
      </c>
      <c r="D235" s="46" t="str">
        <f t="shared" si="36"/>
        <v>N/A</v>
      </c>
      <c r="E235" s="54">
        <v>11598.155898999999</v>
      </c>
      <c r="F235" s="46" t="str">
        <f t="shared" si="37"/>
        <v>N/A</v>
      </c>
      <c r="G235" s="54">
        <v>12201.081413</v>
      </c>
      <c r="H235" s="46" t="str">
        <f t="shared" si="38"/>
        <v>N/A</v>
      </c>
      <c r="I235" s="12">
        <v>-22.9</v>
      </c>
      <c r="J235" s="12">
        <v>5.1980000000000004</v>
      </c>
      <c r="K235" s="47" t="s">
        <v>739</v>
      </c>
      <c r="L235" s="9" t="str">
        <f t="shared" si="39"/>
        <v>Yes</v>
      </c>
    </row>
    <row r="236" spans="1:12" x14ac:dyDescent="0.2">
      <c r="A236" s="55" t="s">
        <v>1572</v>
      </c>
      <c r="B236" s="37" t="s">
        <v>213</v>
      </c>
      <c r="C236" s="54">
        <v>363.49618321000003</v>
      </c>
      <c r="D236" s="46" t="str">
        <f t="shared" si="36"/>
        <v>N/A</v>
      </c>
      <c r="E236" s="54">
        <v>454.26666667000001</v>
      </c>
      <c r="F236" s="46" t="str">
        <f t="shared" si="37"/>
        <v>N/A</v>
      </c>
      <c r="G236" s="54">
        <v>605.67289719999997</v>
      </c>
      <c r="H236" s="46" t="str">
        <f t="shared" si="38"/>
        <v>N/A</v>
      </c>
      <c r="I236" s="12">
        <v>24.97</v>
      </c>
      <c r="J236" s="12">
        <v>33.33</v>
      </c>
      <c r="K236" s="47" t="s">
        <v>739</v>
      </c>
      <c r="L236" s="9" t="str">
        <f t="shared" si="39"/>
        <v>No</v>
      </c>
    </row>
    <row r="237" spans="1:12" x14ac:dyDescent="0.2">
      <c r="A237" s="48" t="s">
        <v>1573</v>
      </c>
      <c r="B237" s="37" t="s">
        <v>213</v>
      </c>
      <c r="C237" s="46">
        <v>2.2093791281000001</v>
      </c>
      <c r="D237" s="46" t="str">
        <f t="shared" si="36"/>
        <v>N/A</v>
      </c>
      <c r="E237" s="46">
        <v>2.2041285991000001</v>
      </c>
      <c r="F237" s="46" t="str">
        <f t="shared" si="37"/>
        <v>N/A</v>
      </c>
      <c r="G237" s="46">
        <v>2.2117448634999999</v>
      </c>
      <c r="H237" s="46" t="str">
        <f t="shared" si="38"/>
        <v>N/A</v>
      </c>
      <c r="I237" s="12">
        <v>-0.23799999999999999</v>
      </c>
      <c r="J237" s="12">
        <v>0.34549999999999997</v>
      </c>
      <c r="K237" s="47" t="s">
        <v>739</v>
      </c>
      <c r="L237" s="9" t="str">
        <f t="shared" si="39"/>
        <v>Yes</v>
      </c>
    </row>
    <row r="238" spans="1:12" x14ac:dyDescent="0.2">
      <c r="A238" s="53" t="s">
        <v>1574</v>
      </c>
      <c r="B238" s="37" t="s">
        <v>213</v>
      </c>
      <c r="C238" s="46">
        <v>6.3805808409000004</v>
      </c>
      <c r="D238" s="46" t="str">
        <f t="shared" si="36"/>
        <v>N/A</v>
      </c>
      <c r="E238" s="46">
        <v>6.9035361634000001</v>
      </c>
      <c r="F238" s="46" t="str">
        <f t="shared" si="37"/>
        <v>N/A</v>
      </c>
      <c r="G238" s="46">
        <v>7.6199585525</v>
      </c>
      <c r="H238" s="46" t="str">
        <f t="shared" si="38"/>
        <v>N/A</v>
      </c>
      <c r="I238" s="12">
        <v>8.1959999999999997</v>
      </c>
      <c r="J238" s="12">
        <v>10.38</v>
      </c>
      <c r="K238" s="47" t="s">
        <v>739</v>
      </c>
      <c r="L238" s="9" t="str">
        <f t="shared" si="39"/>
        <v>Yes</v>
      </c>
    </row>
    <row r="239" spans="1:12" x14ac:dyDescent="0.2">
      <c r="A239" s="53" t="s">
        <v>1575</v>
      </c>
      <c r="B239" s="37" t="s">
        <v>213</v>
      </c>
      <c r="C239" s="46">
        <v>12.501451632</v>
      </c>
      <c r="D239" s="46" t="str">
        <f t="shared" si="36"/>
        <v>N/A</v>
      </c>
      <c r="E239" s="46">
        <v>12.349083950000001</v>
      </c>
      <c r="F239" s="46" t="str">
        <f t="shared" si="37"/>
        <v>N/A</v>
      </c>
      <c r="G239" s="46">
        <v>12.347751926000001</v>
      </c>
      <c r="H239" s="46" t="str">
        <f t="shared" si="38"/>
        <v>N/A</v>
      </c>
      <c r="I239" s="12">
        <v>-1.22</v>
      </c>
      <c r="J239" s="12">
        <v>-1.0999999999999999E-2</v>
      </c>
      <c r="K239" s="47" t="s">
        <v>739</v>
      </c>
      <c r="L239" s="9" t="str">
        <f t="shared" si="39"/>
        <v>Yes</v>
      </c>
    </row>
    <row r="240" spans="1:12" x14ac:dyDescent="0.2">
      <c r="A240" s="53" t="s">
        <v>1576</v>
      </c>
      <c r="B240" s="37" t="s">
        <v>213</v>
      </c>
      <c r="C240" s="46">
        <v>0.55962146359999998</v>
      </c>
      <c r="D240" s="46" t="str">
        <f t="shared" si="36"/>
        <v>N/A</v>
      </c>
      <c r="E240" s="46">
        <v>0.46800538990000001</v>
      </c>
      <c r="F240" s="46" t="str">
        <f t="shared" si="37"/>
        <v>N/A</v>
      </c>
      <c r="G240" s="46">
        <v>0.39861617119999998</v>
      </c>
      <c r="H240" s="46" t="str">
        <f t="shared" si="38"/>
        <v>N/A</v>
      </c>
      <c r="I240" s="12">
        <v>-16.399999999999999</v>
      </c>
      <c r="J240" s="12">
        <v>-14.8</v>
      </c>
      <c r="K240" s="47" t="s">
        <v>739</v>
      </c>
      <c r="L240" s="9" t="str">
        <f t="shared" si="39"/>
        <v>Yes</v>
      </c>
    </row>
    <row r="241" spans="1:12" x14ac:dyDescent="0.2">
      <c r="A241" s="53" t="s">
        <v>1577</v>
      </c>
      <c r="B241" s="37" t="s">
        <v>213</v>
      </c>
      <c r="C241" s="46">
        <v>0.17464338090000001</v>
      </c>
      <c r="D241" s="46" t="str">
        <f t="shared" si="36"/>
        <v>N/A</v>
      </c>
      <c r="E241" s="46">
        <v>0.17975074560000001</v>
      </c>
      <c r="F241" s="46" t="str">
        <f t="shared" si="37"/>
        <v>N/A</v>
      </c>
      <c r="G241" s="46">
        <v>0.14540809390000001</v>
      </c>
      <c r="H241" s="46" t="str">
        <f t="shared" si="38"/>
        <v>N/A</v>
      </c>
      <c r="I241" s="12">
        <v>2.9239999999999999</v>
      </c>
      <c r="J241" s="12">
        <v>-19.100000000000001</v>
      </c>
      <c r="K241" s="47" t="s">
        <v>739</v>
      </c>
      <c r="L241" s="9" t="str">
        <f t="shared" si="39"/>
        <v>Yes</v>
      </c>
    </row>
    <row r="242" spans="1:12" ht="25.5" x14ac:dyDescent="0.2">
      <c r="A242" s="4" t="s">
        <v>1402</v>
      </c>
      <c r="B242" s="37" t="s">
        <v>213</v>
      </c>
      <c r="C242" s="54">
        <v>144071341</v>
      </c>
      <c r="D242" s="46" t="str">
        <f t="shared" si="36"/>
        <v>N/A</v>
      </c>
      <c r="E242" s="54">
        <v>138040489</v>
      </c>
      <c r="F242" s="46" t="str">
        <f t="shared" si="37"/>
        <v>N/A</v>
      </c>
      <c r="G242" s="54">
        <v>143691573</v>
      </c>
      <c r="H242" s="46" t="str">
        <f t="shared" si="38"/>
        <v>N/A</v>
      </c>
      <c r="I242" s="12">
        <v>-4.1900000000000004</v>
      </c>
      <c r="J242" s="12">
        <v>4.0940000000000003</v>
      </c>
      <c r="K242" s="47" t="s">
        <v>739</v>
      </c>
      <c r="L242" s="9" t="str">
        <f t="shared" si="39"/>
        <v>Yes</v>
      </c>
    </row>
    <row r="243" spans="1:12" x14ac:dyDescent="0.2">
      <c r="A243" s="4" t="s">
        <v>1578</v>
      </c>
      <c r="B243" s="37" t="s">
        <v>213</v>
      </c>
      <c r="C243" s="52">
        <v>4603</v>
      </c>
      <c r="D243" s="52" t="str">
        <f t="shared" si="36"/>
        <v>N/A</v>
      </c>
      <c r="E243" s="52">
        <v>4480</v>
      </c>
      <c r="F243" s="52" t="str">
        <f t="shared" si="37"/>
        <v>N/A</v>
      </c>
      <c r="G243" s="52">
        <v>4605</v>
      </c>
      <c r="H243" s="46" t="str">
        <f t="shared" si="38"/>
        <v>N/A</v>
      </c>
      <c r="I243" s="12">
        <v>-2.67</v>
      </c>
      <c r="J243" s="12">
        <v>2.79</v>
      </c>
      <c r="K243" s="47" t="s">
        <v>739</v>
      </c>
      <c r="L243" s="9" t="str">
        <f t="shared" si="39"/>
        <v>Yes</v>
      </c>
    </row>
    <row r="244" spans="1:12" ht="25.5" x14ac:dyDescent="0.2">
      <c r="A244" s="4" t="s">
        <v>1579</v>
      </c>
      <c r="B244" s="37" t="s">
        <v>213</v>
      </c>
      <c r="C244" s="54">
        <v>31299.444058000001</v>
      </c>
      <c r="D244" s="46" t="str">
        <f t="shared" si="36"/>
        <v>N/A</v>
      </c>
      <c r="E244" s="54">
        <v>30812.609152000001</v>
      </c>
      <c r="F244" s="46" t="str">
        <f t="shared" si="37"/>
        <v>N/A</v>
      </c>
      <c r="G244" s="54">
        <v>31203.381759</v>
      </c>
      <c r="H244" s="46" t="str">
        <f t="shared" si="38"/>
        <v>N/A</v>
      </c>
      <c r="I244" s="12">
        <v>-1.56</v>
      </c>
      <c r="J244" s="12">
        <v>1.268</v>
      </c>
      <c r="K244" s="47" t="s">
        <v>739</v>
      </c>
      <c r="L244" s="9" t="str">
        <f t="shared" si="39"/>
        <v>Yes</v>
      </c>
    </row>
    <row r="245" spans="1:12" ht="25.5" x14ac:dyDescent="0.2">
      <c r="A245" s="55" t="s">
        <v>1580</v>
      </c>
      <c r="B245" s="37" t="s">
        <v>213</v>
      </c>
      <c r="C245" s="54">
        <v>11176.119005</v>
      </c>
      <c r="D245" s="46" t="str">
        <f t="shared" si="36"/>
        <v>N/A</v>
      </c>
      <c r="E245" s="54">
        <v>13228.019399999999</v>
      </c>
      <c r="F245" s="46" t="str">
        <f t="shared" si="37"/>
        <v>N/A</v>
      </c>
      <c r="G245" s="54">
        <v>12842.243410999999</v>
      </c>
      <c r="H245" s="46" t="str">
        <f t="shared" si="38"/>
        <v>N/A</v>
      </c>
      <c r="I245" s="12">
        <v>18.36</v>
      </c>
      <c r="J245" s="12">
        <v>-2.92</v>
      </c>
      <c r="K245" s="47" t="s">
        <v>739</v>
      </c>
      <c r="L245" s="9" t="str">
        <f t="shared" si="39"/>
        <v>Yes</v>
      </c>
    </row>
    <row r="246" spans="1:12" ht="25.5" x14ac:dyDescent="0.2">
      <c r="A246" s="55" t="s">
        <v>1581</v>
      </c>
      <c r="B246" s="37" t="s">
        <v>213</v>
      </c>
      <c r="C246" s="54">
        <v>37522.270754999998</v>
      </c>
      <c r="D246" s="46" t="str">
        <f t="shared" si="36"/>
        <v>N/A</v>
      </c>
      <c r="E246" s="54">
        <v>36217.49366</v>
      </c>
      <c r="F246" s="46" t="str">
        <f t="shared" si="37"/>
        <v>N/A</v>
      </c>
      <c r="G246" s="54">
        <v>36767.294515000001</v>
      </c>
      <c r="H246" s="46" t="str">
        <f t="shared" si="38"/>
        <v>N/A</v>
      </c>
      <c r="I246" s="12">
        <v>-3.48</v>
      </c>
      <c r="J246" s="12">
        <v>1.518</v>
      </c>
      <c r="K246" s="47" t="s">
        <v>739</v>
      </c>
      <c r="L246" s="9" t="str">
        <f t="shared" si="39"/>
        <v>Yes</v>
      </c>
    </row>
    <row r="247" spans="1:12" ht="25.5" x14ac:dyDescent="0.2">
      <c r="A247" s="55" t="s">
        <v>1582</v>
      </c>
      <c r="B247" s="37" t="s">
        <v>213</v>
      </c>
      <c r="C247" s="54">
        <v>13833.09777</v>
      </c>
      <c r="D247" s="46" t="str">
        <f t="shared" si="36"/>
        <v>N/A</v>
      </c>
      <c r="E247" s="54">
        <v>10983.067719999999</v>
      </c>
      <c r="F247" s="46" t="str">
        <f t="shared" si="37"/>
        <v>N/A</v>
      </c>
      <c r="G247" s="54">
        <v>11606.404938</v>
      </c>
      <c r="H247" s="46" t="str">
        <f t="shared" si="38"/>
        <v>N/A</v>
      </c>
      <c r="I247" s="12">
        <v>-20.6</v>
      </c>
      <c r="J247" s="12">
        <v>5.6749999999999998</v>
      </c>
      <c r="K247" s="47" t="s">
        <v>739</v>
      </c>
      <c r="L247" s="9" t="str">
        <f t="shared" si="39"/>
        <v>Yes</v>
      </c>
    </row>
    <row r="248" spans="1:12" ht="25.5" x14ac:dyDescent="0.2">
      <c r="A248" s="55" t="s">
        <v>1583</v>
      </c>
      <c r="B248" s="37" t="s">
        <v>213</v>
      </c>
      <c r="C248" s="54" t="s">
        <v>1747</v>
      </c>
      <c r="D248" s="46" t="str">
        <f t="shared" si="36"/>
        <v>N/A</v>
      </c>
      <c r="E248" s="54" t="s">
        <v>1747</v>
      </c>
      <c r="F248" s="46" t="str">
        <f t="shared" si="37"/>
        <v>N/A</v>
      </c>
      <c r="G248" s="54" t="s">
        <v>1747</v>
      </c>
      <c r="H248" s="46" t="str">
        <f t="shared" si="38"/>
        <v>N/A</v>
      </c>
      <c r="I248" s="12" t="s">
        <v>1747</v>
      </c>
      <c r="J248" s="12" t="s">
        <v>1747</v>
      </c>
      <c r="K248" s="47" t="s">
        <v>739</v>
      </c>
      <c r="L248" s="9" t="str">
        <f t="shared" si="39"/>
        <v>N/A</v>
      </c>
    </row>
    <row r="249" spans="1:12" ht="25.5" x14ac:dyDescent="0.2">
      <c r="A249" s="48" t="s">
        <v>1584</v>
      </c>
      <c r="B249" s="37" t="s">
        <v>213</v>
      </c>
      <c r="C249" s="46">
        <v>1.6890503449000001</v>
      </c>
      <c r="D249" s="46" t="str">
        <f t="shared" si="36"/>
        <v>N/A</v>
      </c>
      <c r="E249" s="46">
        <v>1.6313391910999999</v>
      </c>
      <c r="F249" s="46" t="str">
        <f t="shared" si="37"/>
        <v>N/A</v>
      </c>
      <c r="G249" s="46">
        <v>1.6047085389</v>
      </c>
      <c r="H249" s="46" t="str">
        <f t="shared" si="38"/>
        <v>N/A</v>
      </c>
      <c r="I249" s="12">
        <v>-3.42</v>
      </c>
      <c r="J249" s="12">
        <v>-1.63</v>
      </c>
      <c r="K249" s="47" t="s">
        <v>739</v>
      </c>
      <c r="L249" s="9" t="str">
        <f t="shared" si="39"/>
        <v>Yes</v>
      </c>
    </row>
    <row r="250" spans="1:12" ht="25.5" x14ac:dyDescent="0.2">
      <c r="A250" s="53" t="s">
        <v>1585</v>
      </c>
      <c r="B250" s="37" t="s">
        <v>213</v>
      </c>
      <c r="C250" s="46">
        <v>4.8807975725999997</v>
      </c>
      <c r="D250" s="46" t="str">
        <f t="shared" si="36"/>
        <v>N/A</v>
      </c>
      <c r="E250" s="46">
        <v>4.7852139421000004</v>
      </c>
      <c r="F250" s="46" t="str">
        <f t="shared" si="37"/>
        <v>N/A</v>
      </c>
      <c r="G250" s="46">
        <v>5.1410808226000002</v>
      </c>
      <c r="H250" s="46" t="str">
        <f t="shared" si="38"/>
        <v>N/A</v>
      </c>
      <c r="I250" s="12">
        <v>-1.96</v>
      </c>
      <c r="J250" s="12">
        <v>7.4370000000000003</v>
      </c>
      <c r="K250" s="47" t="s">
        <v>739</v>
      </c>
      <c r="L250" s="9" t="str">
        <f t="shared" si="39"/>
        <v>Yes</v>
      </c>
    </row>
    <row r="251" spans="1:12" ht="25.5" x14ac:dyDescent="0.2">
      <c r="A251" s="53" t="s">
        <v>1586</v>
      </c>
      <c r="B251" s="37" t="s">
        <v>213</v>
      </c>
      <c r="C251" s="46">
        <v>10.036581117000001</v>
      </c>
      <c r="D251" s="46" t="str">
        <f t="shared" si="36"/>
        <v>N/A</v>
      </c>
      <c r="E251" s="46">
        <v>9.7655700334999995</v>
      </c>
      <c r="F251" s="46" t="str">
        <f t="shared" si="37"/>
        <v>N/A</v>
      </c>
      <c r="G251" s="46">
        <v>9.4746941712999995</v>
      </c>
      <c r="H251" s="46" t="str">
        <f t="shared" si="38"/>
        <v>N/A</v>
      </c>
      <c r="I251" s="12">
        <v>-2.7</v>
      </c>
      <c r="J251" s="12">
        <v>-2.98</v>
      </c>
      <c r="K251" s="47" t="s">
        <v>739</v>
      </c>
      <c r="L251" s="9" t="str">
        <f t="shared" si="39"/>
        <v>Yes</v>
      </c>
    </row>
    <row r="252" spans="1:12" ht="25.5" x14ac:dyDescent="0.2">
      <c r="A252" s="53" t="s">
        <v>1587</v>
      </c>
      <c r="B252" s="37" t="s">
        <v>213</v>
      </c>
      <c r="C252" s="46">
        <v>0.3847397562</v>
      </c>
      <c r="D252" s="46" t="str">
        <f t="shared" si="36"/>
        <v>N/A</v>
      </c>
      <c r="E252" s="46">
        <v>0.29118874680000001</v>
      </c>
      <c r="F252" s="46" t="str">
        <f t="shared" si="37"/>
        <v>N/A</v>
      </c>
      <c r="G252" s="46">
        <v>0.247987019</v>
      </c>
      <c r="H252" s="46" t="str">
        <f t="shared" si="38"/>
        <v>N/A</v>
      </c>
      <c r="I252" s="12">
        <v>-24.3</v>
      </c>
      <c r="J252" s="12">
        <v>-14.8</v>
      </c>
      <c r="K252" s="47" t="s">
        <v>739</v>
      </c>
      <c r="L252" s="9" t="str">
        <f t="shared" si="39"/>
        <v>Yes</v>
      </c>
    </row>
    <row r="253" spans="1:12" ht="25.5" x14ac:dyDescent="0.2">
      <c r="A253" s="53" t="s">
        <v>1588</v>
      </c>
      <c r="B253" s="37" t="s">
        <v>213</v>
      </c>
      <c r="C253" s="46">
        <v>0</v>
      </c>
      <c r="D253" s="46" t="str">
        <f t="shared" si="36"/>
        <v>N/A</v>
      </c>
      <c r="E253" s="46">
        <v>0</v>
      </c>
      <c r="F253" s="46" t="str">
        <f t="shared" si="37"/>
        <v>N/A</v>
      </c>
      <c r="G253" s="46">
        <v>0</v>
      </c>
      <c r="H253" s="46" t="str">
        <f t="shared" si="38"/>
        <v>N/A</v>
      </c>
      <c r="I253" s="12" t="s">
        <v>1747</v>
      </c>
      <c r="J253" s="12" t="s">
        <v>1747</v>
      </c>
      <c r="K253" s="47" t="s">
        <v>739</v>
      </c>
      <c r="L253" s="9" t="str">
        <f t="shared" si="39"/>
        <v>N/A</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50631</v>
      </c>
      <c r="D7" s="34" t="str">
        <f>IF($B7="N/A","N/A",IF(C7&gt;15,"No",IF(C7&lt;-15,"No","Yes")))</f>
        <v>N/A</v>
      </c>
      <c r="E7" s="33">
        <v>44154</v>
      </c>
      <c r="F7" s="34" t="str">
        <f>IF($B7="N/A","N/A",IF(E7&gt;15,"No",IF(E7&lt;-15,"No","Yes")))</f>
        <v>N/A</v>
      </c>
      <c r="G7" s="33">
        <v>54645</v>
      </c>
      <c r="H7" s="34" t="str">
        <f>IF($B7="N/A","N/A",IF(G7&gt;15,"No",IF(G7&lt;-15,"No","Yes")))</f>
        <v>N/A</v>
      </c>
      <c r="I7" s="35">
        <v>-12.8</v>
      </c>
      <c r="J7" s="35">
        <v>23.76</v>
      </c>
      <c r="K7" s="34" t="str">
        <f t="shared" ref="K7:K24" si="0">IF(J7="Div by 0", "N/A", IF(J7="N/A","N/A", IF(J7&gt;30, "No", IF(J7&lt;-30, "No", "Yes"))))</f>
        <v>Yes</v>
      </c>
    </row>
    <row r="8" spans="1:11" x14ac:dyDescent="0.2">
      <c r="A8" s="28" t="s">
        <v>361</v>
      </c>
      <c r="B8" s="32" t="s">
        <v>213</v>
      </c>
      <c r="C8" s="36" t="s">
        <v>213</v>
      </c>
      <c r="D8" s="34" t="str">
        <f>IF($B8="N/A","N/A",IF(C8&gt;15,"No",IF(C8&lt;-15,"No","Yes")))</f>
        <v>N/A</v>
      </c>
      <c r="E8" s="36">
        <v>96.942519364000006</v>
      </c>
      <c r="F8" s="34" t="str">
        <f>IF($B8="N/A","N/A",IF(E8&gt;15,"No",IF(E8&lt;-15,"No","Yes")))</f>
        <v>N/A</v>
      </c>
      <c r="G8" s="36">
        <v>77.351999268</v>
      </c>
      <c r="H8" s="34" t="str">
        <f>IF($B8="N/A","N/A",IF(G8&gt;15,"No",IF(G8&lt;-15,"No","Yes")))</f>
        <v>N/A</v>
      </c>
      <c r="I8" s="35" t="s">
        <v>213</v>
      </c>
      <c r="J8" s="35">
        <v>-20.2</v>
      </c>
      <c r="K8" s="34" t="str">
        <f t="shared" si="0"/>
        <v>Yes</v>
      </c>
    </row>
    <row r="9" spans="1:11" x14ac:dyDescent="0.2">
      <c r="A9" s="28" t="s">
        <v>302</v>
      </c>
      <c r="B9" s="37" t="s">
        <v>213</v>
      </c>
      <c r="C9" s="9">
        <v>22.932590704999999</v>
      </c>
      <c r="D9" s="9" t="str">
        <f>IF($B9="N/A","N/A",IF(C9&gt;15,"No",IF(C9&lt;-15,"No","Yes")))</f>
        <v>N/A</v>
      </c>
      <c r="E9" s="9">
        <v>3.0574806360000002</v>
      </c>
      <c r="F9" s="9" t="str">
        <f>IF($B9="N/A","N/A",IF(E9&gt;15,"No",IF(E9&lt;-15,"No","Yes")))</f>
        <v>N/A</v>
      </c>
      <c r="G9" s="9">
        <v>22.648000732</v>
      </c>
      <c r="H9" s="9" t="str">
        <f>IF($B9="N/A","N/A",IF(G9&gt;15,"No",IF(G9&lt;-15,"No","Yes")))</f>
        <v>N/A</v>
      </c>
      <c r="I9" s="10">
        <v>-86.7</v>
      </c>
      <c r="J9" s="10">
        <v>640.70000000000005</v>
      </c>
      <c r="K9" s="9" t="str">
        <f t="shared" si="0"/>
        <v>No</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97.527206652000004</v>
      </c>
      <c r="D11" s="9" t="str">
        <f>IF(OR($B11="N/A",$C11="N/A"),"N/A",IF(C11&gt;100,"No",IF(C11&lt;95,"No","Yes")))</f>
        <v>Yes</v>
      </c>
      <c r="E11" s="9">
        <v>99.494949495</v>
      </c>
      <c r="F11" s="9" t="str">
        <f>IF(OR($B11="N/A",$E11="N/A"),"N/A",IF(E11&gt;100,"No",IF(E11&lt;95,"No","Yes")))</f>
        <v>Yes</v>
      </c>
      <c r="G11" s="9">
        <v>97.707018024999996</v>
      </c>
      <c r="H11" s="9" t="str">
        <f>IF($B11="N/A","N/A",IF(G11&gt;100,"No",IF(G11&lt;95,"No","Yes")))</f>
        <v>Yes</v>
      </c>
      <c r="I11" s="10">
        <v>2.0179999999999998</v>
      </c>
      <c r="J11" s="10">
        <v>-1.8</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87.557030277999999</v>
      </c>
      <c r="D13" s="9" t="str">
        <f t="shared" si="1"/>
        <v>No</v>
      </c>
      <c r="E13" s="9">
        <v>90.247769172000005</v>
      </c>
      <c r="F13" s="9" t="str">
        <f t="shared" si="2"/>
        <v>No</v>
      </c>
      <c r="G13" s="9">
        <v>89.276237533</v>
      </c>
      <c r="H13" s="9" t="str">
        <f t="shared" si="3"/>
        <v>No</v>
      </c>
      <c r="I13" s="10">
        <v>3.073</v>
      </c>
      <c r="J13" s="10">
        <v>-1.08</v>
      </c>
      <c r="K13" s="9" t="str">
        <f t="shared" si="0"/>
        <v>Yes</v>
      </c>
    </row>
    <row r="14" spans="1:11" x14ac:dyDescent="0.2">
      <c r="A14" s="31" t="s">
        <v>305</v>
      </c>
      <c r="B14" s="37" t="s">
        <v>213</v>
      </c>
      <c r="C14" s="38">
        <v>39020</v>
      </c>
      <c r="D14" s="9" t="str">
        <f>IF($B14="N/A","N/A",IF(C14&gt;15,"No",IF(C14&lt;-15,"No","Yes")))</f>
        <v>N/A</v>
      </c>
      <c r="E14" s="38">
        <v>42804</v>
      </c>
      <c r="F14" s="9" t="str">
        <f>IF($B14="N/A","N/A",IF(E14&gt;15,"No",IF(E14&lt;-15,"No","Yes")))</f>
        <v>N/A</v>
      </c>
      <c r="G14" s="38">
        <v>42269</v>
      </c>
      <c r="H14" s="9" t="str">
        <f>IF($B14="N/A","N/A",IF(G14&gt;15,"No",IF(G14&lt;-15,"No","Yes")))</f>
        <v>N/A</v>
      </c>
      <c r="I14" s="10">
        <v>9.6980000000000004</v>
      </c>
      <c r="J14" s="10">
        <v>-1.25</v>
      </c>
      <c r="K14" s="9" t="str">
        <f t="shared" si="0"/>
        <v>Yes</v>
      </c>
    </row>
    <row r="15" spans="1:11" x14ac:dyDescent="0.2">
      <c r="A15" s="28" t="s">
        <v>435</v>
      </c>
      <c r="B15" s="37" t="s">
        <v>215</v>
      </c>
      <c r="C15" s="9">
        <v>8.0394669400000005</v>
      </c>
      <c r="D15" s="9" t="str">
        <f>IF($B15="N/A","N/A",IF(C15&gt;20,"No",IF(C15&lt;5,"No","Yes")))</f>
        <v>Yes</v>
      </c>
      <c r="E15" s="9">
        <v>8.1184001494999993</v>
      </c>
      <c r="F15" s="9" t="str">
        <f>IF($B15="N/A","N/A",IF(E15&gt;20,"No",IF(E15&lt;5,"No","Yes")))</f>
        <v>Yes</v>
      </c>
      <c r="G15" s="9">
        <v>8.6067803828000002</v>
      </c>
      <c r="H15" s="9" t="str">
        <f>IF($B15="N/A","N/A",IF(G15&gt;20,"No",IF(G15&lt;5,"No","Yes")))</f>
        <v>Yes</v>
      </c>
      <c r="I15" s="10">
        <v>0.98180000000000001</v>
      </c>
      <c r="J15" s="10">
        <v>6.016</v>
      </c>
      <c r="K15" s="9" t="str">
        <f t="shared" si="0"/>
        <v>Yes</v>
      </c>
    </row>
    <row r="16" spans="1:11" x14ac:dyDescent="0.2">
      <c r="A16" s="28" t="s">
        <v>436</v>
      </c>
      <c r="B16" s="37" t="s">
        <v>213</v>
      </c>
      <c r="C16" s="9" t="s">
        <v>213</v>
      </c>
      <c r="D16" s="9" t="str">
        <f>IF($B16="N/A","N/A",IF(C16&gt;15,"No",IF(C16&lt;-15,"No","Yes")))</f>
        <v>N/A</v>
      </c>
      <c r="E16" s="9">
        <v>91.881599850000001</v>
      </c>
      <c r="F16" s="9" t="str">
        <f>IF($B16="N/A","N/A",IF(E16&gt;15,"No",IF(E16&lt;-15,"No","Yes")))</f>
        <v>N/A</v>
      </c>
      <c r="G16" s="9">
        <v>91.393219617</v>
      </c>
      <c r="H16" s="9" t="str">
        <f>IF($B16="N/A","N/A",IF(G16&gt;15,"No",IF(G16&lt;-15,"No","Yes")))</f>
        <v>N/A</v>
      </c>
      <c r="I16" s="10" t="s">
        <v>213</v>
      </c>
      <c r="J16" s="10">
        <v>-0.53200000000000003</v>
      </c>
      <c r="K16" s="9" t="str">
        <f t="shared" si="0"/>
        <v>Yes</v>
      </c>
    </row>
    <row r="17" spans="1:11" x14ac:dyDescent="0.2">
      <c r="A17" s="28" t="s">
        <v>437</v>
      </c>
      <c r="B17" s="37" t="s">
        <v>213</v>
      </c>
      <c r="C17" s="9">
        <v>15.376729881999999</v>
      </c>
      <c r="D17" s="9" t="str">
        <f>IF($B17="N/A","N/A",IF(C17&gt;15,"No",IF(C17&lt;-15,"No","Yes")))</f>
        <v>N/A</v>
      </c>
      <c r="E17" s="9">
        <v>12.155406037000001</v>
      </c>
      <c r="F17" s="9" t="str">
        <f>IF($B17="N/A","N/A",IF(E17&gt;15,"No",IF(E17&lt;-15,"No","Yes")))</f>
        <v>N/A</v>
      </c>
      <c r="G17" s="9">
        <v>17.726939365</v>
      </c>
      <c r="H17" s="9" t="str">
        <f>IF($B17="N/A","N/A",IF(G17&gt;15,"No",IF(G17&lt;-15,"No","Yes")))</f>
        <v>N/A</v>
      </c>
      <c r="I17" s="10">
        <v>-20.9</v>
      </c>
      <c r="J17" s="10">
        <v>45.84</v>
      </c>
      <c r="K17" s="9" t="str">
        <f t="shared" si="0"/>
        <v>No</v>
      </c>
    </row>
    <row r="18" spans="1:11" x14ac:dyDescent="0.2">
      <c r="A18" s="28" t="s">
        <v>819</v>
      </c>
      <c r="B18" s="37" t="s">
        <v>213</v>
      </c>
      <c r="C18" s="98">
        <v>11458.727666999999</v>
      </c>
      <c r="D18" s="9" t="str">
        <f>IF($B18="N/A","N/A",IF(C18&gt;15,"No",IF(C18&lt;-15,"No","Yes")))</f>
        <v>N/A</v>
      </c>
      <c r="E18" s="98">
        <v>12046.953681000001</v>
      </c>
      <c r="F18" s="9" t="str">
        <f>IF($B18="N/A","N/A",IF(E18&gt;15,"No",IF(E18&lt;-15,"No","Yes")))</f>
        <v>N/A</v>
      </c>
      <c r="G18" s="98">
        <v>8697.0060056000002</v>
      </c>
      <c r="H18" s="9" t="str">
        <f>IF($B18="N/A","N/A",IF(G18&gt;15,"No",IF(G18&lt;-15,"No","Yes")))</f>
        <v>N/A</v>
      </c>
      <c r="I18" s="10">
        <v>5.133</v>
      </c>
      <c r="J18" s="10">
        <v>-27.8</v>
      </c>
      <c r="K18" s="9" t="str">
        <f t="shared" si="0"/>
        <v>Yes</v>
      </c>
    </row>
    <row r="19" spans="1:11" x14ac:dyDescent="0.2">
      <c r="A19" s="3" t="s">
        <v>306</v>
      </c>
      <c r="B19" s="37" t="s">
        <v>213</v>
      </c>
      <c r="C19" s="38">
        <v>44</v>
      </c>
      <c r="D19" s="37" t="s">
        <v>213</v>
      </c>
      <c r="E19" s="38">
        <v>39</v>
      </c>
      <c r="F19" s="37" t="s">
        <v>213</v>
      </c>
      <c r="G19" s="38">
        <v>84</v>
      </c>
      <c r="H19" s="9" t="str">
        <f>IF($B19="N/A","N/A",IF(G19&gt;15,"No",IF(G19&lt;-15,"No","Yes")))</f>
        <v>N/A</v>
      </c>
      <c r="I19" s="10">
        <v>-11.4</v>
      </c>
      <c r="J19" s="10">
        <v>115.4</v>
      </c>
      <c r="K19" s="9" t="str">
        <f t="shared" si="0"/>
        <v>No</v>
      </c>
    </row>
    <row r="20" spans="1:11" x14ac:dyDescent="0.2">
      <c r="A20" s="3" t="s">
        <v>346</v>
      </c>
      <c r="B20" s="37" t="s">
        <v>213</v>
      </c>
      <c r="C20" s="8" t="s">
        <v>213</v>
      </c>
      <c r="D20" s="37" t="s">
        <v>213</v>
      </c>
      <c r="E20" s="8">
        <v>8.8327218400000004E-2</v>
      </c>
      <c r="F20" s="37" t="s">
        <v>213</v>
      </c>
      <c r="G20" s="8">
        <v>0.153719462</v>
      </c>
      <c r="H20" s="9" t="str">
        <f>IF($B20="N/A","N/A",IF(G20&gt;15,"No",IF(G20&lt;-15,"No","Yes")))</f>
        <v>N/A</v>
      </c>
      <c r="I20" s="10" t="s">
        <v>213</v>
      </c>
      <c r="J20" s="10">
        <v>74.03</v>
      </c>
      <c r="K20" s="9" t="str">
        <f t="shared" si="0"/>
        <v>No</v>
      </c>
    </row>
    <row r="21" spans="1:11" ht="25.5" x14ac:dyDescent="0.2">
      <c r="A21" s="3" t="s">
        <v>820</v>
      </c>
      <c r="B21" s="37" t="s">
        <v>213</v>
      </c>
      <c r="C21" s="39">
        <v>4258.8409091000003</v>
      </c>
      <c r="D21" s="9" t="str">
        <f>IF($B21="N/A","N/A",IF(C21&gt;60,"No",IF(C21&lt;15,"No","Yes")))</f>
        <v>N/A</v>
      </c>
      <c r="E21" s="39">
        <v>4726.4358973999997</v>
      </c>
      <c r="F21" s="9" t="str">
        <f>IF($B21="N/A","N/A",IF(E21&gt;60,"No",IF(E21&lt;15,"No","Yes")))</f>
        <v>N/A</v>
      </c>
      <c r="G21" s="39">
        <v>5725.9642856999999</v>
      </c>
      <c r="H21" s="9" t="str">
        <f>IF($B21="N/A","N/A",IF(G21&gt;60,"No",IF(G21&lt;15,"No","Yes")))</f>
        <v>N/A</v>
      </c>
      <c r="I21" s="10">
        <v>10.98</v>
      </c>
      <c r="J21" s="10">
        <v>21.15</v>
      </c>
      <c r="K21" s="9" t="str">
        <f t="shared" si="0"/>
        <v>Yes</v>
      </c>
    </row>
    <row r="22" spans="1:11" x14ac:dyDescent="0.2">
      <c r="A22" s="3" t="s">
        <v>821</v>
      </c>
      <c r="B22" s="37" t="s">
        <v>217</v>
      </c>
      <c r="C22" s="38">
        <v>0</v>
      </c>
      <c r="D22" s="9" t="str">
        <f>IF($B22="N/A","N/A",IF(C22="N/A","N/A",IF(C22=0,"Yes","No")))</f>
        <v>Yes</v>
      </c>
      <c r="E22" s="38">
        <v>11</v>
      </c>
      <c r="F22" s="9" t="str">
        <f>IF($B22="N/A","N/A",IF(E22="N/A","N/A",IF(E22=0,"Yes","No")))</f>
        <v>No</v>
      </c>
      <c r="G22" s="38">
        <v>11</v>
      </c>
      <c r="H22" s="9" t="str">
        <f>IF($B22="N/A","N/A",IF(G22=0,"Yes","No"))</f>
        <v>No</v>
      </c>
      <c r="I22" s="10" t="s">
        <v>1747</v>
      </c>
      <c r="J22" s="10">
        <v>0</v>
      </c>
      <c r="K22" s="9" t="str">
        <f t="shared" si="0"/>
        <v>Yes</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35883</v>
      </c>
      <c r="D6" s="9" t="str">
        <f>IF($B6="N/A","N/A",IF(C6&gt;15,"No",IF(C6&lt;-15,"No","Yes")))</f>
        <v>N/A</v>
      </c>
      <c r="E6" s="38">
        <v>39329</v>
      </c>
      <c r="F6" s="9" t="str">
        <f>IF($B6="N/A","N/A",IF(E6&gt;15,"No",IF(E6&lt;-15,"No","Yes")))</f>
        <v>N/A</v>
      </c>
      <c r="G6" s="38">
        <v>38631</v>
      </c>
      <c r="H6" s="9" t="str">
        <f>IF($B6="N/A","N/A",IF(G6&gt;15,"No",IF(G6&lt;-15,"No","Yes")))</f>
        <v>N/A</v>
      </c>
      <c r="I6" s="10">
        <v>9.6029999999999998</v>
      </c>
      <c r="J6" s="10">
        <v>-1.77</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6922.5879943</v>
      </c>
      <c r="D9" s="9" t="str">
        <f>IF($B9="N/A","N/A",IF(C9&gt;7000,"No",IF(C9&lt;2000,"No","Yes")))</f>
        <v>Yes</v>
      </c>
      <c r="E9" s="98">
        <v>6698.0893997000003</v>
      </c>
      <c r="F9" s="9" t="str">
        <f>IF($B9="N/A","N/A",IF(E9&gt;7000,"No",IF(E9&lt;2000,"No","Yes")))</f>
        <v>Yes</v>
      </c>
      <c r="G9" s="98">
        <v>6556.9899562999999</v>
      </c>
      <c r="H9" s="9" t="str">
        <f>IF($B9="N/A","N/A",IF(G9&gt;7000,"No",IF(G9&lt;2000,"No","Yes")))</f>
        <v>Yes</v>
      </c>
      <c r="I9" s="10">
        <v>-3.24</v>
      </c>
      <c r="J9" s="10">
        <v>-2.11</v>
      </c>
      <c r="K9" s="9" t="str">
        <f t="shared" si="0"/>
        <v>Yes</v>
      </c>
    </row>
    <row r="10" spans="1:11" x14ac:dyDescent="0.2">
      <c r="A10" s="112" t="s">
        <v>825</v>
      </c>
      <c r="B10" s="37" t="s">
        <v>213</v>
      </c>
      <c r="C10" s="98">
        <v>1951.9961731000001</v>
      </c>
      <c r="D10" s="9" t="str">
        <f>IF($B10="N/A","N/A",IF(C10&gt;15,"No",IF(C10&lt;-15,"No","Yes")))</f>
        <v>N/A</v>
      </c>
      <c r="E10" s="98">
        <v>1883.1972063000001</v>
      </c>
      <c r="F10" s="9" t="str">
        <f>IF($B10="N/A","N/A",IF(E10&gt;15,"No",IF(E10&lt;-15,"No","Yes")))</f>
        <v>N/A</v>
      </c>
      <c r="G10" s="98">
        <v>1832.2500958000001</v>
      </c>
      <c r="H10" s="9" t="str">
        <f>IF($B10="N/A","N/A",IF(G10&gt;15,"No",IF(G10&lt;-15,"No","Yes")))</f>
        <v>N/A</v>
      </c>
      <c r="I10" s="10">
        <v>-3.52</v>
      </c>
      <c r="J10" s="10">
        <v>-2.71</v>
      </c>
      <c r="K10" s="9" t="str">
        <f t="shared" si="0"/>
        <v>Yes</v>
      </c>
    </row>
    <row r="11" spans="1:11" x14ac:dyDescent="0.2">
      <c r="A11" s="112" t="s">
        <v>309</v>
      </c>
      <c r="B11" s="37" t="s">
        <v>219</v>
      </c>
      <c r="C11" s="9">
        <v>4.7153248055999999</v>
      </c>
      <c r="D11" s="9" t="str">
        <f>IF($B11="N/A","N/A",IF(C11&gt;10,"No",IF(C11&lt;=0,"No","Yes")))</f>
        <v>Yes</v>
      </c>
      <c r="E11" s="9">
        <v>3.9156856264000002</v>
      </c>
      <c r="F11" s="9" t="str">
        <f>IF($B11="N/A","N/A",IF(E11&gt;10,"No",IF(E11&lt;=0,"No","Yes")))</f>
        <v>Yes</v>
      </c>
      <c r="G11" s="9">
        <v>3.7974683543999999</v>
      </c>
      <c r="H11" s="9" t="str">
        <f>IF($B11="N/A","N/A",IF(G11&gt;10,"No",IF(G11&lt;=0,"No","Yes")))</f>
        <v>Yes</v>
      </c>
      <c r="I11" s="10">
        <v>-17</v>
      </c>
      <c r="J11" s="10">
        <v>-3.02</v>
      </c>
      <c r="K11" s="9" t="str">
        <f t="shared" si="0"/>
        <v>Yes</v>
      </c>
    </row>
    <row r="12" spans="1:11" x14ac:dyDescent="0.2">
      <c r="A12" s="112" t="s">
        <v>826</v>
      </c>
      <c r="B12" s="37" t="s">
        <v>213</v>
      </c>
      <c r="C12" s="98">
        <v>4586.8380614999996</v>
      </c>
      <c r="D12" s="9" t="str">
        <f>IF($B12="N/A","N/A",IF(C12&gt;15,"No",IF(C12&lt;-15,"No","Yes")))</f>
        <v>N/A</v>
      </c>
      <c r="E12" s="98">
        <v>5328.225974</v>
      </c>
      <c r="F12" s="9" t="str">
        <f>IF($B12="N/A","N/A",IF(E12&gt;15,"No",IF(E12&lt;-15,"No","Yes")))</f>
        <v>N/A</v>
      </c>
      <c r="G12" s="98">
        <v>4243.9018404999997</v>
      </c>
      <c r="H12" s="9" t="str">
        <f>IF($B12="N/A","N/A",IF(G12&gt;15,"No",IF(G12&lt;-15,"No","Yes")))</f>
        <v>N/A</v>
      </c>
      <c r="I12" s="10">
        <v>16.16</v>
      </c>
      <c r="J12" s="10">
        <v>-20.399999999999999</v>
      </c>
      <c r="K12" s="9" t="str">
        <f t="shared" si="0"/>
        <v>Yes</v>
      </c>
    </row>
    <row r="13" spans="1:11" x14ac:dyDescent="0.2">
      <c r="A13" s="112" t="s">
        <v>310</v>
      </c>
      <c r="B13" s="37" t="s">
        <v>214</v>
      </c>
      <c r="C13" s="8">
        <v>99.866231920000004</v>
      </c>
      <c r="D13" s="9" t="str">
        <f>IF($B13="N/A","N/A",IF(C13&gt;100,"No",IF(C13&lt;95,"No","Yes")))</f>
        <v>Yes</v>
      </c>
      <c r="E13" s="8">
        <v>99.997457346999994</v>
      </c>
      <c r="F13" s="9" t="str">
        <f>IF($B13="N/A","N/A",IF(E13&gt;100,"No",IF(E13&lt;95,"No","Yes")))</f>
        <v>Yes</v>
      </c>
      <c r="G13" s="8">
        <v>99.979291243000006</v>
      </c>
      <c r="H13" s="9" t="str">
        <f>IF($B13="N/A","N/A",IF(G13&gt;100,"No",IF(G13&lt;95,"No","Yes")))</f>
        <v>Yes</v>
      </c>
      <c r="I13" s="10">
        <v>0.13139999999999999</v>
      </c>
      <c r="J13" s="10">
        <v>-1.7999999999999999E-2</v>
      </c>
      <c r="K13" s="9" t="str">
        <f t="shared" si="0"/>
        <v>Yes</v>
      </c>
    </row>
    <row r="14" spans="1:11" x14ac:dyDescent="0.2">
      <c r="A14" s="112" t="s">
        <v>827</v>
      </c>
      <c r="B14" s="37" t="s">
        <v>220</v>
      </c>
      <c r="C14" s="8">
        <v>1.1239570253</v>
      </c>
      <c r="D14" s="9" t="str">
        <f>IF($B14="N/A","N/A",IF(C14&gt;1,"Yes","No"))</f>
        <v>Yes</v>
      </c>
      <c r="E14" s="8">
        <v>1.1262459317</v>
      </c>
      <c r="F14" s="9" t="str">
        <f>IF($B14="N/A","N/A",IF(E14&gt;1,"Yes","No"))</f>
        <v>Yes</v>
      </c>
      <c r="G14" s="8">
        <v>1.1287574761000001</v>
      </c>
      <c r="H14" s="9" t="str">
        <f>IF($B14="N/A","N/A",IF(G14&gt;1,"Yes","No"))</f>
        <v>Yes</v>
      </c>
      <c r="I14" s="10">
        <v>0.2036</v>
      </c>
      <c r="J14" s="10">
        <v>0.223</v>
      </c>
      <c r="K14" s="9" t="str">
        <f t="shared" si="0"/>
        <v>Yes</v>
      </c>
    </row>
    <row r="15" spans="1:11" x14ac:dyDescent="0.2">
      <c r="A15" s="112" t="s">
        <v>311</v>
      </c>
      <c r="B15" s="37" t="s">
        <v>214</v>
      </c>
      <c r="C15" s="8">
        <v>99.941476464999994</v>
      </c>
      <c r="D15" s="9" t="str">
        <f>IF($B15="N/A","N/A",IF(C15&gt;100,"No",IF(C15&lt;95,"No","Yes")))</f>
        <v>Yes</v>
      </c>
      <c r="E15" s="8">
        <v>99.936433675000004</v>
      </c>
      <c r="F15" s="9" t="str">
        <f>IF($B15="N/A","N/A",IF(E15&gt;100,"No",IF(E15&lt;95,"No","Yes")))</f>
        <v>Yes</v>
      </c>
      <c r="G15" s="8">
        <v>99.930107944</v>
      </c>
      <c r="H15" s="9" t="str">
        <f>IF($B15="N/A","N/A",IF(G15&gt;100,"No",IF(G15&lt;95,"No","Yes")))</f>
        <v>Yes</v>
      </c>
      <c r="I15" s="10">
        <v>-5.0000000000000001E-3</v>
      </c>
      <c r="J15" s="10">
        <v>-6.0000000000000001E-3</v>
      </c>
      <c r="K15" s="9" t="str">
        <f t="shared" si="0"/>
        <v>Yes</v>
      </c>
    </row>
    <row r="16" spans="1:11" x14ac:dyDescent="0.2">
      <c r="A16" s="112" t="s">
        <v>828</v>
      </c>
      <c r="B16" s="37" t="s">
        <v>221</v>
      </c>
      <c r="C16" s="8">
        <v>7.2473370141000002</v>
      </c>
      <c r="D16" s="9" t="str">
        <f>IF($B16="N/A","N/A",IF(C16&gt;3,"Yes","No"))</f>
        <v>Yes</v>
      </c>
      <c r="E16" s="8">
        <v>7.4143853042999996</v>
      </c>
      <c r="F16" s="9" t="str">
        <f>IF($B16="N/A","N/A",IF(E16&gt;3,"Yes","No"))</f>
        <v>Yes</v>
      </c>
      <c r="G16" s="8">
        <v>7.7831830897999996</v>
      </c>
      <c r="H16" s="9" t="str">
        <f>IF($B16="N/A","N/A",IF(G16&gt;3,"Yes","No"))</f>
        <v>Yes</v>
      </c>
      <c r="I16" s="10">
        <v>2.3050000000000002</v>
      </c>
      <c r="J16" s="10">
        <v>4.9740000000000002</v>
      </c>
      <c r="K16" s="9" t="str">
        <f t="shared" si="0"/>
        <v>Yes</v>
      </c>
    </row>
    <row r="17" spans="1:11" x14ac:dyDescent="0.2">
      <c r="A17" s="112" t="s">
        <v>829</v>
      </c>
      <c r="B17" s="37" t="s">
        <v>222</v>
      </c>
      <c r="C17" s="8">
        <v>3.5862828159000002</v>
      </c>
      <c r="D17" s="9" t="str">
        <f>IF($B17="N/A","N/A",IF(C17&gt;=8,"No",IF(C17&lt;2,"No","Yes")))</f>
        <v>Yes</v>
      </c>
      <c r="E17" s="8">
        <v>3.6302031683</v>
      </c>
      <c r="F17" s="9" t="str">
        <f>IF($B17="N/A","N/A",IF(E17&gt;=8,"No",IF(E17&lt;2,"No","Yes")))</f>
        <v>Yes</v>
      </c>
      <c r="G17" s="8">
        <v>3.6247281765000001</v>
      </c>
      <c r="H17" s="9" t="str">
        <f>IF($B17="N/A","N/A",IF(G17&gt;=8,"No",IF(G17&lt;2,"No","Yes")))</f>
        <v>Yes</v>
      </c>
      <c r="I17" s="10">
        <v>1.2250000000000001</v>
      </c>
      <c r="J17" s="10">
        <v>-0.151</v>
      </c>
      <c r="K17" s="9" t="str">
        <f t="shared" si="0"/>
        <v>Yes</v>
      </c>
    </row>
    <row r="18" spans="1:11" x14ac:dyDescent="0.2">
      <c r="A18" s="112" t="s">
        <v>830</v>
      </c>
      <c r="B18" s="37" t="s">
        <v>222</v>
      </c>
      <c r="C18" s="8">
        <v>3.5464147368000001</v>
      </c>
      <c r="D18" s="9" t="str">
        <f>IF($B18="N/A","N/A",IF(C18&gt;=8,"No",IF(C18&lt;2,"No","Yes")))</f>
        <v>Yes</v>
      </c>
      <c r="E18" s="8">
        <v>3.5567647283000001</v>
      </c>
      <c r="F18" s="9" t="str">
        <f>IF($B18="N/A","N/A",IF(E18&gt;=8,"No",IF(E18&lt;2,"No","Yes")))</f>
        <v>Yes</v>
      </c>
      <c r="G18" s="8">
        <v>3.5786544485</v>
      </c>
      <c r="H18" s="9" t="str">
        <f>IF($B18="N/A","N/A",IF(G18&gt;=8,"No",IF(G18&lt;2,"No","Yes")))</f>
        <v>Yes</v>
      </c>
      <c r="I18" s="10">
        <v>0.2918</v>
      </c>
      <c r="J18" s="10">
        <v>0.61539999999999995</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99.949836970000007</v>
      </c>
      <c r="D20" s="9" t="str">
        <f>IF($B20="N/A","N/A",IF(C20&gt;100,"No",IF(C20&lt;95,"No","Yes")))</f>
        <v>Yes</v>
      </c>
      <c r="E20" s="8">
        <v>99.979658775999994</v>
      </c>
      <c r="F20" s="9" t="str">
        <f>IF($B20="N/A","N/A",IF(E20&gt;100,"No",IF(E20&lt;95,"No","Yes")))</f>
        <v>Yes</v>
      </c>
      <c r="G20" s="8">
        <v>99.963759675000006</v>
      </c>
      <c r="H20" s="9" t="str">
        <f>IF($B20="N/A","N/A",IF(G20&gt;100,"No",IF(G20&lt;95,"No","Yes")))</f>
        <v>Yes</v>
      </c>
      <c r="I20" s="10">
        <v>2.98E-2</v>
      </c>
      <c r="J20" s="10">
        <v>-1.6E-2</v>
      </c>
      <c r="K20" s="9" t="str">
        <f t="shared" si="0"/>
        <v>Yes</v>
      </c>
    </row>
    <row r="21" spans="1:11" x14ac:dyDescent="0.2">
      <c r="A21" s="112" t="s">
        <v>313</v>
      </c>
      <c r="B21" s="37" t="s">
        <v>214</v>
      </c>
      <c r="C21" s="8">
        <v>98.542485299000006</v>
      </c>
      <c r="D21" s="9" t="str">
        <f>IF($B21="N/A","N/A",IF(C21&gt;100,"No",IF(C21&lt;95,"No","Yes")))</f>
        <v>Yes</v>
      </c>
      <c r="E21" s="8">
        <v>99.074474305999999</v>
      </c>
      <c r="F21" s="9" t="str">
        <f>IF($B21="N/A","N/A",IF(E21&gt;100,"No",IF(E21&lt;95,"No","Yes")))</f>
        <v>Yes</v>
      </c>
      <c r="G21" s="8">
        <v>99.119877818000006</v>
      </c>
      <c r="H21" s="9" t="str">
        <f>IF($B21="N/A","N/A",IF(G21&gt;100,"No",IF(G21&lt;95,"No","Yes")))</f>
        <v>Yes</v>
      </c>
      <c r="I21" s="10">
        <v>0.53990000000000005</v>
      </c>
      <c r="J21" s="10">
        <v>4.58E-2</v>
      </c>
      <c r="K21" s="9" t="str">
        <f t="shared" si="0"/>
        <v>Yes</v>
      </c>
    </row>
    <row r="22" spans="1:11" x14ac:dyDescent="0.2">
      <c r="A22" s="112" t="s">
        <v>1709</v>
      </c>
      <c r="B22" s="37" t="s">
        <v>224</v>
      </c>
      <c r="C22" s="8">
        <v>1.1788312014</v>
      </c>
      <c r="D22" s="9" t="str">
        <f>IF($B22="N/A","N/A",IF(C22&gt;5,"No",IF(C22&lt;=0,"No","Yes")))</f>
        <v>Yes</v>
      </c>
      <c r="E22" s="8">
        <v>1.1975895649999999</v>
      </c>
      <c r="F22" s="9" t="str">
        <f>IF($B22="N/A","N/A",IF(E22&gt;5,"No",IF(E22&lt;=0,"No","Yes")))</f>
        <v>Yes</v>
      </c>
      <c r="G22" s="8">
        <v>1.0095519143</v>
      </c>
      <c r="H22" s="9" t="str">
        <f>IF($B22="N/A","N/A",IF(G22&gt;5,"No",IF(G22&lt;=0,"No","Yes")))</f>
        <v>Yes</v>
      </c>
      <c r="I22" s="10">
        <v>1.591</v>
      </c>
      <c r="J22" s="10">
        <v>-15.7</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3.5774879468999998</v>
      </c>
      <c r="D24" s="9" t="str">
        <f>IF($B24="N/A","N/A",IF(C24&gt;=2,"Yes","No"))</f>
        <v>Yes</v>
      </c>
      <c r="E24" s="8">
        <v>3.5880393602999998</v>
      </c>
      <c r="F24" s="9" t="str">
        <f>IF($B24="N/A","N/A",IF(E24&gt;=2,"Yes","No"))</f>
        <v>Yes</v>
      </c>
      <c r="G24" s="8">
        <v>3.5369263027</v>
      </c>
      <c r="H24" s="9" t="str">
        <f>IF($B24="N/A","N/A",IF(G24&gt;=2,"Yes","No"))</f>
        <v>Yes</v>
      </c>
      <c r="I24" s="10">
        <v>0.2949</v>
      </c>
      <c r="J24" s="10">
        <v>-1.42</v>
      </c>
      <c r="K24" s="9" t="str">
        <f t="shared" si="0"/>
        <v>Yes</v>
      </c>
    </row>
    <row r="25" spans="1:11" x14ac:dyDescent="0.2">
      <c r="A25" s="112" t="s">
        <v>832</v>
      </c>
      <c r="B25" s="37" t="s">
        <v>226</v>
      </c>
      <c r="C25" s="8">
        <v>4.6763091156999996</v>
      </c>
      <c r="D25" s="9" t="str">
        <f>IF($B25="N/A","N/A",IF(C25&gt;30,"No",IF(C25&lt;5,"No","Yes")))</f>
        <v>No</v>
      </c>
      <c r="E25" s="8">
        <v>4.3886190852000002</v>
      </c>
      <c r="F25" s="9" t="str">
        <f>IF($B25="N/A","N/A",IF(E25&gt;30,"No",IF(E25&lt;5,"No","Yes")))</f>
        <v>No</v>
      </c>
      <c r="G25" s="8">
        <v>4.1003339286999996</v>
      </c>
      <c r="H25" s="9" t="str">
        <f>IF($B25="N/A","N/A",IF(G25&gt;30,"No",IF(G25&lt;5,"No","Yes")))</f>
        <v>No</v>
      </c>
      <c r="I25" s="10">
        <v>-6.15</v>
      </c>
      <c r="J25" s="10">
        <v>-6.57</v>
      </c>
      <c r="K25" s="9" t="str">
        <f t="shared" si="0"/>
        <v>Yes</v>
      </c>
    </row>
    <row r="26" spans="1:11" x14ac:dyDescent="0.2">
      <c r="A26" s="112" t="s">
        <v>833</v>
      </c>
      <c r="B26" s="37" t="s">
        <v>227</v>
      </c>
      <c r="C26" s="8">
        <v>10.759969902</v>
      </c>
      <c r="D26" s="9" t="str">
        <f>IF($B26="N/A","N/A",IF(C26&gt;75,"No",IF(C26&lt;15,"No","Yes")))</f>
        <v>No</v>
      </c>
      <c r="E26" s="8">
        <v>10.826616491999999</v>
      </c>
      <c r="F26" s="9" t="str">
        <f>IF($B26="N/A","N/A",IF(E26&gt;75,"No",IF(E26&lt;15,"No","Yes")))</f>
        <v>No</v>
      </c>
      <c r="G26" s="8">
        <v>12.702233957000001</v>
      </c>
      <c r="H26" s="9" t="str">
        <f>IF($B26="N/A","N/A",IF(G26&gt;75,"No",IF(G26&lt;15,"No","Yes")))</f>
        <v>No</v>
      </c>
      <c r="I26" s="10">
        <v>0.61939999999999995</v>
      </c>
      <c r="J26" s="10">
        <v>17.32</v>
      </c>
      <c r="K26" s="9" t="str">
        <f t="shared" si="0"/>
        <v>Yes</v>
      </c>
    </row>
    <row r="27" spans="1:11" x14ac:dyDescent="0.2">
      <c r="A27" s="112" t="s">
        <v>834</v>
      </c>
      <c r="B27" s="37" t="s">
        <v>228</v>
      </c>
      <c r="C27" s="8">
        <v>84.563720982000007</v>
      </c>
      <c r="D27" s="9" t="str">
        <f>IF($B27="N/A","N/A",IF(C27&gt;70,"No",IF(C27&lt;25,"No","Yes")))</f>
        <v>No</v>
      </c>
      <c r="E27" s="8">
        <v>84.784764422999999</v>
      </c>
      <c r="F27" s="9" t="str">
        <f>IF($B27="N/A","N/A",IF(E27&gt;70,"No",IF(E27&lt;25,"No","Yes")))</f>
        <v>No</v>
      </c>
      <c r="G27" s="8">
        <v>83.197432113999994</v>
      </c>
      <c r="H27" s="9" t="str">
        <f>IF($B27="N/A","N/A",IF(G27&gt;70,"No",IF(G27&lt;25,"No","Yes")))</f>
        <v>No</v>
      </c>
      <c r="I27" s="10">
        <v>0.26140000000000002</v>
      </c>
      <c r="J27" s="10">
        <v>-1.87</v>
      </c>
      <c r="K27" s="9" t="str">
        <f t="shared" si="0"/>
        <v>Yes</v>
      </c>
    </row>
    <row r="28" spans="1:11" x14ac:dyDescent="0.2">
      <c r="A28" s="112" t="s">
        <v>318</v>
      </c>
      <c r="B28" s="37" t="s">
        <v>229</v>
      </c>
      <c r="C28" s="8">
        <v>53.624278906000001</v>
      </c>
      <c r="D28" s="9" t="str">
        <f>IF($B28="N/A","N/A",IF(C28&gt;70,"No",IF(C28&lt;35,"No","Yes")))</f>
        <v>Yes</v>
      </c>
      <c r="E28" s="8">
        <v>53.754227161000003</v>
      </c>
      <c r="F28" s="9" t="str">
        <f>IF($B28="N/A","N/A",IF(E28&gt;70,"No",IF(E28&lt;35,"No","Yes")))</f>
        <v>Yes</v>
      </c>
      <c r="G28" s="8">
        <v>52.973000958</v>
      </c>
      <c r="H28" s="9" t="str">
        <f>IF($B28="N/A","N/A",IF(G28&gt;70,"No",IF(G28&lt;35,"No","Yes")))</f>
        <v>Yes</v>
      </c>
      <c r="I28" s="10">
        <v>0.24229999999999999</v>
      </c>
      <c r="J28" s="10">
        <v>-1.45</v>
      </c>
      <c r="K28" s="9" t="str">
        <f t="shared" si="0"/>
        <v>Yes</v>
      </c>
    </row>
    <row r="29" spans="1:11" x14ac:dyDescent="0.2">
      <c r="A29" s="112" t="s">
        <v>835</v>
      </c>
      <c r="B29" s="37" t="s">
        <v>220</v>
      </c>
      <c r="C29" s="8">
        <v>1.8265253092</v>
      </c>
      <c r="D29" s="9" t="str">
        <f>IF($B29="N/A","N/A",IF(C29&gt;1,"Yes","No"))</f>
        <v>Yes</v>
      </c>
      <c r="E29" s="8">
        <v>1.8222411428</v>
      </c>
      <c r="F29" s="9" t="str">
        <f>IF($B29="N/A","N/A",IF(E29&gt;1,"Yes","No"))</f>
        <v>Yes</v>
      </c>
      <c r="G29" s="8">
        <v>1.8303362002000001</v>
      </c>
      <c r="H29" s="9" t="str">
        <f>IF($B29="N/A","N/A",IF(G29&gt;1,"Yes","No"))</f>
        <v>Yes</v>
      </c>
      <c r="I29" s="10">
        <v>-0.23499999999999999</v>
      </c>
      <c r="J29" s="10">
        <v>0.44419999999999998</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99.994803035000004</v>
      </c>
      <c r="D33" s="9" t="str">
        <f>IF($B33="N/A","N/A",IF(C33&gt;15,"No",IF(C33&lt;-15,"No","Yes")))</f>
        <v>N/A</v>
      </c>
      <c r="E33" s="8">
        <v>99.995269855000004</v>
      </c>
      <c r="F33" s="9" t="str">
        <f>IF($B33="N/A","N/A",IF(E33&gt;15,"No",IF(E33&lt;-15,"No","Yes")))</f>
        <v>N/A</v>
      </c>
      <c r="G33" s="8">
        <v>100</v>
      </c>
      <c r="H33" s="9" t="str">
        <f>IF($B33="N/A","N/A",IF(G33&gt;15,"No",IF(G33&lt;-15,"No","Yes")))</f>
        <v>N/A</v>
      </c>
      <c r="I33" s="10">
        <v>5.0000000000000001E-4</v>
      </c>
      <c r="J33" s="10">
        <v>4.7000000000000002E-3</v>
      </c>
      <c r="K33" s="9" t="str">
        <f t="shared" si="0"/>
        <v>Yes</v>
      </c>
    </row>
    <row r="34" spans="1:11" x14ac:dyDescent="0.2">
      <c r="A34" s="112" t="s">
        <v>322</v>
      </c>
      <c r="B34" s="37" t="s">
        <v>230</v>
      </c>
      <c r="C34" s="8">
        <v>100</v>
      </c>
      <c r="D34" s="9" t="str">
        <f>IF($B34="N/A","N/A",IF(C34&gt;=90,"Yes","No"))</f>
        <v>Yes</v>
      </c>
      <c r="E34" s="8">
        <v>100</v>
      </c>
      <c r="F34" s="9" t="str">
        <f>IF($B34="N/A","N/A",IF(E34&gt;=90,"Yes","No"))</f>
        <v>Yes</v>
      </c>
      <c r="G34" s="8">
        <v>100</v>
      </c>
      <c r="H34" s="9" t="str">
        <f>IF($B34="N/A","N/A",IF(G34&gt;=90,"Yes","No"))</f>
        <v>Yes</v>
      </c>
      <c r="I34" s="10">
        <v>0</v>
      </c>
      <c r="J34" s="10">
        <v>0</v>
      </c>
      <c r="K34" s="9" t="str">
        <f t="shared" si="0"/>
        <v>Yes</v>
      </c>
    </row>
    <row r="35" spans="1:11" x14ac:dyDescent="0.2">
      <c r="A35" s="112" t="s">
        <v>323</v>
      </c>
      <c r="B35" s="37" t="s">
        <v>213</v>
      </c>
      <c r="C35" s="8">
        <v>34.155449656000002</v>
      </c>
      <c r="D35" s="9" t="str">
        <f>IF($B35="N/A","N/A",IF(C35&gt;15,"No",IF(C35&lt;-15,"No","Yes")))</f>
        <v>N/A</v>
      </c>
      <c r="E35" s="8">
        <v>33.318924965999997</v>
      </c>
      <c r="F35" s="9" t="str">
        <f>IF($B35="N/A","N/A",IF(E35&gt;15,"No",IF(E35&lt;-15,"No","Yes")))</f>
        <v>N/A</v>
      </c>
      <c r="G35" s="8">
        <v>31.189976961999999</v>
      </c>
      <c r="H35" s="9" t="str">
        <f>IF($B35="N/A","N/A",IF(G35&gt;15,"No",IF(G35&lt;-15,"No","Yes")))</f>
        <v>N/A</v>
      </c>
      <c r="I35" s="10">
        <v>-2.4500000000000002</v>
      </c>
      <c r="J35" s="10">
        <v>-6.39</v>
      </c>
      <c r="K35" s="9" t="str">
        <f t="shared" si="0"/>
        <v>Yes</v>
      </c>
    </row>
    <row r="36" spans="1:11" ht="25.5" x14ac:dyDescent="0.2">
      <c r="A36" s="112" t="s">
        <v>369</v>
      </c>
      <c r="B36" s="37" t="s">
        <v>213</v>
      </c>
      <c r="C36" s="8">
        <v>37.647353899999999</v>
      </c>
      <c r="D36" s="9" t="str">
        <f>IF($B36="N/A","N/A",IF(C36&gt;15,"No",IF(C36&lt;-15,"No","Yes")))</f>
        <v>N/A</v>
      </c>
      <c r="E36" s="8">
        <v>36.759134480999997</v>
      </c>
      <c r="F36" s="9" t="str">
        <f>IF($B36="N/A","N/A",IF(E36&gt;15,"No",IF(E36&lt;-15,"No","Yes")))</f>
        <v>N/A</v>
      </c>
      <c r="G36" s="8">
        <v>35.929693768999996</v>
      </c>
      <c r="H36" s="9" t="str">
        <f>IF($B36="N/A","N/A",IF(G36&gt;15,"No",IF(G36&lt;-15,"No","Yes")))</f>
        <v>N/A</v>
      </c>
      <c r="I36" s="10">
        <v>-2.36</v>
      </c>
      <c r="J36" s="10">
        <v>-2.2599999999999998</v>
      </c>
      <c r="K36" s="9" t="str">
        <f t="shared" si="0"/>
        <v>Yes</v>
      </c>
    </row>
    <row r="37" spans="1:11" x14ac:dyDescent="0.2">
      <c r="A37" s="112" t="s">
        <v>374</v>
      </c>
      <c r="B37" s="37" t="s">
        <v>231</v>
      </c>
      <c r="C37" s="8">
        <v>95.084023075000005</v>
      </c>
      <c r="D37" s="9" t="str">
        <f>IF($B37="N/A","N/A",IF(C37&gt;90,"No",IF(C37&lt;75,"No","Yes")))</f>
        <v>No</v>
      </c>
      <c r="E37" s="8">
        <v>95.013857458999993</v>
      </c>
      <c r="F37" s="9" t="str">
        <f>IF($B37="N/A","N/A",IF(E37&gt;90,"No",IF(E37&lt;75,"No","Yes")))</f>
        <v>No</v>
      </c>
      <c r="G37" s="8">
        <v>94.706323936999993</v>
      </c>
      <c r="H37" s="9" t="str">
        <f>IF($B37="N/A","N/A",IF(G37&gt;90,"No",IF(G37&lt;75,"No","Yes")))</f>
        <v>No</v>
      </c>
      <c r="I37" s="10">
        <v>-7.3999999999999996E-2</v>
      </c>
      <c r="J37" s="10">
        <v>-0.32400000000000001</v>
      </c>
      <c r="K37" s="9" t="str">
        <f>IF(J37="Div by 0", "N/A", IF(J37="N/A","N/A", IF(J37&gt;30, "No", IF(J37&lt;-30, "No", "Yes"))))</f>
        <v>Yes</v>
      </c>
    </row>
    <row r="38" spans="1:11" x14ac:dyDescent="0.2">
      <c r="A38" s="112" t="s">
        <v>375</v>
      </c>
      <c r="B38" s="37" t="s">
        <v>232</v>
      </c>
      <c r="C38" s="8">
        <v>4.277791712</v>
      </c>
      <c r="D38" s="9" t="str">
        <f>IF($B38="N/A","N/A",IF(C38&gt;10,"No",IF(C38&lt;1,"No","Yes")))</f>
        <v>Yes</v>
      </c>
      <c r="E38" s="8">
        <v>4.2843703120000001</v>
      </c>
      <c r="F38" s="9" t="str">
        <f>IF($B38="N/A","N/A",IF(E38&gt;10,"No",IF(E38&lt;1,"No","Yes")))</f>
        <v>Yes</v>
      </c>
      <c r="G38" s="8">
        <v>4.5999326964999998</v>
      </c>
      <c r="H38" s="9" t="str">
        <f>IF($B38="N/A","N/A",IF(G38&gt;10,"No",IF(G38&lt;1,"No","Yes")))</f>
        <v>Yes</v>
      </c>
      <c r="I38" s="10">
        <v>0.15379999999999999</v>
      </c>
      <c r="J38" s="10">
        <v>7.3650000000000002</v>
      </c>
      <c r="K38" s="9" t="str">
        <f>IF(J38="Div by 0", "N/A", IF(J38="N/A","N/A", IF(J38&gt;30, "No", IF(J38&lt;-30, "No", "Yes"))))</f>
        <v>Yes</v>
      </c>
    </row>
    <row r="39" spans="1:11" x14ac:dyDescent="0.2">
      <c r="A39" s="112" t="s">
        <v>376</v>
      </c>
      <c r="B39" s="37" t="s">
        <v>233</v>
      </c>
      <c r="C39" s="8">
        <v>0</v>
      </c>
      <c r="D39" s="9" t="str">
        <f>IF($B39="N/A","N/A",IF(C39&gt;2,"No",IF(C39&lt;=0,"No","Yes")))</f>
        <v>No</v>
      </c>
      <c r="E39" s="8">
        <v>2.5426530000000002E-3</v>
      </c>
      <c r="F39" s="9" t="str">
        <f>IF($B39="N/A","N/A",IF(E39&gt;2,"No",IF(E39&lt;=0,"No","Yes")))</f>
        <v>Yes</v>
      </c>
      <c r="G39" s="8">
        <v>0</v>
      </c>
      <c r="H39" s="9" t="str">
        <f>IF($B39="N/A","N/A",IF(G39&gt;2,"No",IF(G39&lt;=0,"No","Yes")))</f>
        <v>No</v>
      </c>
      <c r="I39" s="10" t="s">
        <v>1747</v>
      </c>
      <c r="J39" s="10">
        <v>-100</v>
      </c>
      <c r="K39" s="9" t="str">
        <f>IF(J39="Div by 0", "N/A", IF(J39="N/A","N/A", IF(J39&gt;30, "No", IF(J39&lt;-30, "No", "Yes"))))</f>
        <v>No</v>
      </c>
    </row>
    <row r="40" spans="1:11" x14ac:dyDescent="0.2">
      <c r="A40" s="112" t="s">
        <v>377</v>
      </c>
      <c r="B40" s="37" t="s">
        <v>234</v>
      </c>
      <c r="C40" s="8">
        <v>0.63818521309999998</v>
      </c>
      <c r="D40" s="9" t="str">
        <f>IF($B40="N/A","N/A",IF(C40&gt;3,"No",IF(C40&lt;=0,"No","Yes")))</f>
        <v>Yes</v>
      </c>
      <c r="E40" s="8">
        <v>0.69922957610000003</v>
      </c>
      <c r="F40" s="9" t="str">
        <f>IF($B40="N/A","N/A",IF(E40&gt;3,"No",IF(E40&lt;=0,"No","Yes")))</f>
        <v>Yes</v>
      </c>
      <c r="G40" s="8">
        <v>0.69374336670000003</v>
      </c>
      <c r="H40" s="9" t="str">
        <f>IF($B40="N/A","N/A",IF(G40&gt;3,"No",IF(G40&lt;=0,"No","Yes")))</f>
        <v>Yes</v>
      </c>
      <c r="I40" s="10">
        <v>9.5649999999999995</v>
      </c>
      <c r="J40" s="10">
        <v>-0.78500000000000003</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3137</v>
      </c>
      <c r="D6" s="9" t="str">
        <f>IF($B6="N/A","N/A",IF(C6&gt;15,"No",IF(C6&lt;-15,"No","Yes")))</f>
        <v>N/A</v>
      </c>
      <c r="E6" s="38">
        <v>3475</v>
      </c>
      <c r="F6" s="9" t="str">
        <f>IF($B6="N/A","N/A",IF(E6&gt;15,"No",IF(E6&lt;-15,"No","Yes")))</f>
        <v>N/A</v>
      </c>
      <c r="G6" s="38">
        <v>3638</v>
      </c>
      <c r="H6" s="9" t="str">
        <f>IF($B6="N/A","N/A",IF(G6&gt;15,"No",IF(G6&lt;-15,"No","Yes")))</f>
        <v>N/A</v>
      </c>
      <c r="I6" s="10">
        <v>10.77</v>
      </c>
      <c r="J6" s="10">
        <v>4.6909999999999998</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1167.6856869999999</v>
      </c>
      <c r="D9" s="9" t="str">
        <f>IF($B9="N/A","N/A",IF(C9&gt;15,"No",IF(C9&lt;-15,"No","Yes")))</f>
        <v>N/A</v>
      </c>
      <c r="E9" s="98">
        <v>1131.5815826999999</v>
      </c>
      <c r="F9" s="9" t="str">
        <f>IF($B9="N/A","N/A",IF(E9&gt;15,"No",IF(E9&lt;-15,"No","Yes")))</f>
        <v>N/A</v>
      </c>
      <c r="G9" s="98">
        <v>1166.9455745</v>
      </c>
      <c r="H9" s="9" t="str">
        <f>IF($B9="N/A","N/A",IF(G9&gt;15,"No",IF(G9&lt;-15,"No","Yes")))</f>
        <v>N/A</v>
      </c>
      <c r="I9" s="10">
        <v>-3.09</v>
      </c>
      <c r="J9" s="10">
        <v>3.125</v>
      </c>
      <c r="K9" s="9" t="str">
        <f t="shared" si="0"/>
        <v>Yes</v>
      </c>
    </row>
    <row r="10" spans="1:11" x14ac:dyDescent="0.2">
      <c r="A10" s="112" t="s">
        <v>309</v>
      </c>
      <c r="B10" s="37" t="s">
        <v>213</v>
      </c>
      <c r="C10" s="8">
        <v>0</v>
      </c>
      <c r="D10" s="9" t="str">
        <f>IF($B10="N/A","N/A",IF(C10&gt;15,"No",IF(C10&lt;-15,"No","Yes")))</f>
        <v>N/A</v>
      </c>
      <c r="E10" s="8">
        <v>0</v>
      </c>
      <c r="F10" s="9" t="str">
        <f>IF($B10="N/A","N/A",IF(E10&gt;15,"No",IF(E10&lt;-15,"No","Yes")))</f>
        <v>N/A</v>
      </c>
      <c r="G10" s="8">
        <v>2.74876306E-2</v>
      </c>
      <c r="H10" s="9" t="str">
        <f>IF($B10="N/A","N/A",IF(G10&gt;15,"No",IF(G10&lt;-15,"No","Yes")))</f>
        <v>N/A</v>
      </c>
      <c r="I10" s="10" t="s">
        <v>1747</v>
      </c>
      <c r="J10" s="10" t="s">
        <v>1747</v>
      </c>
      <c r="K10" s="9" t="str">
        <f t="shared" si="0"/>
        <v>N/A</v>
      </c>
    </row>
    <row r="11" spans="1:11" x14ac:dyDescent="0.2">
      <c r="A11" s="112" t="s">
        <v>826</v>
      </c>
      <c r="B11" s="37" t="s">
        <v>213</v>
      </c>
      <c r="C11" s="98" t="s">
        <v>1747</v>
      </c>
      <c r="D11" s="9" t="str">
        <f>IF($B11="N/A","N/A",IF(C11&gt;15,"No",IF(C11&lt;-15,"No","Yes")))</f>
        <v>N/A</v>
      </c>
      <c r="E11" s="98" t="s">
        <v>1747</v>
      </c>
      <c r="F11" s="9" t="str">
        <f>IF($B11="N/A","N/A",IF(E11&gt;15,"No",IF(E11&lt;-15,"No","Yes")))</f>
        <v>N/A</v>
      </c>
      <c r="G11" s="98">
        <v>84017</v>
      </c>
      <c r="H11" s="9" t="str">
        <f>IF($B11="N/A","N/A",IF(G11&gt;15,"No",IF(G11&lt;-15,"No","Yes")))</f>
        <v>N/A</v>
      </c>
      <c r="I11" s="10" t="s">
        <v>1747</v>
      </c>
      <c r="J11" s="10" t="s">
        <v>1747</v>
      </c>
      <c r="K11" s="9" t="str">
        <f t="shared" si="0"/>
        <v>N/A</v>
      </c>
    </row>
    <row r="12" spans="1:11" x14ac:dyDescent="0.2">
      <c r="A12" s="112" t="s">
        <v>310</v>
      </c>
      <c r="B12" s="37" t="s">
        <v>214</v>
      </c>
      <c r="C12" s="8">
        <v>99.968122410000007</v>
      </c>
      <c r="D12" s="9" t="str">
        <f>IF($B12="N/A","N/A",IF(C12&gt;100,"No",IF(C12&lt;95,"No","Yes")))</f>
        <v>Yes</v>
      </c>
      <c r="E12" s="8">
        <v>99.971223022000004</v>
      </c>
      <c r="F12" s="9" t="str">
        <f>IF($B12="N/A","N/A",IF(E12&gt;100,"No",IF(E12&lt;95,"No","Yes")))</f>
        <v>Yes</v>
      </c>
      <c r="G12" s="8">
        <v>100</v>
      </c>
      <c r="H12" s="9" t="str">
        <f>IF($B12="N/A","N/A",IF(G12&gt;100,"No",IF(G12&lt;95,"No","Yes")))</f>
        <v>Yes</v>
      </c>
      <c r="I12" s="10">
        <v>3.0999999999999999E-3</v>
      </c>
      <c r="J12" s="10">
        <v>2.8799999999999999E-2</v>
      </c>
      <c r="K12" s="9" t="str">
        <f t="shared" si="0"/>
        <v>Yes</v>
      </c>
    </row>
    <row r="13" spans="1:11" x14ac:dyDescent="0.2">
      <c r="A13" s="112" t="s">
        <v>827</v>
      </c>
      <c r="B13" s="37" t="s">
        <v>220</v>
      </c>
      <c r="C13" s="8">
        <v>1.1926020408</v>
      </c>
      <c r="D13" s="9" t="str">
        <f>IF($B13="N/A","N/A",IF(C13&gt;1,"Yes","No"))</f>
        <v>Yes</v>
      </c>
      <c r="E13" s="8">
        <v>1.1994818652999999</v>
      </c>
      <c r="F13" s="9" t="str">
        <f>IF($B13="N/A","N/A",IF(E13&gt;1,"Yes","No"))</f>
        <v>Yes</v>
      </c>
      <c r="G13" s="8">
        <v>1.1946124244</v>
      </c>
      <c r="H13" s="9" t="str">
        <f>IF($B13="N/A","N/A",IF(G13&gt;1,"Yes","No"))</f>
        <v>Yes</v>
      </c>
      <c r="I13" s="10">
        <v>0.57689999999999997</v>
      </c>
      <c r="J13" s="10">
        <v>-0.40600000000000003</v>
      </c>
      <c r="K13" s="9" t="str">
        <f t="shared" si="0"/>
        <v>Yes</v>
      </c>
    </row>
    <row r="14" spans="1:11" x14ac:dyDescent="0.2">
      <c r="A14" s="112" t="s">
        <v>311</v>
      </c>
      <c r="B14" s="37" t="s">
        <v>214</v>
      </c>
      <c r="C14" s="8">
        <v>99.968122410000007</v>
      </c>
      <c r="D14" s="9" t="str">
        <f>IF($B14="N/A","N/A",IF(C14&gt;100,"No",IF(C14&lt;95,"No","Yes")))</f>
        <v>Yes</v>
      </c>
      <c r="E14" s="8">
        <v>99.884892085999994</v>
      </c>
      <c r="F14" s="9" t="str">
        <f>IF($B14="N/A","N/A",IF(E14&gt;100,"No",IF(E14&lt;95,"No","Yes")))</f>
        <v>Yes</v>
      </c>
      <c r="G14" s="8">
        <v>99.917537108000005</v>
      </c>
      <c r="H14" s="9" t="str">
        <f>IF($B14="N/A","N/A",IF(G14&gt;100,"No",IF(G14&lt;95,"No","Yes")))</f>
        <v>Yes</v>
      </c>
      <c r="I14" s="10">
        <v>-8.3000000000000004E-2</v>
      </c>
      <c r="J14" s="10">
        <v>3.27E-2</v>
      </c>
      <c r="K14" s="9" t="str">
        <f t="shared" si="0"/>
        <v>Yes</v>
      </c>
    </row>
    <row r="15" spans="1:11" x14ac:dyDescent="0.2">
      <c r="A15" s="112" t="s">
        <v>828</v>
      </c>
      <c r="B15" s="37" t="s">
        <v>221</v>
      </c>
      <c r="C15" s="8">
        <v>11.308992347</v>
      </c>
      <c r="D15" s="9" t="str">
        <f>IF($B15="N/A","N/A",IF(C15&gt;3,"Yes","No"))</f>
        <v>Yes</v>
      </c>
      <c r="E15" s="8">
        <v>12.320656871000001</v>
      </c>
      <c r="F15" s="9" t="str">
        <f>IF($B15="N/A","N/A",IF(E15&gt;3,"Yes","No"))</f>
        <v>Yes</v>
      </c>
      <c r="G15" s="8">
        <v>12.182118294</v>
      </c>
      <c r="H15" s="9" t="str">
        <f>IF($B15="N/A","N/A",IF(G15&gt;3,"Yes","No"))</f>
        <v>Yes</v>
      </c>
      <c r="I15" s="10">
        <v>8.9459999999999997</v>
      </c>
      <c r="J15" s="10">
        <v>-1.1200000000000001</v>
      </c>
      <c r="K15" s="9" t="str">
        <f t="shared" si="0"/>
        <v>Yes</v>
      </c>
    </row>
    <row r="16" spans="1:11" x14ac:dyDescent="0.2">
      <c r="A16" s="112" t="s">
        <v>829</v>
      </c>
      <c r="B16" s="37" t="s">
        <v>222</v>
      </c>
      <c r="C16" s="8">
        <v>5.4437360536000003</v>
      </c>
      <c r="D16" s="9" t="str">
        <f>IF($B16="N/A","N/A",IF(C16&gt;=8,"No",IF(C16&lt;2,"No","Yes")))</f>
        <v>Yes</v>
      </c>
      <c r="E16" s="8">
        <v>5.1211510790999997</v>
      </c>
      <c r="F16" s="9" t="str">
        <f>IF($B16="N/A","N/A",IF(E16&gt;=8,"No",IF(E16&lt;2,"No","Yes")))</f>
        <v>Yes</v>
      </c>
      <c r="G16" s="8">
        <v>5.0750412314000002</v>
      </c>
      <c r="H16" s="9" t="str">
        <f>IF($B16="N/A","N/A",IF(G16&gt;=8,"No",IF(G16&lt;2,"No","Yes")))</f>
        <v>Yes</v>
      </c>
      <c r="I16" s="10">
        <v>-5.93</v>
      </c>
      <c r="J16" s="10">
        <v>-0.9</v>
      </c>
      <c r="K16" s="9" t="str">
        <f t="shared" si="0"/>
        <v>Yes</v>
      </c>
    </row>
    <row r="17" spans="1:11" x14ac:dyDescent="0.2">
      <c r="A17" s="112" t="s">
        <v>312</v>
      </c>
      <c r="B17" s="37" t="s">
        <v>223</v>
      </c>
      <c r="C17" s="8">
        <v>99.872489639999998</v>
      </c>
      <c r="D17" s="9" t="str">
        <f>IF(OR($B17="N/A",$C17="N/A"),"N/A",IF(C17&gt;100,"No",IF(C17&lt;98,"No","Yes")))</f>
        <v>Yes</v>
      </c>
      <c r="E17" s="8">
        <v>99.913669064999993</v>
      </c>
      <c r="F17" s="9" t="str">
        <f>IF(OR($B17="N/A",$E17="N/A"),"N/A",IF(E17&gt;100,"No",IF(E17&lt;98,"No","Yes")))</f>
        <v>Yes</v>
      </c>
      <c r="G17" s="8">
        <v>99.972512369</v>
      </c>
      <c r="H17" s="9" t="str">
        <f>IF($B17="N/A","N/A",IF(G17&gt;100,"No",IF(G17&lt;98,"No","Yes")))</f>
        <v>Yes</v>
      </c>
      <c r="I17" s="10">
        <v>4.1200000000000001E-2</v>
      </c>
      <c r="J17" s="10">
        <v>5.8900000000000001E-2</v>
      </c>
      <c r="K17" s="9" t="str">
        <f t="shared" si="0"/>
        <v>Yes</v>
      </c>
    </row>
    <row r="18" spans="1:11" x14ac:dyDescent="0.2">
      <c r="A18" s="112" t="s">
        <v>31</v>
      </c>
      <c r="B18" s="37" t="s">
        <v>214</v>
      </c>
      <c r="C18" s="8">
        <v>99.808734459999997</v>
      </c>
      <c r="D18" s="9" t="str">
        <f>IF($B18="N/A","N/A",IF(C18&gt;100,"No",IF(C18&lt;95,"No","Yes")))</f>
        <v>Yes</v>
      </c>
      <c r="E18" s="8">
        <v>99.884892085999994</v>
      </c>
      <c r="F18" s="9" t="str">
        <f>IF($B18="N/A","N/A",IF(E18&gt;100,"No",IF(E18&lt;95,"No","Yes")))</f>
        <v>Yes</v>
      </c>
      <c r="G18" s="8">
        <v>99.945024739000004</v>
      </c>
      <c r="H18" s="9" t="str">
        <f>IF($B18="N/A","N/A",IF(G18&gt;100,"No",IF(G18&lt;95,"No","Yes")))</f>
        <v>Yes</v>
      </c>
      <c r="I18" s="10">
        <v>7.6300000000000007E-2</v>
      </c>
      <c r="J18" s="10">
        <v>6.0199999999999997E-2</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4.8909786420000003</v>
      </c>
      <c r="D21" s="9" t="str">
        <f>IF($B21="N/A","N/A",IF(C21&gt;=2,"Yes","No"))</f>
        <v>Yes</v>
      </c>
      <c r="E21" s="8">
        <v>4.8981294964000002</v>
      </c>
      <c r="F21" s="9" t="str">
        <f>IF($B21="N/A","N/A",IF(E21&gt;=2,"Yes","No"))</f>
        <v>Yes</v>
      </c>
      <c r="G21" s="8">
        <v>4.9035184166999999</v>
      </c>
      <c r="H21" s="9" t="str">
        <f>IF($B21="N/A","N/A",IF(G21&gt;=2,"Yes","No"))</f>
        <v>Yes</v>
      </c>
      <c r="I21" s="10">
        <v>0.1462</v>
      </c>
      <c r="J21" s="10">
        <v>0.11</v>
      </c>
      <c r="K21" s="9" t="str">
        <f t="shared" si="0"/>
        <v>Yes</v>
      </c>
    </row>
    <row r="22" spans="1:11" x14ac:dyDescent="0.2">
      <c r="A22" s="112" t="s">
        <v>832</v>
      </c>
      <c r="B22" s="37" t="s">
        <v>226</v>
      </c>
      <c r="C22" s="8">
        <v>7.7462543832000001</v>
      </c>
      <c r="D22" s="9" t="str">
        <f>IF($B22="N/A","N/A",IF(C22&gt;30,"No",IF(C22&lt;5,"No","Yes")))</f>
        <v>Yes</v>
      </c>
      <c r="E22" s="8">
        <v>6.7338129495999999</v>
      </c>
      <c r="F22" s="9" t="str">
        <f>IF($B22="N/A","N/A",IF(E22&gt;30,"No",IF(E22&lt;5,"No","Yes")))</f>
        <v>Yes</v>
      </c>
      <c r="G22" s="8">
        <v>5.9098405717000002</v>
      </c>
      <c r="H22" s="9" t="str">
        <f>IF($B22="N/A","N/A",IF(G22&gt;30,"No",IF(G22&lt;5,"No","Yes")))</f>
        <v>Yes</v>
      </c>
      <c r="I22" s="10">
        <v>-13.1</v>
      </c>
      <c r="J22" s="10">
        <v>-12.2</v>
      </c>
      <c r="K22" s="9" t="str">
        <f t="shared" si="0"/>
        <v>Yes</v>
      </c>
    </row>
    <row r="23" spans="1:11" x14ac:dyDescent="0.2">
      <c r="A23" s="112" t="s">
        <v>833</v>
      </c>
      <c r="B23" s="37" t="s">
        <v>227</v>
      </c>
      <c r="C23" s="8">
        <v>35.001593880000001</v>
      </c>
      <c r="D23" s="9" t="str">
        <f>IF($B23="N/A","N/A",IF(C23&gt;75,"No",IF(C23&lt;15,"No","Yes")))</f>
        <v>Yes</v>
      </c>
      <c r="E23" s="8">
        <v>35.654676258999999</v>
      </c>
      <c r="F23" s="9" t="str">
        <f>IF($B23="N/A","N/A",IF(E23&gt;75,"No",IF(E23&lt;15,"No","Yes")))</f>
        <v>Yes</v>
      </c>
      <c r="G23" s="8">
        <v>35.953820780999997</v>
      </c>
      <c r="H23" s="9" t="str">
        <f>IF($B23="N/A","N/A",IF(G23&gt;75,"No",IF(G23&lt;15,"No","Yes")))</f>
        <v>Yes</v>
      </c>
      <c r="I23" s="10">
        <v>1.8660000000000001</v>
      </c>
      <c r="J23" s="10">
        <v>0.83899999999999997</v>
      </c>
      <c r="K23" s="9" t="str">
        <f t="shared" si="0"/>
        <v>Yes</v>
      </c>
    </row>
    <row r="24" spans="1:11" x14ac:dyDescent="0.2">
      <c r="A24" s="112" t="s">
        <v>834</v>
      </c>
      <c r="B24" s="37" t="s">
        <v>228</v>
      </c>
      <c r="C24" s="8">
        <v>57.252151736999998</v>
      </c>
      <c r="D24" s="9" t="str">
        <f>IF($B24="N/A","N/A",IF(C24&gt;70,"No",IF(C24&lt;25,"No","Yes")))</f>
        <v>Yes</v>
      </c>
      <c r="E24" s="8">
        <v>57.611510791000001</v>
      </c>
      <c r="F24" s="9" t="str">
        <f>IF($B24="N/A","N/A",IF(E24&gt;70,"No",IF(E24&lt;25,"No","Yes")))</f>
        <v>Yes</v>
      </c>
      <c r="G24" s="8">
        <v>58.136338647999999</v>
      </c>
      <c r="H24" s="9" t="str">
        <f>IF($B24="N/A","N/A",IF(G24&gt;70,"No",IF(G24&lt;25,"No","Yes")))</f>
        <v>Yes</v>
      </c>
      <c r="I24" s="10">
        <v>0.62770000000000004</v>
      </c>
      <c r="J24" s="10">
        <v>0.91100000000000003</v>
      </c>
      <c r="K24" s="9" t="str">
        <f t="shared" si="0"/>
        <v>Yes</v>
      </c>
    </row>
    <row r="25" spans="1:11" x14ac:dyDescent="0.2">
      <c r="A25" s="112" t="s">
        <v>318</v>
      </c>
      <c r="B25" s="37" t="s">
        <v>229</v>
      </c>
      <c r="C25" s="8">
        <v>47.433854001</v>
      </c>
      <c r="D25" s="9" t="str">
        <f>IF($B25="N/A","N/A",IF(C25&gt;70,"No",IF(C25&lt;35,"No","Yes")))</f>
        <v>Yes</v>
      </c>
      <c r="E25" s="8">
        <v>48.258992806000002</v>
      </c>
      <c r="F25" s="9" t="str">
        <f>IF($B25="N/A","N/A",IF(E25&gt;70,"No",IF(E25&lt;35,"No","Yes")))</f>
        <v>Yes</v>
      </c>
      <c r="G25" s="8">
        <v>45.794392522999999</v>
      </c>
      <c r="H25" s="9" t="str">
        <f>IF($B25="N/A","N/A",IF(G25&gt;70,"No",IF(G25&lt;35,"No","Yes")))</f>
        <v>Yes</v>
      </c>
      <c r="I25" s="10">
        <v>1.74</v>
      </c>
      <c r="J25" s="10">
        <v>-5.1100000000000003</v>
      </c>
      <c r="K25" s="9" t="str">
        <f t="shared" si="0"/>
        <v>Yes</v>
      </c>
    </row>
    <row r="26" spans="1:11" x14ac:dyDescent="0.2">
      <c r="A26" s="112" t="s">
        <v>835</v>
      </c>
      <c r="B26" s="37" t="s">
        <v>220</v>
      </c>
      <c r="C26" s="8">
        <v>1.8978494624</v>
      </c>
      <c r="D26" s="9" t="str">
        <f>IF($B26="N/A","N/A",IF(C26&gt;1,"Yes","No"))</f>
        <v>Yes</v>
      </c>
      <c r="E26" s="8">
        <v>1.8223017292999999</v>
      </c>
      <c r="F26" s="9" t="str">
        <f>IF($B26="N/A","N/A",IF(E26&gt;1,"Yes","No"))</f>
        <v>Yes</v>
      </c>
      <c r="G26" s="8">
        <v>1.8391356542999999</v>
      </c>
      <c r="H26" s="9" t="str">
        <f>IF($B26="N/A","N/A",IF(G26&gt;1,"Yes","No"))</f>
        <v>Yes</v>
      </c>
      <c r="I26" s="10">
        <v>-3.98</v>
      </c>
      <c r="J26" s="10">
        <v>0.92379999999999995</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99.932795698999996</v>
      </c>
      <c r="D30" s="9" t="str">
        <f>IF($B30="N/A","N/A",IF(C30&gt;15,"No",IF(C30&lt;-15,"No","Yes")))</f>
        <v>N/A</v>
      </c>
      <c r="E30" s="8">
        <v>100</v>
      </c>
      <c r="F30" s="9" t="str">
        <f>IF($B30="N/A","N/A",IF(E30&gt;15,"No",IF(E30&lt;-15,"No","Yes")))</f>
        <v>N/A</v>
      </c>
      <c r="G30" s="8">
        <v>100</v>
      </c>
      <c r="H30" s="9" t="str">
        <f>IF($B30="N/A","N/A",IF(G30&gt;15,"No",IF(G30&lt;-15,"No","Yes")))</f>
        <v>N/A</v>
      </c>
      <c r="I30" s="10">
        <v>6.7199999999999996E-2</v>
      </c>
      <c r="J30" s="10">
        <v>0</v>
      </c>
      <c r="K30" s="9" t="str">
        <f t="shared" si="0"/>
        <v>Yes</v>
      </c>
    </row>
    <row r="31" spans="1:11" x14ac:dyDescent="0.2">
      <c r="A31" s="112" t="s">
        <v>322</v>
      </c>
      <c r="B31" s="37" t="s">
        <v>230</v>
      </c>
      <c r="C31" s="8">
        <v>100</v>
      </c>
      <c r="D31" s="9" t="str">
        <f>IF($B31="N/A","N/A",IF(C31&gt;=90,"Yes","No"))</f>
        <v>Yes</v>
      </c>
      <c r="E31" s="8">
        <v>100</v>
      </c>
      <c r="F31" s="9" t="str">
        <f>IF($B31="N/A","N/A",IF(E31&gt;=90,"Yes","No"))</f>
        <v>Yes</v>
      </c>
      <c r="G31" s="8">
        <v>100</v>
      </c>
      <c r="H31" s="9" t="str">
        <f>IF($B31="N/A","N/A",IF(G31&gt;=90,"Yes","No"))</f>
        <v>Yes</v>
      </c>
      <c r="I31" s="10">
        <v>0</v>
      </c>
      <c r="J31" s="10">
        <v>0</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11611</v>
      </c>
      <c r="D6" s="9" t="str">
        <f>IF(OR($B6="N/A",$C6="N/A"),"N/A",IF(C6&lt;0,"No","Yes"))</f>
        <v>N/A</v>
      </c>
      <c r="E6" s="38">
        <v>1350</v>
      </c>
      <c r="F6" s="9" t="str">
        <f>IF($B6="N/A","N/A",IF(E6&lt;0,"No","Yes"))</f>
        <v>N/A</v>
      </c>
      <c r="G6" s="38">
        <v>12376</v>
      </c>
      <c r="H6" s="9" t="str">
        <f>IF($B6="N/A","N/A",IF(G6&lt;0,"No","Yes"))</f>
        <v>N/A</v>
      </c>
      <c r="I6" s="10">
        <v>-88.4</v>
      </c>
      <c r="J6" s="10">
        <v>816.7</v>
      </c>
      <c r="K6" s="9" t="str">
        <f t="shared" ref="K6:K35" si="0">IF(J6="Div by 0", "N/A", IF(J6="N/A","N/A", IF(J6&gt;30, "No", IF(J6&lt;-30, "No", "Yes"))))</f>
        <v>No</v>
      </c>
    </row>
    <row r="7" spans="1:11" x14ac:dyDescent="0.2">
      <c r="A7" s="112" t="s">
        <v>438</v>
      </c>
      <c r="B7" s="107" t="s">
        <v>213</v>
      </c>
      <c r="C7" s="9">
        <v>5.0641632934</v>
      </c>
      <c r="D7" s="9" t="str">
        <f t="shared" ref="D7:D17" si="1">IF(OR($B7="N/A",$C7="N/A"),"N/A",IF(C7&lt;0,"No","Yes"))</f>
        <v>N/A</v>
      </c>
      <c r="E7" s="9">
        <v>8.5925925926000009</v>
      </c>
      <c r="F7" s="9" t="str">
        <f t="shared" ref="F7:F17" si="2">IF($B7="N/A","N/A",IF(E7&lt;0,"No","Yes"))</f>
        <v>N/A</v>
      </c>
      <c r="G7" s="9">
        <v>4.5895281188999997</v>
      </c>
      <c r="H7" s="9" t="str">
        <f t="shared" ref="H7:H17" si="3">IF($B7="N/A","N/A",IF(G7&lt;0,"No","Yes"))</f>
        <v>N/A</v>
      </c>
      <c r="I7" s="10">
        <v>69.67</v>
      </c>
      <c r="J7" s="10">
        <v>-46.6</v>
      </c>
      <c r="K7" s="9" t="str">
        <f t="shared" si="0"/>
        <v>No</v>
      </c>
    </row>
    <row r="8" spans="1:11" x14ac:dyDescent="0.2">
      <c r="A8" s="112" t="s">
        <v>439</v>
      </c>
      <c r="B8" s="107" t="s">
        <v>213</v>
      </c>
      <c r="C8" s="9">
        <v>15.976229438000001</v>
      </c>
      <c r="D8" s="9" t="str">
        <f t="shared" si="1"/>
        <v>N/A</v>
      </c>
      <c r="E8" s="9">
        <v>25.62962963</v>
      </c>
      <c r="F8" s="9" t="str">
        <f t="shared" si="2"/>
        <v>N/A</v>
      </c>
      <c r="G8" s="9">
        <v>19.263089851</v>
      </c>
      <c r="H8" s="9" t="str">
        <f t="shared" si="3"/>
        <v>N/A</v>
      </c>
      <c r="I8" s="10">
        <v>60.42</v>
      </c>
      <c r="J8" s="10">
        <v>-24.8</v>
      </c>
      <c r="K8" s="9" t="str">
        <f t="shared" si="0"/>
        <v>Yes</v>
      </c>
    </row>
    <row r="9" spans="1:11" x14ac:dyDescent="0.2">
      <c r="A9" s="112" t="s">
        <v>440</v>
      </c>
      <c r="B9" s="107" t="s">
        <v>213</v>
      </c>
      <c r="C9" s="9">
        <v>41.787959692999998</v>
      </c>
      <c r="D9" s="9" t="str">
        <f t="shared" si="1"/>
        <v>N/A</v>
      </c>
      <c r="E9" s="9">
        <v>31.703703703999999</v>
      </c>
      <c r="F9" s="9" t="str">
        <f t="shared" si="2"/>
        <v>N/A</v>
      </c>
      <c r="G9" s="9">
        <v>39.269553975000001</v>
      </c>
      <c r="H9" s="9" t="str">
        <f t="shared" si="3"/>
        <v>N/A</v>
      </c>
      <c r="I9" s="10">
        <v>-24.1</v>
      </c>
      <c r="J9" s="10">
        <v>23.86</v>
      </c>
      <c r="K9" s="9" t="str">
        <f t="shared" si="0"/>
        <v>Yes</v>
      </c>
    </row>
    <row r="10" spans="1:11" x14ac:dyDescent="0.2">
      <c r="A10" s="112" t="s">
        <v>441</v>
      </c>
      <c r="B10" s="107" t="s">
        <v>213</v>
      </c>
      <c r="C10" s="9">
        <v>29.368702093</v>
      </c>
      <c r="D10" s="9" t="str">
        <f t="shared" si="1"/>
        <v>N/A</v>
      </c>
      <c r="E10" s="9">
        <v>25.777777778000001</v>
      </c>
      <c r="F10" s="9" t="str">
        <f t="shared" si="2"/>
        <v>N/A</v>
      </c>
      <c r="G10" s="9">
        <v>30.995475113000001</v>
      </c>
      <c r="H10" s="9" t="str">
        <f t="shared" si="3"/>
        <v>N/A</v>
      </c>
      <c r="I10" s="10">
        <v>-12.2</v>
      </c>
      <c r="J10" s="10">
        <v>20.239999999999998</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99.819137025000003</v>
      </c>
      <c r="D12" s="9" t="str">
        <f t="shared" si="1"/>
        <v>N/A</v>
      </c>
      <c r="E12" s="9">
        <v>98.666666667000001</v>
      </c>
      <c r="F12" s="9" t="str">
        <f t="shared" si="2"/>
        <v>N/A</v>
      </c>
      <c r="G12" s="9">
        <v>99.078862314000006</v>
      </c>
      <c r="H12" s="9" t="str">
        <f t="shared" si="3"/>
        <v>N/A</v>
      </c>
      <c r="I12" s="10">
        <v>-1.1499999999999999</v>
      </c>
      <c r="J12" s="10">
        <v>0.4178</v>
      </c>
      <c r="K12" s="9" t="str">
        <f t="shared" si="0"/>
        <v>Yes</v>
      </c>
    </row>
    <row r="13" spans="1:11" x14ac:dyDescent="0.2">
      <c r="A13" s="28" t="s">
        <v>827</v>
      </c>
      <c r="B13" s="107" t="s">
        <v>213</v>
      </c>
      <c r="C13" s="9">
        <v>1.1505608282999999</v>
      </c>
      <c r="D13" s="9" t="str">
        <f t="shared" si="1"/>
        <v>N/A</v>
      </c>
      <c r="E13" s="9">
        <v>1.1043543544000001</v>
      </c>
      <c r="F13" s="9" t="str">
        <f t="shared" si="2"/>
        <v>N/A</v>
      </c>
      <c r="G13" s="9">
        <v>1.1197194585000001</v>
      </c>
      <c r="H13" s="9" t="str">
        <f t="shared" si="3"/>
        <v>N/A</v>
      </c>
      <c r="I13" s="10">
        <v>-4.0199999999999996</v>
      </c>
      <c r="J13" s="10">
        <v>1.391</v>
      </c>
      <c r="K13" s="9" t="str">
        <f t="shared" si="0"/>
        <v>Yes</v>
      </c>
    </row>
    <row r="14" spans="1:11" x14ac:dyDescent="0.2">
      <c r="A14" s="28" t="s">
        <v>311</v>
      </c>
      <c r="B14" s="107" t="s">
        <v>213</v>
      </c>
      <c r="C14" s="9">
        <v>98.802859358000006</v>
      </c>
      <c r="D14" s="9" t="str">
        <f t="shared" si="1"/>
        <v>N/A</v>
      </c>
      <c r="E14" s="9">
        <v>78</v>
      </c>
      <c r="F14" s="9" t="str">
        <f t="shared" si="2"/>
        <v>N/A</v>
      </c>
      <c r="G14" s="9">
        <v>86.215255333000002</v>
      </c>
      <c r="H14" s="9" t="str">
        <f t="shared" si="3"/>
        <v>N/A</v>
      </c>
      <c r="I14" s="10">
        <v>-21.1</v>
      </c>
      <c r="J14" s="10">
        <v>10.53</v>
      </c>
      <c r="K14" s="9" t="str">
        <f t="shared" si="0"/>
        <v>Yes</v>
      </c>
    </row>
    <row r="15" spans="1:11" x14ac:dyDescent="0.2">
      <c r="A15" s="28" t="s">
        <v>828</v>
      </c>
      <c r="B15" s="107" t="s">
        <v>213</v>
      </c>
      <c r="C15" s="9">
        <v>9.2106868897999998</v>
      </c>
      <c r="D15" s="9" t="str">
        <f t="shared" si="1"/>
        <v>N/A</v>
      </c>
      <c r="E15" s="9">
        <v>9.5878442545000002</v>
      </c>
      <c r="F15" s="9" t="str">
        <f t="shared" si="2"/>
        <v>N/A</v>
      </c>
      <c r="G15" s="9">
        <v>8.5651358949999992</v>
      </c>
      <c r="H15" s="9" t="str">
        <f t="shared" si="3"/>
        <v>N/A</v>
      </c>
      <c r="I15" s="10">
        <v>4.0949999999999998</v>
      </c>
      <c r="J15" s="10">
        <v>-10.7</v>
      </c>
      <c r="K15" s="9" t="str">
        <f t="shared" si="0"/>
        <v>Yes</v>
      </c>
    </row>
    <row r="16" spans="1:11" x14ac:dyDescent="0.2">
      <c r="A16" s="28" t="s">
        <v>837</v>
      </c>
      <c r="B16" s="107" t="s">
        <v>213</v>
      </c>
      <c r="C16" s="9">
        <v>3.6592886056</v>
      </c>
      <c r="D16" s="9" t="str">
        <f t="shared" si="1"/>
        <v>N/A</v>
      </c>
      <c r="E16" s="9">
        <v>5.0615153788000002</v>
      </c>
      <c r="F16" s="9" t="str">
        <f t="shared" si="2"/>
        <v>N/A</v>
      </c>
      <c r="G16" s="9">
        <v>4.2315182991000002</v>
      </c>
      <c r="H16" s="9" t="str">
        <f t="shared" si="3"/>
        <v>N/A</v>
      </c>
      <c r="I16" s="10">
        <v>38.32</v>
      </c>
      <c r="J16" s="10">
        <v>-16.399999999999999</v>
      </c>
      <c r="K16" s="9" t="str">
        <f t="shared" si="0"/>
        <v>Yes</v>
      </c>
    </row>
    <row r="17" spans="1:11" x14ac:dyDescent="0.2">
      <c r="A17" s="28" t="s">
        <v>830</v>
      </c>
      <c r="B17" s="107" t="s">
        <v>213</v>
      </c>
      <c r="C17" s="9">
        <v>99.223506079000003</v>
      </c>
      <c r="D17" s="9" t="str">
        <f t="shared" si="1"/>
        <v>N/A</v>
      </c>
      <c r="E17" s="9">
        <v>93.381736527000001</v>
      </c>
      <c r="F17" s="9" t="str">
        <f t="shared" si="2"/>
        <v>N/A</v>
      </c>
      <c r="G17" s="9">
        <v>20.631771002000001</v>
      </c>
      <c r="H17" s="9" t="str">
        <f t="shared" si="3"/>
        <v>N/A</v>
      </c>
      <c r="I17" s="10">
        <v>-5.89</v>
      </c>
      <c r="J17" s="10">
        <v>-77.900000000000006</v>
      </c>
      <c r="K17" s="9" t="str">
        <f t="shared" si="0"/>
        <v>No</v>
      </c>
    </row>
    <row r="18" spans="1:11" x14ac:dyDescent="0.2">
      <c r="A18" s="112" t="s">
        <v>312</v>
      </c>
      <c r="B18" s="37" t="s">
        <v>223</v>
      </c>
      <c r="C18" s="9">
        <v>100</v>
      </c>
      <c r="D18" s="9" t="str">
        <f>IF(OR($B18="N/A",$C18="N/A"),"N/A",IF(C18&gt;100,"No",IF(C18&lt;98,"No","Yes")))</f>
        <v>Yes</v>
      </c>
      <c r="E18" s="9">
        <v>99.703703704000006</v>
      </c>
      <c r="F18" s="9" t="str">
        <f>IF(OR($B18="N/A",$E18="N/A"),"N/A",IF(E18&gt;100,"No",IF(E18&lt;98,"No","Yes")))</f>
        <v>Yes</v>
      </c>
      <c r="G18" s="9">
        <v>99.830316741999994</v>
      </c>
      <c r="H18" s="9" t="str">
        <f>IF($B18="N/A","N/A",IF(G18&gt;100,"No",IF(G18&lt;98,"No","Yes")))</f>
        <v>Yes</v>
      </c>
      <c r="I18" s="10">
        <v>-0.29599999999999999</v>
      </c>
      <c r="J18" s="10">
        <v>0.127</v>
      </c>
      <c r="K18" s="9" t="str">
        <f t="shared" si="0"/>
        <v>Yes</v>
      </c>
    </row>
    <row r="19" spans="1:11" x14ac:dyDescent="0.2">
      <c r="A19" s="112" t="s">
        <v>31</v>
      </c>
      <c r="B19" s="37" t="s">
        <v>214</v>
      </c>
      <c r="C19" s="9">
        <v>99.80191198</v>
      </c>
      <c r="D19" s="9" t="str">
        <f>IF(OR($B19="N/A",$C19="N/A"),"N/A",IF(C19&gt;100,"No",IF(C19&lt;95,"No","Yes")))</f>
        <v>Yes</v>
      </c>
      <c r="E19" s="9">
        <v>98.962962962999995</v>
      </c>
      <c r="F19" s="9" t="str">
        <f>IF(OR($B19="N/A",$E19="N/A"),"N/A",IF(E19&gt;100,"No",IF(E19&lt;98,"No","Yes")))</f>
        <v>Yes</v>
      </c>
      <c r="G19" s="9">
        <v>98.860698124999999</v>
      </c>
      <c r="H19" s="9" t="str">
        <f>IF($B19="N/A","N/A",IF(G19&gt;100,"No",IF(G19&lt;95,"No","Yes")))</f>
        <v>Yes</v>
      </c>
      <c r="I19" s="10">
        <v>-0.84099999999999997</v>
      </c>
      <c r="J19" s="10">
        <v>-0.10299999999999999</v>
      </c>
      <c r="K19" s="9" t="str">
        <f t="shared" si="0"/>
        <v>Yes</v>
      </c>
    </row>
    <row r="20" spans="1:11" x14ac:dyDescent="0.2">
      <c r="A20" s="28" t="s">
        <v>313</v>
      </c>
      <c r="B20" s="107" t="s">
        <v>213</v>
      </c>
      <c r="C20" s="9">
        <v>74.567220739000007</v>
      </c>
      <c r="D20" s="9" t="str">
        <f t="shared" ref="D20:D35" si="4">IF(OR($B20="N/A",$C20="N/A"),"N/A",IF(C20&lt;0,"No","Yes"))</f>
        <v>N/A</v>
      </c>
      <c r="E20" s="9">
        <v>78.962962962999995</v>
      </c>
      <c r="F20" s="9" t="str">
        <f t="shared" ref="F20:F34" si="5">IF($B20="N/A","N/A",IF(E20&lt;0,"No","Yes"))</f>
        <v>N/A</v>
      </c>
      <c r="G20" s="9">
        <v>73.383968972000005</v>
      </c>
      <c r="H20" s="9" t="str">
        <f t="shared" ref="H20:H35" si="6">IF($B20="N/A","N/A",IF(G20&lt;0,"No","Yes"))</f>
        <v>N/A</v>
      </c>
      <c r="I20" s="10">
        <v>5.8949999999999996</v>
      </c>
      <c r="J20" s="10">
        <v>-7.07</v>
      </c>
      <c r="K20" s="9" t="str">
        <f t="shared" si="0"/>
        <v>Yes</v>
      </c>
    </row>
    <row r="21" spans="1:11" x14ac:dyDescent="0.2">
      <c r="A21" s="28" t="s">
        <v>838</v>
      </c>
      <c r="B21" s="107"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5.0517612609000002</v>
      </c>
      <c r="D23" s="9" t="str">
        <f t="shared" si="4"/>
        <v>N/A</v>
      </c>
      <c r="E23" s="9">
        <v>4.5548148148000003</v>
      </c>
      <c r="F23" s="9" t="str">
        <f t="shared" si="5"/>
        <v>N/A</v>
      </c>
      <c r="G23" s="9">
        <v>4.2971073044999999</v>
      </c>
      <c r="H23" s="9" t="str">
        <f t="shared" si="6"/>
        <v>N/A</v>
      </c>
      <c r="I23" s="10">
        <v>-9.84</v>
      </c>
      <c r="J23" s="10">
        <v>-5.66</v>
      </c>
      <c r="K23" s="9" t="str">
        <f t="shared" si="0"/>
        <v>Yes</v>
      </c>
    </row>
    <row r="24" spans="1:11" x14ac:dyDescent="0.2">
      <c r="A24" s="28" t="s">
        <v>315</v>
      </c>
      <c r="B24" s="107" t="s">
        <v>213</v>
      </c>
      <c r="C24" s="9">
        <v>4.6249246403999997</v>
      </c>
      <c r="D24" s="9" t="str">
        <f t="shared" si="4"/>
        <v>N/A</v>
      </c>
      <c r="E24" s="9">
        <v>7.9259259258999997</v>
      </c>
      <c r="F24" s="9" t="str">
        <f t="shared" si="5"/>
        <v>N/A</v>
      </c>
      <c r="G24" s="9">
        <v>5.3329023917000002</v>
      </c>
      <c r="H24" s="9" t="str">
        <f t="shared" si="6"/>
        <v>N/A</v>
      </c>
      <c r="I24" s="10">
        <v>71.37</v>
      </c>
      <c r="J24" s="10">
        <v>-32.700000000000003</v>
      </c>
      <c r="K24" s="9" t="str">
        <f t="shared" si="0"/>
        <v>No</v>
      </c>
    </row>
    <row r="25" spans="1:11" x14ac:dyDescent="0.2">
      <c r="A25" s="28" t="s">
        <v>316</v>
      </c>
      <c r="B25" s="107" t="s">
        <v>213</v>
      </c>
      <c r="C25" s="9">
        <v>15.657566101</v>
      </c>
      <c r="D25" s="9" t="str">
        <f t="shared" si="4"/>
        <v>N/A</v>
      </c>
      <c r="E25" s="9">
        <v>13.481481480999999</v>
      </c>
      <c r="F25" s="9" t="str">
        <f t="shared" si="5"/>
        <v>N/A</v>
      </c>
      <c r="G25" s="9">
        <v>11.740465416999999</v>
      </c>
      <c r="H25" s="9" t="str">
        <f t="shared" si="6"/>
        <v>N/A</v>
      </c>
      <c r="I25" s="10">
        <v>-13.9</v>
      </c>
      <c r="J25" s="10">
        <v>-12.9</v>
      </c>
      <c r="K25" s="9" t="str">
        <f t="shared" si="0"/>
        <v>Yes</v>
      </c>
    </row>
    <row r="26" spans="1:11" x14ac:dyDescent="0.2">
      <c r="A26" s="28" t="s">
        <v>317</v>
      </c>
      <c r="B26" s="107" t="s">
        <v>213</v>
      </c>
      <c r="C26" s="9">
        <v>79.717509258000007</v>
      </c>
      <c r="D26" s="9" t="str">
        <f t="shared" si="4"/>
        <v>N/A</v>
      </c>
      <c r="E26" s="9">
        <v>78.592592593000006</v>
      </c>
      <c r="F26" s="9" t="str">
        <f t="shared" si="5"/>
        <v>N/A</v>
      </c>
      <c r="G26" s="9">
        <v>82.926632190999996</v>
      </c>
      <c r="H26" s="9" t="str">
        <f t="shared" si="6"/>
        <v>N/A</v>
      </c>
      <c r="I26" s="10">
        <v>-1.41</v>
      </c>
      <c r="J26" s="10">
        <v>5.5149999999999997</v>
      </c>
      <c r="K26" s="9" t="str">
        <f t="shared" si="0"/>
        <v>Yes</v>
      </c>
    </row>
    <row r="27" spans="1:11" x14ac:dyDescent="0.2">
      <c r="A27" s="28" t="s">
        <v>318</v>
      </c>
      <c r="B27" s="107" t="s">
        <v>213</v>
      </c>
      <c r="C27" s="9">
        <v>43.217638446000002</v>
      </c>
      <c r="D27" s="9" t="str">
        <f t="shared" si="4"/>
        <v>N/A</v>
      </c>
      <c r="E27" s="9">
        <v>38.444444443999998</v>
      </c>
      <c r="F27" s="9" t="str">
        <f t="shared" si="5"/>
        <v>N/A</v>
      </c>
      <c r="G27" s="9">
        <v>44.618616676999999</v>
      </c>
      <c r="H27" s="9" t="str">
        <f t="shared" si="6"/>
        <v>N/A</v>
      </c>
      <c r="I27" s="10">
        <v>-11</v>
      </c>
      <c r="J27" s="10">
        <v>16.059999999999999</v>
      </c>
      <c r="K27" s="9" t="str">
        <f t="shared" si="0"/>
        <v>Yes</v>
      </c>
    </row>
    <row r="28" spans="1:11" x14ac:dyDescent="0.2">
      <c r="A28" s="28" t="s">
        <v>835</v>
      </c>
      <c r="B28" s="107" t="s">
        <v>213</v>
      </c>
      <c r="C28" s="9">
        <v>2.1165803108999999</v>
      </c>
      <c r="D28" s="9" t="str">
        <f t="shared" si="4"/>
        <v>N/A</v>
      </c>
      <c r="E28" s="9">
        <v>2.1001926782</v>
      </c>
      <c r="F28" s="9" t="str">
        <f t="shared" si="5"/>
        <v>N/A</v>
      </c>
      <c r="G28" s="9">
        <v>2.1495834841999999</v>
      </c>
      <c r="H28" s="9" t="str">
        <f t="shared" si="6"/>
        <v>N/A</v>
      </c>
      <c r="I28" s="10">
        <v>-0.77400000000000002</v>
      </c>
      <c r="J28" s="10">
        <v>2.3519999999999999</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99.840573934000005</v>
      </c>
      <c r="D30" s="9" t="str">
        <f t="shared" si="4"/>
        <v>N/A</v>
      </c>
      <c r="E30" s="9">
        <v>99.614643545000007</v>
      </c>
      <c r="F30" s="9" t="str">
        <f t="shared" si="5"/>
        <v>N/A</v>
      </c>
      <c r="G30" s="9">
        <v>99.855124954999994</v>
      </c>
      <c r="H30" s="9" t="str">
        <f t="shared" si="6"/>
        <v>N/A</v>
      </c>
      <c r="I30" s="10">
        <v>-0.22600000000000001</v>
      </c>
      <c r="J30" s="10">
        <v>0.2414</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0</v>
      </c>
      <c r="D33" s="9" t="str">
        <f t="shared" si="4"/>
        <v>N/A</v>
      </c>
      <c r="E33" s="9">
        <v>23.62962963</v>
      </c>
      <c r="F33" s="9" t="str">
        <f t="shared" si="5"/>
        <v>N/A</v>
      </c>
      <c r="G33" s="9">
        <v>37.322236586999999</v>
      </c>
      <c r="H33" s="9" t="str">
        <f t="shared" si="6"/>
        <v>N/A</v>
      </c>
      <c r="I33" s="10" t="s">
        <v>1747</v>
      </c>
      <c r="J33" s="10">
        <v>57.95</v>
      </c>
      <c r="K33" s="9" t="str">
        <f t="shared" si="0"/>
        <v>No</v>
      </c>
    </row>
    <row r="34" spans="1:11" x14ac:dyDescent="0.2">
      <c r="A34" s="28" t="s">
        <v>323</v>
      </c>
      <c r="B34" s="107" t="s">
        <v>213</v>
      </c>
      <c r="C34" s="9">
        <v>28.481612263999999</v>
      </c>
      <c r="D34" s="9" t="str">
        <f t="shared" si="4"/>
        <v>N/A</v>
      </c>
      <c r="E34" s="9">
        <v>20.148148148000001</v>
      </c>
      <c r="F34" s="9" t="str">
        <f t="shared" si="5"/>
        <v>N/A</v>
      </c>
      <c r="G34" s="9">
        <v>26.317065287999998</v>
      </c>
      <c r="H34" s="9" t="str">
        <f t="shared" si="6"/>
        <v>N/A</v>
      </c>
      <c r="I34" s="10">
        <v>-29.3</v>
      </c>
      <c r="J34" s="10">
        <v>30.62</v>
      </c>
      <c r="K34" s="9" t="str">
        <f t="shared" si="0"/>
        <v>No</v>
      </c>
    </row>
    <row r="35" spans="1:11" ht="25.5" x14ac:dyDescent="0.2">
      <c r="A35" s="28" t="s">
        <v>370</v>
      </c>
      <c r="B35" s="107" t="s">
        <v>213</v>
      </c>
      <c r="C35" s="9">
        <v>28.765825509999999</v>
      </c>
      <c r="D35" s="9" t="str">
        <f t="shared" si="4"/>
        <v>N/A</v>
      </c>
      <c r="E35" s="9">
        <v>21.925925926000001</v>
      </c>
      <c r="F35" s="9" t="str">
        <f>IF($B35="N/A","N/A",IF(E35&lt;0,"No","Yes"))</f>
        <v>N/A</v>
      </c>
      <c r="G35" s="9">
        <v>25.848416289999999</v>
      </c>
      <c r="H35" s="9" t="str">
        <f t="shared" si="6"/>
        <v>N/A</v>
      </c>
      <c r="I35" s="10">
        <v>-23.8</v>
      </c>
      <c r="J35" s="10">
        <v>17.89</v>
      </c>
      <c r="K35" s="9" t="str">
        <f t="shared" si="0"/>
        <v>Yes</v>
      </c>
    </row>
    <row r="36" spans="1:11" x14ac:dyDescent="0.2">
      <c r="A36" s="31" t="s">
        <v>374</v>
      </c>
      <c r="B36" s="1" t="s">
        <v>213</v>
      </c>
      <c r="C36" s="8">
        <v>89.656360348000007</v>
      </c>
      <c r="D36" s="9" t="str">
        <f t="shared" ref="D36:D39" si="7">IF($B36="N/A","N/A",IF(C36&lt;0,"No","Yes"))</f>
        <v>N/A</v>
      </c>
      <c r="E36" s="8">
        <v>85.851851851999996</v>
      </c>
      <c r="F36" s="9" t="str">
        <f t="shared" ref="F36:F39" si="8">IF($B36="N/A","N/A",IF(E36&lt;0,"No","Yes"))</f>
        <v>N/A</v>
      </c>
      <c r="G36" s="8">
        <v>90.756302520999995</v>
      </c>
      <c r="H36" s="9" t="str">
        <f t="shared" ref="H36:H39" si="9">IF($B36="N/A","N/A",IF(G36&lt;0,"No","Yes"))</f>
        <v>N/A</v>
      </c>
      <c r="I36" s="10">
        <v>-4.24</v>
      </c>
      <c r="J36" s="10">
        <v>5.7130000000000001</v>
      </c>
      <c r="K36" s="9" t="str">
        <f>IF(J36="Div by 0", "N/A", IF(J36="N/A","N/A", IF(J36&gt;30, "No", IF(J36&lt;-30, "No", "Yes"))))</f>
        <v>Yes</v>
      </c>
    </row>
    <row r="37" spans="1:11" x14ac:dyDescent="0.2">
      <c r="A37" s="31" t="s">
        <v>375</v>
      </c>
      <c r="B37" s="1" t="s">
        <v>213</v>
      </c>
      <c r="C37" s="8">
        <v>9.0775988286999993</v>
      </c>
      <c r="D37" s="9" t="str">
        <f t="shared" si="7"/>
        <v>N/A</v>
      </c>
      <c r="E37" s="8">
        <v>7.8518518519000002</v>
      </c>
      <c r="F37" s="9" t="str">
        <f t="shared" si="8"/>
        <v>N/A</v>
      </c>
      <c r="G37" s="8">
        <v>5.6965093729999996</v>
      </c>
      <c r="H37" s="9" t="str">
        <f t="shared" si="9"/>
        <v>N/A</v>
      </c>
      <c r="I37" s="10">
        <v>-13.5</v>
      </c>
      <c r="J37" s="10">
        <v>-27.5</v>
      </c>
      <c r="K37" s="9" t="str">
        <f>IF(J37="Div by 0", "N/A", IF(J37="N/A","N/A", IF(J37&gt;30, "No", IF(J37&lt;-30, "No", "Yes"))))</f>
        <v>Yes</v>
      </c>
    </row>
    <row r="38" spans="1:11" x14ac:dyDescent="0.2">
      <c r="A38" s="31" t="s">
        <v>376</v>
      </c>
      <c r="B38" s="1" t="s">
        <v>213</v>
      </c>
      <c r="C38" s="8">
        <v>8.6125226000000003E-3</v>
      </c>
      <c r="D38" s="9" t="str">
        <f t="shared" si="7"/>
        <v>N/A</v>
      </c>
      <c r="E38" s="8">
        <v>4.9629629629999998</v>
      </c>
      <c r="F38" s="9" t="str">
        <f t="shared" si="8"/>
        <v>N/A</v>
      </c>
      <c r="G38" s="8">
        <v>2.8926955398</v>
      </c>
      <c r="H38" s="9" t="str">
        <f t="shared" si="9"/>
        <v>N/A</v>
      </c>
      <c r="I38" s="10">
        <v>57525</v>
      </c>
      <c r="J38" s="10">
        <v>-41.7</v>
      </c>
      <c r="K38" s="9" t="str">
        <f>IF(J38="Div by 0", "N/A", IF(J38="N/A","N/A", IF(J38&gt;30, "No", IF(J38&lt;-30, "No", "Yes"))))</f>
        <v>No</v>
      </c>
    </row>
    <row r="39" spans="1:11" x14ac:dyDescent="0.2">
      <c r="A39" s="31" t="s">
        <v>377</v>
      </c>
      <c r="B39" s="1" t="s">
        <v>213</v>
      </c>
      <c r="C39" s="8">
        <v>0.67177676340000003</v>
      </c>
      <c r="D39" s="9" t="str">
        <f t="shared" si="7"/>
        <v>N/A</v>
      </c>
      <c r="E39" s="8">
        <v>0.66666666669999997</v>
      </c>
      <c r="F39" s="9" t="str">
        <f t="shared" si="8"/>
        <v>N/A</v>
      </c>
      <c r="G39" s="8">
        <v>0.45248868780000001</v>
      </c>
      <c r="H39" s="9" t="str">
        <f t="shared" si="9"/>
        <v>N/A</v>
      </c>
      <c r="I39" s="10">
        <v>-0.76100000000000001</v>
      </c>
      <c r="J39" s="10">
        <v>-32.1</v>
      </c>
      <c r="K39" s="9" t="str">
        <f>IF(J39="Div by 0", "N/A", IF(J39="N/A","N/A", IF(J39&gt;30, "No", IF(J39&lt;-30, "No", "Yes"))))</f>
        <v>No</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120889</v>
      </c>
      <c r="D7" s="34" t="str">
        <f>IF($B7="N/A","N/A",IF(C7&gt;15,"No",IF(C7&lt;-15,"No","Yes")))</f>
        <v>N/A</v>
      </c>
      <c r="E7" s="33">
        <v>131015</v>
      </c>
      <c r="F7" s="34" t="str">
        <f>IF($B7="N/A","N/A",IF(E7&gt;15,"No",IF(E7&lt;-15,"No","Yes")))</f>
        <v>N/A</v>
      </c>
      <c r="G7" s="33">
        <v>132745</v>
      </c>
      <c r="H7" s="34" t="str">
        <f>IF($B7="N/A","N/A",IF(G7&gt;15,"No",IF(G7&lt;-15,"No","Yes")))</f>
        <v>N/A</v>
      </c>
      <c r="I7" s="35">
        <v>8.3759999999999994</v>
      </c>
      <c r="J7" s="35">
        <v>1.32</v>
      </c>
      <c r="K7" s="34" t="str">
        <f t="shared" ref="K7:K24" si="0">IF(J7="Div by 0", "N/A", IF(J7="N/A","N/A", IF(J7&gt;30, "No", IF(J7&lt;-30, "No", "Yes"))))</f>
        <v>Yes</v>
      </c>
    </row>
    <row r="8" spans="1:11" x14ac:dyDescent="0.2">
      <c r="A8" s="109" t="s">
        <v>362</v>
      </c>
      <c r="B8" s="32" t="s">
        <v>213</v>
      </c>
      <c r="C8" s="36" t="s">
        <v>213</v>
      </c>
      <c r="D8" s="34" t="str">
        <f>IF($B8="N/A","N/A",IF(C8&gt;15,"No",IF(C8&lt;-15,"No","Yes")))</f>
        <v>N/A</v>
      </c>
      <c r="E8" s="36">
        <v>99.748883715999995</v>
      </c>
      <c r="F8" s="34" t="str">
        <f>IF($B8="N/A","N/A",IF(E8&gt;15,"No",IF(E8&lt;-15,"No","Yes")))</f>
        <v>N/A</v>
      </c>
      <c r="G8" s="36">
        <v>99.738596556999994</v>
      </c>
      <c r="H8" s="34" t="str">
        <f>IF($B8="N/A","N/A",IF(G8&gt;15,"No",IF(G8&lt;-15,"No","Yes")))</f>
        <v>N/A</v>
      </c>
      <c r="I8" s="35" t="s">
        <v>213</v>
      </c>
      <c r="J8" s="35">
        <v>-0.01</v>
      </c>
      <c r="K8" s="34" t="str">
        <f t="shared" si="0"/>
        <v>Yes</v>
      </c>
    </row>
    <row r="9" spans="1:11" x14ac:dyDescent="0.2">
      <c r="A9" s="109" t="s">
        <v>119</v>
      </c>
      <c r="B9" s="37" t="s">
        <v>213</v>
      </c>
      <c r="C9" s="8">
        <v>0.19770202419999999</v>
      </c>
      <c r="D9" s="9" t="str">
        <f>IF($B9="N/A","N/A",IF(C9&gt;15,"No",IF(C9&lt;-15,"No","Yes")))</f>
        <v>N/A</v>
      </c>
      <c r="E9" s="8">
        <v>0.2511162844</v>
      </c>
      <c r="F9" s="9" t="str">
        <f>IF($B9="N/A","N/A",IF(E9&gt;15,"No",IF(E9&lt;-15,"No","Yes")))</f>
        <v>N/A</v>
      </c>
      <c r="G9" s="8">
        <v>0.26140344269999999</v>
      </c>
      <c r="H9" s="9" t="str">
        <f>IF($B9="N/A","N/A",IF(G9&gt;15,"No",IF(G9&lt;-15,"No","Yes")))</f>
        <v>N/A</v>
      </c>
      <c r="I9" s="10">
        <v>27.02</v>
      </c>
      <c r="J9" s="10">
        <v>4.0970000000000004</v>
      </c>
      <c r="K9" s="9" t="str">
        <f t="shared" si="0"/>
        <v>Yes</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99.971875026000006</v>
      </c>
      <c r="D11" s="9" t="str">
        <f>IF(OR($B11="N/A",$C11="N/A"),"N/A",IF(C11&gt;100,"No",IF(C11&lt;95,"No","Yes")))</f>
        <v>Yes</v>
      </c>
      <c r="E11" s="8">
        <v>99.930542303999999</v>
      </c>
      <c r="F11" s="9" t="str">
        <f>IF(OR($B11="N/A",$E11="N/A"),"N/A",IF(E11&gt;100,"No",IF(E11&lt;95,"No","Yes")))</f>
        <v>Yes</v>
      </c>
      <c r="G11" s="8">
        <v>99.956307206000005</v>
      </c>
      <c r="H11" s="9" t="str">
        <f>IF($B11="N/A","N/A",IF(G11&gt;100,"No",IF(G11&lt;95,"No","Yes")))</f>
        <v>Yes</v>
      </c>
      <c r="I11" s="10">
        <v>-4.1000000000000002E-2</v>
      </c>
      <c r="J11" s="10">
        <v>2.58E-2</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27.805672973</v>
      </c>
      <c r="D13" s="9" t="str">
        <f t="shared" si="1"/>
        <v>No</v>
      </c>
      <c r="E13" s="8">
        <v>29.621799030999998</v>
      </c>
      <c r="F13" s="9" t="str">
        <f t="shared" si="2"/>
        <v>No</v>
      </c>
      <c r="G13" s="8">
        <v>30.704734641999998</v>
      </c>
      <c r="H13" s="9" t="str">
        <f t="shared" si="3"/>
        <v>No</v>
      </c>
      <c r="I13" s="10">
        <v>6.5309999999999997</v>
      </c>
      <c r="J13" s="10">
        <v>3.6560000000000001</v>
      </c>
      <c r="K13" s="9" t="str">
        <f t="shared" si="0"/>
        <v>Yes</v>
      </c>
    </row>
    <row r="14" spans="1:11" x14ac:dyDescent="0.2">
      <c r="A14" s="109" t="s">
        <v>13</v>
      </c>
      <c r="B14" s="37" t="s">
        <v>213</v>
      </c>
      <c r="C14" s="38">
        <v>120650</v>
      </c>
      <c r="D14" s="9" t="str">
        <f>IF($B14="N/A","N/A",IF(C14&gt;15,"No",IF(C14&lt;-15,"No","Yes")))</f>
        <v>N/A</v>
      </c>
      <c r="E14" s="38">
        <v>130686</v>
      </c>
      <c r="F14" s="9" t="str">
        <f>IF($B14="N/A","N/A",IF(E14&gt;15,"No",IF(E14&lt;-15,"No","Yes")))</f>
        <v>N/A</v>
      </c>
      <c r="G14" s="38">
        <v>132398</v>
      </c>
      <c r="H14" s="9" t="str">
        <f>IF($B14="N/A","N/A",IF(G14&gt;15,"No",IF(G14&lt;-15,"No","Yes")))</f>
        <v>N/A</v>
      </c>
      <c r="I14" s="10">
        <v>8.3179999999999996</v>
      </c>
      <c r="J14" s="10">
        <v>1.31</v>
      </c>
      <c r="K14" s="9" t="str">
        <f t="shared" si="0"/>
        <v>Yes</v>
      </c>
    </row>
    <row r="15" spans="1:11" x14ac:dyDescent="0.2">
      <c r="A15" s="109" t="s">
        <v>442</v>
      </c>
      <c r="B15" s="37" t="s">
        <v>215</v>
      </c>
      <c r="C15" s="8">
        <v>2.3506009117</v>
      </c>
      <c r="D15" s="9" t="str">
        <f>IF($B15="N/A","N/A",IF(C15&gt;20,"No",IF(C15&lt;5,"No","Yes")))</f>
        <v>No</v>
      </c>
      <c r="E15" s="8">
        <v>2.153252835</v>
      </c>
      <c r="F15" s="9" t="str">
        <f>IF($B15="N/A","N/A",IF(E15&gt;20,"No",IF(E15&lt;5,"No","Yes")))</f>
        <v>No</v>
      </c>
      <c r="G15" s="8">
        <v>3.5529237602000001</v>
      </c>
      <c r="H15" s="9" t="str">
        <f>IF($B15="N/A","N/A",IF(G15&gt;20,"No",IF(G15&lt;5,"No","Yes")))</f>
        <v>No</v>
      </c>
      <c r="I15" s="10">
        <v>-8.4</v>
      </c>
      <c r="J15" s="10">
        <v>65</v>
      </c>
      <c r="K15" s="9" t="str">
        <f t="shared" si="0"/>
        <v>No</v>
      </c>
    </row>
    <row r="16" spans="1:11" x14ac:dyDescent="0.2">
      <c r="A16" s="109" t="s">
        <v>443</v>
      </c>
      <c r="B16" s="32" t="s">
        <v>213</v>
      </c>
      <c r="C16" s="8" t="s">
        <v>213</v>
      </c>
      <c r="D16" s="9" t="str">
        <f>IF($B16="N/A","N/A",IF(C16&gt;15,"No",IF(C16&lt;-15,"No","Yes")))</f>
        <v>N/A</v>
      </c>
      <c r="E16" s="8">
        <v>97.846747164999996</v>
      </c>
      <c r="F16" s="9" t="str">
        <f>IF($B16="N/A","N/A",IF(E16&gt;15,"No",IF(E16&lt;-15,"No","Yes")))</f>
        <v>N/A</v>
      </c>
      <c r="G16" s="8">
        <v>96.447076240000001</v>
      </c>
      <c r="H16" s="9" t="str">
        <f>IF($B16="N/A","N/A",IF(G16&gt;15,"No",IF(G16&lt;-15,"No","Yes")))</f>
        <v>N/A</v>
      </c>
      <c r="I16" s="10" t="s">
        <v>213</v>
      </c>
      <c r="J16" s="10">
        <v>-1.43</v>
      </c>
      <c r="K16" s="9" t="str">
        <f t="shared" si="0"/>
        <v>Yes</v>
      </c>
    </row>
    <row r="17" spans="1:11" x14ac:dyDescent="0.2">
      <c r="A17" s="109" t="s">
        <v>444</v>
      </c>
      <c r="B17" s="37" t="s">
        <v>235</v>
      </c>
      <c r="C17" s="8">
        <v>6.8752590137</v>
      </c>
      <c r="D17" s="9" t="str">
        <f>IF($B17="N/A","N/A",IF(C17&gt;1,"Yes","No"))</f>
        <v>Yes</v>
      </c>
      <c r="E17" s="8">
        <v>10.349999235</v>
      </c>
      <c r="F17" s="9" t="str">
        <f>IF($B17="N/A","N/A",IF(E17&gt;1,"Yes","No"))</f>
        <v>Yes</v>
      </c>
      <c r="G17" s="8">
        <v>7.5945255970999996</v>
      </c>
      <c r="H17" s="9" t="str">
        <f>IF($B17="N/A","N/A",IF(G17&gt;1,"Yes","No"))</f>
        <v>Yes</v>
      </c>
      <c r="I17" s="10">
        <v>50.54</v>
      </c>
      <c r="J17" s="10">
        <v>-26.6</v>
      </c>
      <c r="K17" s="9" t="str">
        <f t="shared" si="0"/>
        <v>Yes</v>
      </c>
    </row>
    <row r="18" spans="1:11" x14ac:dyDescent="0.2">
      <c r="A18" s="109" t="s">
        <v>862</v>
      </c>
      <c r="B18" s="37" t="s">
        <v>213</v>
      </c>
      <c r="C18" s="110">
        <v>1871.1174200999999</v>
      </c>
      <c r="D18" s="9" t="str">
        <f>IF($B18="N/A","N/A",IF(C18&gt;15,"No",IF(C18&lt;-15,"No","Yes")))</f>
        <v>N/A</v>
      </c>
      <c r="E18" s="110">
        <v>2251.0558184000001</v>
      </c>
      <c r="F18" s="9" t="str">
        <f>IF($B18="N/A","N/A",IF(E18&gt;15,"No",IF(E18&lt;-15,"No","Yes")))</f>
        <v>N/A</v>
      </c>
      <c r="G18" s="110">
        <v>2527.9273993000002</v>
      </c>
      <c r="H18" s="9" t="str">
        <f>IF($B18="N/A","N/A",IF(G18&gt;15,"No",IF(G18&lt;-15,"No","Yes")))</f>
        <v>N/A</v>
      </c>
      <c r="I18" s="10">
        <v>20.309999999999999</v>
      </c>
      <c r="J18" s="10">
        <v>12.3</v>
      </c>
      <c r="K18" s="9" t="str">
        <f t="shared" si="0"/>
        <v>Yes</v>
      </c>
    </row>
    <row r="19" spans="1:11" x14ac:dyDescent="0.2">
      <c r="A19" s="3" t="s">
        <v>131</v>
      </c>
      <c r="B19" s="37" t="s">
        <v>213</v>
      </c>
      <c r="C19" s="38">
        <v>38</v>
      </c>
      <c r="D19" s="37" t="s">
        <v>213</v>
      </c>
      <c r="E19" s="38">
        <v>77</v>
      </c>
      <c r="F19" s="37" t="s">
        <v>213</v>
      </c>
      <c r="G19" s="38">
        <v>576</v>
      </c>
      <c r="H19" s="9" t="str">
        <f>IF($B19="N/A","N/A",IF(G19&gt;15,"No",IF(G19&lt;-15,"No","Yes")))</f>
        <v>N/A</v>
      </c>
      <c r="I19" s="10">
        <v>102.6</v>
      </c>
      <c r="J19" s="10">
        <v>648.1</v>
      </c>
      <c r="K19" s="9" t="str">
        <f t="shared" si="0"/>
        <v>No</v>
      </c>
    </row>
    <row r="20" spans="1:11" x14ac:dyDescent="0.2">
      <c r="A20" s="3" t="s">
        <v>346</v>
      </c>
      <c r="B20" s="32" t="s">
        <v>213</v>
      </c>
      <c r="C20" s="8" t="s">
        <v>213</v>
      </c>
      <c r="D20" s="37" t="s">
        <v>213</v>
      </c>
      <c r="E20" s="8">
        <v>5.8771896300000001E-2</v>
      </c>
      <c r="F20" s="37" t="s">
        <v>213</v>
      </c>
      <c r="G20" s="8">
        <v>0.43391464839999999</v>
      </c>
      <c r="H20" s="9" t="str">
        <f>IF($B20="N/A","N/A",IF(G20&gt;15,"No",IF(G20&lt;-15,"No","Yes")))</f>
        <v>N/A</v>
      </c>
      <c r="I20" s="10" t="s">
        <v>213</v>
      </c>
      <c r="J20" s="10">
        <v>638.29999999999995</v>
      </c>
      <c r="K20" s="9" t="str">
        <f t="shared" si="0"/>
        <v>No</v>
      </c>
    </row>
    <row r="21" spans="1:11" ht="25.5" x14ac:dyDescent="0.2">
      <c r="A21" s="3" t="s">
        <v>841</v>
      </c>
      <c r="B21" s="37" t="s">
        <v>213</v>
      </c>
      <c r="C21" s="110">
        <v>2163.2105262999999</v>
      </c>
      <c r="D21" s="9" t="str">
        <f>IF($B21="N/A","N/A",IF(C21&gt;60,"No",IF(C21&lt;15,"No","Yes")))</f>
        <v>N/A</v>
      </c>
      <c r="E21" s="110">
        <v>1877.5454545</v>
      </c>
      <c r="F21" s="9" t="str">
        <f>IF($B21="N/A","N/A",IF(E21&gt;60,"No",IF(E21&lt;15,"No","Yes")))</f>
        <v>N/A</v>
      </c>
      <c r="G21" s="110">
        <v>1766.7934028</v>
      </c>
      <c r="H21" s="9" t="str">
        <f>IF($B21="N/A","N/A",IF(G21&gt;60,"No",IF(G21&lt;15,"No","Yes")))</f>
        <v>N/A</v>
      </c>
      <c r="I21" s="10">
        <v>-13.2</v>
      </c>
      <c r="J21" s="10">
        <v>-5.9</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117814</v>
      </c>
      <c r="D6" s="9" t="str">
        <f>IF($B6="N/A","N/A",IF(C6&gt;15,"No",IF(C6&lt;-15,"No","Yes")))</f>
        <v>N/A</v>
      </c>
      <c r="E6" s="38">
        <v>127872</v>
      </c>
      <c r="F6" s="9" t="str">
        <f>IF($B6="N/A","N/A",IF(E6&gt;15,"No",IF(E6&lt;-15,"No","Yes")))</f>
        <v>N/A</v>
      </c>
      <c r="G6" s="38">
        <v>127694</v>
      </c>
      <c r="H6" s="9" t="str">
        <f>IF($B6="N/A","N/A",IF(G6&gt;15,"No",IF(G6&lt;-15,"No","Yes")))</f>
        <v>N/A</v>
      </c>
      <c r="I6" s="10">
        <v>8.5370000000000008</v>
      </c>
      <c r="J6" s="10">
        <v>-0.13900000000000001</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143.17958525</v>
      </c>
      <c r="D9" s="9" t="str">
        <f>IF($B9="N/A","N/A",IF(C9&gt;100,"No",IF(C9&lt;50,"No","Yes")))</f>
        <v>No</v>
      </c>
      <c r="E9" s="39">
        <v>147.72174178</v>
      </c>
      <c r="F9" s="9" t="str">
        <f>IF($B9="N/A","N/A",IF(E9&gt;100,"No",IF(E9&lt;50,"No","Yes")))</f>
        <v>No</v>
      </c>
      <c r="G9" s="39">
        <v>150.53926254000001</v>
      </c>
      <c r="H9" s="9" t="str">
        <f>IF($B9="N/A","N/A",IF(G9&gt;100,"No",IF(G9&lt;50,"No","Yes")))</f>
        <v>No</v>
      </c>
      <c r="I9" s="10">
        <v>3.1720000000000002</v>
      </c>
      <c r="J9" s="10">
        <v>1.907</v>
      </c>
      <c r="K9" s="9" t="str">
        <f t="shared" si="0"/>
        <v>Yes</v>
      </c>
    </row>
    <row r="10" spans="1:11" ht="25.5" x14ac:dyDescent="0.2">
      <c r="A10" s="91" t="s">
        <v>844</v>
      </c>
      <c r="B10" s="37" t="s">
        <v>213</v>
      </c>
      <c r="C10" s="39">
        <v>200.50136698</v>
      </c>
      <c r="D10" s="9" t="str">
        <f>IF($B10="N/A","N/A",IF(C10&gt;15,"No",IF(C10&lt;-15,"No","Yes")))</f>
        <v>N/A</v>
      </c>
      <c r="E10" s="39">
        <v>200.33422969</v>
      </c>
      <c r="F10" s="9" t="str">
        <f>IF($B10="N/A","N/A",IF(E10&gt;15,"No",IF(E10&lt;-15,"No","Yes")))</f>
        <v>N/A</v>
      </c>
      <c r="G10" s="39">
        <v>198.51357057000001</v>
      </c>
      <c r="H10" s="9" t="str">
        <f>IF($B10="N/A","N/A",IF(G10&gt;15,"No",IF(G10&lt;-15,"No","Yes")))</f>
        <v>N/A</v>
      </c>
      <c r="I10" s="10">
        <v>-8.3000000000000004E-2</v>
      </c>
      <c r="J10" s="10">
        <v>-0.90900000000000003</v>
      </c>
      <c r="K10" s="9" t="str">
        <f t="shared" si="0"/>
        <v>Yes</v>
      </c>
    </row>
    <row r="11" spans="1:11" ht="25.5" x14ac:dyDescent="0.2">
      <c r="A11" s="91" t="s">
        <v>845</v>
      </c>
      <c r="B11" s="37" t="s">
        <v>213</v>
      </c>
      <c r="C11" s="39">
        <v>410.06902086999997</v>
      </c>
      <c r="D11" s="9" t="str">
        <f>IF($B11="N/A","N/A",IF(C11&gt;15,"No",IF(C11&lt;-15,"No","Yes")))</f>
        <v>N/A</v>
      </c>
      <c r="E11" s="39">
        <v>399.08745247000002</v>
      </c>
      <c r="F11" s="9" t="str">
        <f>IF($B11="N/A","N/A",IF(E11&gt;15,"No",IF(E11&lt;-15,"No","Yes")))</f>
        <v>N/A</v>
      </c>
      <c r="G11" s="39">
        <v>457.79365079000002</v>
      </c>
      <c r="H11" s="9" t="str">
        <f>IF($B11="N/A","N/A",IF(G11&gt;15,"No",IF(G11&lt;-15,"No","Yes")))</f>
        <v>N/A</v>
      </c>
      <c r="I11" s="10">
        <v>-2.68</v>
      </c>
      <c r="J11" s="10">
        <v>14.71</v>
      </c>
      <c r="K11" s="9" t="str">
        <f t="shared" si="0"/>
        <v>Yes</v>
      </c>
    </row>
    <row r="12" spans="1:11" ht="25.5" x14ac:dyDescent="0.2">
      <c r="A12" s="91" t="s">
        <v>846</v>
      </c>
      <c r="B12" s="37" t="s">
        <v>213</v>
      </c>
      <c r="C12" s="39">
        <v>832.60206404999997</v>
      </c>
      <c r="D12" s="9" t="str">
        <f>IF($B12="N/A","N/A",IF(C12&gt;15,"No",IF(C12&lt;-15,"No","Yes")))</f>
        <v>N/A</v>
      </c>
      <c r="E12" s="39">
        <v>782.12364766999997</v>
      </c>
      <c r="F12" s="9" t="str">
        <f>IF($B12="N/A","N/A",IF(E12&gt;15,"No",IF(E12&lt;-15,"No","Yes")))</f>
        <v>N/A</v>
      </c>
      <c r="G12" s="39">
        <v>815.00128547999998</v>
      </c>
      <c r="H12" s="9" t="str">
        <f>IF($B12="N/A","N/A",IF(G12&gt;15,"No",IF(G12&lt;-15,"No","Yes")))</f>
        <v>N/A</v>
      </c>
      <c r="I12" s="10">
        <v>-6.06</v>
      </c>
      <c r="J12" s="10">
        <v>4.2039999999999997</v>
      </c>
      <c r="K12" s="9" t="str">
        <f t="shared" si="0"/>
        <v>Yes</v>
      </c>
    </row>
    <row r="13" spans="1:11" x14ac:dyDescent="0.2">
      <c r="A13" s="91" t="s">
        <v>655</v>
      </c>
      <c r="B13" s="37" t="s">
        <v>237</v>
      </c>
      <c r="C13" s="8">
        <v>87.530344440999997</v>
      </c>
      <c r="D13" s="9" t="str">
        <f>IF($B13="N/A","N/A",IF(C13&gt;99,"No",IF(C13&lt;75,"No","Yes")))</f>
        <v>Yes</v>
      </c>
      <c r="E13" s="8">
        <v>85.942974223999997</v>
      </c>
      <c r="F13" s="9" t="str">
        <f>IF($B13="N/A","N/A",IF(E13&gt;99,"No",IF(E13&lt;75,"No","Yes")))</f>
        <v>Yes</v>
      </c>
      <c r="G13" s="8">
        <v>84.184065029999999</v>
      </c>
      <c r="H13" s="9" t="str">
        <f>IF($B13="N/A","N/A",IF(G13&gt;99,"No",IF(G13&lt;75,"No","Yes")))</f>
        <v>Yes</v>
      </c>
      <c r="I13" s="10">
        <v>-1.81</v>
      </c>
      <c r="J13" s="10">
        <v>-2.0499999999999998</v>
      </c>
      <c r="K13" s="9" t="str">
        <f t="shared" ref="K13:K24" si="1">IF(J13="Div by 0", "N/A", IF(J13="N/A","N/A", IF(J13&gt;30, "No", IF(J13&lt;-30, "No", "Yes"))))</f>
        <v>Yes</v>
      </c>
    </row>
    <row r="14" spans="1:11" x14ac:dyDescent="0.2">
      <c r="A14" s="91" t="s">
        <v>495</v>
      </c>
      <c r="B14" s="37" t="s">
        <v>213</v>
      </c>
      <c r="C14" s="9">
        <v>99.987393694999994</v>
      </c>
      <c r="D14" s="9" t="str">
        <f>IF($B14="N/A","N/A",IF(C14&gt;15,"No",IF(C14&lt;-15,"No","Yes")))</f>
        <v>N/A</v>
      </c>
      <c r="E14" s="9">
        <v>99.979071312000002</v>
      </c>
      <c r="F14" s="9" t="str">
        <f>IF($B14="N/A","N/A",IF(E14&gt;15,"No",IF(E14&lt;-15,"No","Yes")))</f>
        <v>N/A</v>
      </c>
      <c r="G14" s="9">
        <v>99.994418500999998</v>
      </c>
      <c r="H14" s="9" t="str">
        <f>IF($B14="N/A","N/A",IF(G14&gt;15,"No",IF(G14&lt;-15,"No","Yes")))</f>
        <v>N/A</v>
      </c>
      <c r="I14" s="10">
        <v>-8.0000000000000002E-3</v>
      </c>
      <c r="J14" s="10">
        <v>1.54E-2</v>
      </c>
      <c r="K14" s="9" t="str">
        <f t="shared" si="1"/>
        <v>Yes</v>
      </c>
    </row>
    <row r="15" spans="1:11" x14ac:dyDescent="0.2">
      <c r="A15" s="91" t="s">
        <v>847</v>
      </c>
      <c r="B15" s="37" t="s">
        <v>213</v>
      </c>
      <c r="C15" s="38">
        <v>10.018882746999999</v>
      </c>
      <c r="D15" s="9" t="str">
        <f>IF($B15="N/A","N/A",IF(C15&gt;15,"No",IF(C15&lt;-15,"No","Yes")))</f>
        <v>N/A</v>
      </c>
      <c r="E15" s="10">
        <v>9.4950033675000007</v>
      </c>
      <c r="F15" s="9" t="str">
        <f>IF($B15="N/A","N/A",IF(E15&gt;15,"No",IF(E15&lt;-15,"No","Yes")))</f>
        <v>N/A</v>
      </c>
      <c r="G15" s="10">
        <v>9.7246492761999992</v>
      </c>
      <c r="H15" s="9" t="str">
        <f>IF($B15="N/A","N/A",IF(G15&gt;15,"No",IF(G15&lt;-15,"No","Yes")))</f>
        <v>N/A</v>
      </c>
      <c r="I15" s="10">
        <v>-5.23</v>
      </c>
      <c r="J15" s="10">
        <v>2.419</v>
      </c>
      <c r="K15" s="9" t="str">
        <f t="shared" si="1"/>
        <v>Yes</v>
      </c>
    </row>
    <row r="16" spans="1:11" x14ac:dyDescent="0.2">
      <c r="A16" s="88" t="s">
        <v>656</v>
      </c>
      <c r="B16" s="62" t="s">
        <v>238</v>
      </c>
      <c r="C16" s="9">
        <v>11.85597637</v>
      </c>
      <c r="D16" s="9" t="str">
        <f>IF($B16="N/A","N/A",IF(C16&gt;20,"No",IF(C16&lt;=0,"No","Yes")))</f>
        <v>Yes</v>
      </c>
      <c r="E16" s="9">
        <v>13.429054054</v>
      </c>
      <c r="F16" s="9" t="str">
        <f>IF($B16="N/A","N/A",IF(E16&gt;20,"No",IF(E16&lt;=0,"No","Yes")))</f>
        <v>Yes</v>
      </c>
      <c r="G16" s="9">
        <v>15.274797563</v>
      </c>
      <c r="H16" s="9" t="str">
        <f>IF($B16="N/A","N/A",IF(G16&gt;20,"No",IF(G16&lt;=0,"No","Yes")))</f>
        <v>Yes</v>
      </c>
      <c r="I16" s="10">
        <v>13.27</v>
      </c>
      <c r="J16" s="10">
        <v>13.74</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20.137242268000001</v>
      </c>
      <c r="D18" s="9" t="str">
        <f>IF($B18="N/A","N/A",IF(C18&gt;15,"No",IF(C18&lt;-15,"No","Yes")))</f>
        <v>N/A</v>
      </c>
      <c r="E18" s="10">
        <v>16.350163056</v>
      </c>
      <c r="F18" s="9" t="str">
        <f>IF($B18="N/A","N/A",IF(E18&gt;15,"No",IF(E18&lt;-15,"No","Yes")))</f>
        <v>N/A</v>
      </c>
      <c r="G18" s="10">
        <v>14.497872340000001</v>
      </c>
      <c r="H18" s="9" t="str">
        <f>IF($B18="N/A","N/A",IF(G18&gt;15,"No",IF(G18&lt;-15,"No","Yes")))</f>
        <v>N/A</v>
      </c>
      <c r="I18" s="10">
        <v>-18.8</v>
      </c>
      <c r="J18" s="10">
        <v>-11.3</v>
      </c>
      <c r="K18" s="9" t="str">
        <f t="shared" si="1"/>
        <v>Yes</v>
      </c>
    </row>
    <row r="19" spans="1:11" x14ac:dyDescent="0.2">
      <c r="A19" s="91" t="s">
        <v>657</v>
      </c>
      <c r="B19" s="62" t="s">
        <v>239</v>
      </c>
      <c r="C19" s="9">
        <v>1.8673502299999999E-2</v>
      </c>
      <c r="D19" s="9" t="str">
        <f>IF($B19="N/A","N/A",IF(C19&gt;10,"No",IF(C19&lt;=0,"No","Yes")))</f>
        <v>Yes</v>
      </c>
      <c r="E19" s="9">
        <v>8.6023524000000007E-3</v>
      </c>
      <c r="F19" s="9" t="str">
        <f>IF($B19="N/A","N/A",IF(E19&gt;10,"No",IF(E19&lt;=0,"No","Yes")))</f>
        <v>Yes</v>
      </c>
      <c r="G19" s="9">
        <v>1.6445565200000001E-2</v>
      </c>
      <c r="H19" s="9" t="str">
        <f>IF($B19="N/A","N/A",IF(G19&gt;10,"No",IF(G19&lt;=0,"No","Yes")))</f>
        <v>Yes</v>
      </c>
      <c r="I19" s="10">
        <v>-53.9</v>
      </c>
      <c r="J19" s="10">
        <v>91.18</v>
      </c>
      <c r="K19" s="9" t="str">
        <f t="shared" si="1"/>
        <v>No</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28.318181817999999</v>
      </c>
      <c r="D21" s="9" t="str">
        <f>IF($B21="N/A","N/A",IF(C21&gt;15,"No",IF(C21&lt;-15,"No","Yes")))</f>
        <v>N/A</v>
      </c>
      <c r="E21" s="10">
        <v>23.909090909</v>
      </c>
      <c r="F21" s="9" t="str">
        <f>IF($B21="N/A","N/A",IF(E21&gt;15,"No",IF(E21&lt;-15,"No","Yes")))</f>
        <v>N/A</v>
      </c>
      <c r="G21" s="10">
        <v>24</v>
      </c>
      <c r="H21" s="9" t="str">
        <f>IF($B21="N/A","N/A",IF(G21&gt;15,"No",IF(G21&lt;-15,"No","Yes")))</f>
        <v>N/A</v>
      </c>
      <c r="I21" s="10">
        <v>-15.6</v>
      </c>
      <c r="J21" s="10">
        <v>0.38019999999999998</v>
      </c>
      <c r="K21" s="9" t="str">
        <f t="shared" si="1"/>
        <v>Yes</v>
      </c>
    </row>
    <row r="22" spans="1:11" x14ac:dyDescent="0.2">
      <c r="A22" s="91" t="s">
        <v>1710</v>
      </c>
      <c r="B22" s="62" t="s">
        <v>224</v>
      </c>
      <c r="C22" s="9">
        <v>0.5950056869</v>
      </c>
      <c r="D22" s="9" t="str">
        <f>IF($B22="N/A","N/A",IF(C22&gt;5,"No",IF(C22&lt;=0,"No","Yes")))</f>
        <v>Yes</v>
      </c>
      <c r="E22" s="9">
        <v>0.61936936939999998</v>
      </c>
      <c r="F22" s="9" t="str">
        <f>IF($B22="N/A","N/A",IF(E22&gt;5,"No",IF(E22&lt;=0,"No","Yes")))</f>
        <v>Yes</v>
      </c>
      <c r="G22" s="9">
        <v>0.52469184140000003</v>
      </c>
      <c r="H22" s="9" t="str">
        <f>IF($B22="N/A","N/A",IF(G22&gt;5,"No",IF(G22&lt;=0,"No","Yes")))</f>
        <v>Yes</v>
      </c>
      <c r="I22" s="10">
        <v>4.0949999999999998</v>
      </c>
      <c r="J22" s="10">
        <v>-15.3</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28.198288160000001</v>
      </c>
      <c r="D24" s="9" t="str">
        <f>IF($B24="N/A","N/A",IF(C24&gt;15,"No",IF(C24&lt;-15,"No","Yes")))</f>
        <v>N/A</v>
      </c>
      <c r="E24" s="10">
        <v>28.01010101</v>
      </c>
      <c r="F24" s="9" t="str">
        <f>IF($B24="N/A","N/A",IF(E24&gt;15,"No",IF(E24&lt;-15,"No","Yes")))</f>
        <v>N/A</v>
      </c>
      <c r="G24" s="10">
        <v>27.865671641999999</v>
      </c>
      <c r="H24" s="9" t="str">
        <f>IF($B24="N/A","N/A",IF(G24&gt;15,"No",IF(G24&lt;-15,"No","Yes")))</f>
        <v>N/A</v>
      </c>
      <c r="I24" s="10">
        <v>-0.66700000000000004</v>
      </c>
      <c r="J24" s="10">
        <v>-0.51600000000000001</v>
      </c>
      <c r="K24" s="9" t="str">
        <f t="shared" si="1"/>
        <v>Yes</v>
      </c>
    </row>
    <row r="25" spans="1:11" x14ac:dyDescent="0.2">
      <c r="A25" s="91" t="s">
        <v>15</v>
      </c>
      <c r="B25" s="37" t="s">
        <v>240</v>
      </c>
      <c r="C25" s="9">
        <v>0.41081705060000001</v>
      </c>
      <c r="D25" s="9" t="str">
        <f>IF($B25="N/A","N/A",IF(C25&gt;20,"No",IF(C25&lt;1,"No","Yes")))</f>
        <v>No</v>
      </c>
      <c r="E25" s="9">
        <v>0.31046671669999998</v>
      </c>
      <c r="F25" s="9" t="str">
        <f>IF($B25="N/A","N/A",IF(E25&gt;20,"No",IF(E25&lt;1,"No","Yes")))</f>
        <v>No</v>
      </c>
      <c r="G25" s="9">
        <v>0.2874058296</v>
      </c>
      <c r="H25" s="9" t="str">
        <f>IF($B25="N/A","N/A",IF(G25&gt;20,"No",IF(G25&lt;1,"No","Yes")))</f>
        <v>No</v>
      </c>
      <c r="I25" s="10">
        <v>-24.4</v>
      </c>
      <c r="J25" s="10">
        <v>-7.43</v>
      </c>
      <c r="K25" s="9" t="str">
        <f t="shared" ref="K25:K34" si="2">IF(J25="Div by 0", "N/A", IF(J25="N/A","N/A", IF(J25&gt;30, "No", IF(J25&lt;-30, "No", "Yes"))))</f>
        <v>Yes</v>
      </c>
    </row>
    <row r="26" spans="1:11" x14ac:dyDescent="0.2">
      <c r="A26" s="91" t="s">
        <v>159</v>
      </c>
      <c r="B26" s="37" t="s">
        <v>214</v>
      </c>
      <c r="C26" s="9">
        <v>0.61367918919999997</v>
      </c>
      <c r="D26" s="9" t="str">
        <f>IF($B26="N/A","N/A",IF(C26&gt;100,"No",IF(C26&lt;95,"No","Yes")))</f>
        <v>No</v>
      </c>
      <c r="E26" s="9">
        <v>0.62797172170000004</v>
      </c>
      <c r="F26" s="9" t="str">
        <f>IF($B26="N/A","N/A",IF(E26&gt;100,"No",IF(E26&lt;95,"No","Yes")))</f>
        <v>No</v>
      </c>
      <c r="G26" s="9">
        <v>0.54113740659999998</v>
      </c>
      <c r="H26" s="9" t="str">
        <f>IF($B26="N/A","N/A",IF(G26&gt;100,"No",IF(G26&lt;95,"No","Yes")))</f>
        <v>No</v>
      </c>
      <c r="I26" s="10">
        <v>2.3290000000000002</v>
      </c>
      <c r="J26" s="10">
        <v>-13.8</v>
      </c>
      <c r="K26" s="9" t="str">
        <f t="shared" si="2"/>
        <v>Yes</v>
      </c>
    </row>
    <row r="27" spans="1:11" x14ac:dyDescent="0.2">
      <c r="A27" s="91" t="s">
        <v>32</v>
      </c>
      <c r="B27" s="37" t="s">
        <v>214</v>
      </c>
      <c r="C27" s="9">
        <v>100</v>
      </c>
      <c r="D27" s="9" t="str">
        <f>IF($B27="N/A","N/A",IF(C27&gt;100,"No",IF(C27&lt;95,"No","Yes")))</f>
        <v>Yes</v>
      </c>
      <c r="E27" s="9">
        <v>99.999217967999996</v>
      </c>
      <c r="F27" s="9" t="str">
        <f>IF($B27="N/A","N/A",IF(E27&gt;100,"No",IF(E27&lt;95,"No","Yes")))</f>
        <v>Yes</v>
      </c>
      <c r="G27" s="9">
        <v>100</v>
      </c>
      <c r="H27" s="9" t="str">
        <f>IF($B27="N/A","N/A",IF(G27&gt;100,"No",IF(G27&lt;95,"No","Yes")))</f>
        <v>Yes</v>
      </c>
      <c r="I27" s="10">
        <v>-1E-3</v>
      </c>
      <c r="J27" s="10">
        <v>8.0000000000000004E-4</v>
      </c>
      <c r="K27" s="9" t="str">
        <f t="shared" si="2"/>
        <v>Yes</v>
      </c>
    </row>
    <row r="28" spans="1:11" x14ac:dyDescent="0.2">
      <c r="A28" s="91" t="s">
        <v>851</v>
      </c>
      <c r="B28" s="37" t="s">
        <v>226</v>
      </c>
      <c r="C28" s="9">
        <v>17.531872273000001</v>
      </c>
      <c r="D28" s="9" t="str">
        <f>IF($B28="N/A","N/A",IF(C28&gt;30,"No",IF(C28&lt;5,"No","Yes")))</f>
        <v>Yes</v>
      </c>
      <c r="E28" s="9">
        <v>16.452518554000001</v>
      </c>
      <c r="F28" s="9" t="str">
        <f>IF($B28="N/A","N/A",IF(E28&gt;30,"No",IF(E28&lt;5,"No","Yes")))</f>
        <v>Yes</v>
      </c>
      <c r="G28" s="9">
        <v>16.202797312000001</v>
      </c>
      <c r="H28" s="9" t="str">
        <f>IF($B28="N/A","N/A",IF(G28&gt;30,"No",IF(G28&lt;5,"No","Yes")))</f>
        <v>Yes</v>
      </c>
      <c r="I28" s="10">
        <v>-6.16</v>
      </c>
      <c r="J28" s="10">
        <v>-1.52</v>
      </c>
      <c r="K28" s="9" t="str">
        <f t="shared" si="2"/>
        <v>Yes</v>
      </c>
    </row>
    <row r="29" spans="1:11" x14ac:dyDescent="0.2">
      <c r="A29" s="91" t="s">
        <v>852</v>
      </c>
      <c r="B29" s="37" t="s">
        <v>227</v>
      </c>
      <c r="C29" s="9">
        <v>47.214252975000001</v>
      </c>
      <c r="D29" s="9" t="str">
        <f>IF($B29="N/A","N/A",IF(C29&gt;75,"No",IF(C29&lt;15,"No","Yes")))</f>
        <v>Yes</v>
      </c>
      <c r="E29" s="9">
        <v>46.013560540999997</v>
      </c>
      <c r="F29" s="9" t="str">
        <f>IF($B29="N/A","N/A",IF(E29&gt;75,"No",IF(E29&lt;15,"No","Yes")))</f>
        <v>Yes</v>
      </c>
      <c r="G29" s="9">
        <v>45.149341393999997</v>
      </c>
      <c r="H29" s="9" t="str">
        <f>IF($B29="N/A","N/A",IF(G29&gt;75,"No",IF(G29&lt;15,"No","Yes")))</f>
        <v>Yes</v>
      </c>
      <c r="I29" s="10">
        <v>-2.54</v>
      </c>
      <c r="J29" s="10">
        <v>-1.88</v>
      </c>
      <c r="K29" s="9" t="str">
        <f t="shared" si="2"/>
        <v>Yes</v>
      </c>
    </row>
    <row r="30" spans="1:11" x14ac:dyDescent="0.2">
      <c r="A30" s="91" t="s">
        <v>853</v>
      </c>
      <c r="B30" s="37" t="s">
        <v>228</v>
      </c>
      <c r="C30" s="9">
        <v>35.253874752000002</v>
      </c>
      <c r="D30" s="9" t="str">
        <f>IF($B30="N/A","N/A",IF(C30&gt;70,"No",IF(C30&lt;25,"No","Yes")))</f>
        <v>Yes</v>
      </c>
      <c r="E30" s="9">
        <v>37.533920905000002</v>
      </c>
      <c r="F30" s="9" t="str">
        <f>IF($B30="N/A","N/A",IF(E30&gt;70,"No",IF(E30&lt;25,"No","Yes")))</f>
        <v>Yes</v>
      </c>
      <c r="G30" s="9">
        <v>38.647861292999998</v>
      </c>
      <c r="H30" s="9" t="str">
        <f>IF($B30="N/A","N/A",IF(G30&gt;70,"No",IF(G30&lt;25,"No","Yes")))</f>
        <v>Yes</v>
      </c>
      <c r="I30" s="10">
        <v>6.468</v>
      </c>
      <c r="J30" s="10">
        <v>2.968</v>
      </c>
      <c r="K30" s="9" t="str">
        <f t="shared" si="2"/>
        <v>Yes</v>
      </c>
    </row>
    <row r="31" spans="1:11" x14ac:dyDescent="0.2">
      <c r="A31" s="91" t="s">
        <v>160</v>
      </c>
      <c r="B31" s="37" t="s">
        <v>214</v>
      </c>
      <c r="C31" s="9">
        <v>0.61367918919999997</v>
      </c>
      <c r="D31" s="9" t="str">
        <f>IF($B31="N/A","N/A",IF(C31&gt;100,"No",IF(C31&lt;95,"No","Yes")))</f>
        <v>No</v>
      </c>
      <c r="E31" s="9">
        <v>0.62797172170000004</v>
      </c>
      <c r="F31" s="9" t="str">
        <f>IF($B31="N/A","N/A",IF(E31&gt;100,"No",IF(E31&lt;95,"No","Yes")))</f>
        <v>No</v>
      </c>
      <c r="G31" s="9">
        <v>0.54113740659999998</v>
      </c>
      <c r="H31" s="9" t="str">
        <f>IF($B31="N/A","N/A",IF(G31&gt;100,"No",IF(G31&lt;95,"No","Yes")))</f>
        <v>No</v>
      </c>
      <c r="I31" s="10">
        <v>2.3290000000000002</v>
      </c>
      <c r="J31" s="10">
        <v>-13.8</v>
      </c>
      <c r="K31" s="9" t="str">
        <f t="shared" si="2"/>
        <v>Yes</v>
      </c>
    </row>
    <row r="32" spans="1:11" x14ac:dyDescent="0.2">
      <c r="A32" s="31" t="s">
        <v>374</v>
      </c>
      <c r="B32" s="37" t="s">
        <v>241</v>
      </c>
      <c r="C32" s="9">
        <v>4.7532551300000003E-2</v>
      </c>
      <c r="D32" s="9" t="str">
        <f>IF($B32="N/A","N/A",IF(C32&gt;5,"No",IF(C32&lt;1,"No","Yes")))</f>
        <v>No</v>
      </c>
      <c r="E32" s="9">
        <v>4.9268017999999997E-2</v>
      </c>
      <c r="F32" s="9" t="str">
        <f>IF($B32="N/A","N/A",IF(E32&gt;5,"No",IF(E32&lt;1,"No","Yes")))</f>
        <v>No</v>
      </c>
      <c r="G32" s="9">
        <v>4.4637962599999997E-2</v>
      </c>
      <c r="H32" s="9" t="str">
        <f>IF($B32="N/A","N/A",IF(G32&gt;5,"No",IF(G32&lt;1,"No","Yes")))</f>
        <v>No</v>
      </c>
      <c r="I32" s="10">
        <v>3.6509999999999998</v>
      </c>
      <c r="J32" s="10">
        <v>-9.4</v>
      </c>
      <c r="K32" s="9" t="str">
        <f t="shared" si="2"/>
        <v>Yes</v>
      </c>
    </row>
    <row r="33" spans="1:11" x14ac:dyDescent="0.2">
      <c r="A33" s="31" t="s">
        <v>376</v>
      </c>
      <c r="B33" s="37" t="s">
        <v>242</v>
      </c>
      <c r="C33" s="9">
        <v>0.56614663789999997</v>
      </c>
      <c r="D33" s="9" t="str">
        <f>IF($B33="N/A","N/A",IF(C33&gt;98,"No",IF(C33&lt;8,"No","Yes")))</f>
        <v>No</v>
      </c>
      <c r="E33" s="9">
        <v>0.57870370370000002</v>
      </c>
      <c r="F33" s="9" t="str">
        <f>IF($B33="N/A","N/A",IF(E33&gt;98,"No",IF(E33&lt;8,"No","Yes")))</f>
        <v>No</v>
      </c>
      <c r="G33" s="9">
        <v>0.49649944400000001</v>
      </c>
      <c r="H33" s="9" t="str">
        <f>IF($B33="N/A","N/A",IF(G33&gt;98,"No",IF(G33&lt;8,"No","Yes")))</f>
        <v>No</v>
      </c>
      <c r="I33" s="10">
        <v>2.218</v>
      </c>
      <c r="J33" s="10">
        <v>-14.2</v>
      </c>
      <c r="K33" s="9" t="str">
        <f t="shared" si="2"/>
        <v>Yes</v>
      </c>
    </row>
    <row r="34" spans="1:11" x14ac:dyDescent="0.2">
      <c r="A34" s="31" t="s">
        <v>377</v>
      </c>
      <c r="B34" s="62" t="s">
        <v>224</v>
      </c>
      <c r="C34" s="9">
        <v>0</v>
      </c>
      <c r="D34" s="9" t="str">
        <f>IF($B34="N/A","N/A",IF(C34&gt;5,"No",IF(C34&lt;=0,"No","Yes")))</f>
        <v>No</v>
      </c>
      <c r="E34" s="9">
        <v>0</v>
      </c>
      <c r="F34" s="9" t="str">
        <f>IF($B34="N/A","N/A",IF(E34&gt;5,"No",IF(E34&lt;=0,"No","Yes")))</f>
        <v>No</v>
      </c>
      <c r="G34" s="9">
        <v>0</v>
      </c>
      <c r="H34" s="9" t="str">
        <f>IF($B34="N/A","N/A",IF(G34&gt;5,"No",IF(G34&lt;=0,"No","Yes")))</f>
        <v>No</v>
      </c>
      <c r="I34" s="10" t="s">
        <v>1747</v>
      </c>
      <c r="J34" s="10" t="s">
        <v>1747</v>
      </c>
      <c r="K34" s="9" t="str">
        <f t="shared" si="2"/>
        <v>N/A</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2836</v>
      </c>
      <c r="D6" s="9" t="str">
        <f>IF($B6="N/A","N/A",IF(C6&gt;15,"No",IF(C6&lt;-15,"No","Yes")))</f>
        <v>N/A</v>
      </c>
      <c r="E6" s="38">
        <v>2814</v>
      </c>
      <c r="F6" s="9" t="str">
        <f>IF($B6="N/A","N/A",IF(E6&gt;15,"No",IF(E6&lt;-15,"No","Yes")))</f>
        <v>N/A</v>
      </c>
      <c r="G6" s="38">
        <v>4704</v>
      </c>
      <c r="H6" s="9" t="str">
        <f>IF($B6="N/A","N/A",IF(G6&gt;15,"No",IF(G6&lt;-15,"No","Yes")))</f>
        <v>N/A</v>
      </c>
      <c r="I6" s="10">
        <v>-0.77600000000000002</v>
      </c>
      <c r="J6" s="10">
        <v>67.16</v>
      </c>
      <c r="K6" s="9" t="str">
        <f t="shared" ref="K6:K22" si="0">IF(J6="Div by 0", "N/A", IF(J6="N/A","N/A", IF(J6&gt;30, "No", IF(J6&lt;-30, "No", "Yes"))))</f>
        <v>No</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234.83392101999999</v>
      </c>
      <c r="D9" s="9" t="str">
        <f>IF($B9="N/A","N/A",IF(C9&gt;15,"No",IF(C9&lt;-15,"No","Yes")))</f>
        <v>N/A</v>
      </c>
      <c r="E9" s="39">
        <v>236.69936034</v>
      </c>
      <c r="F9" s="9" t="str">
        <f>IF($B9="N/A","N/A",IF(E9&gt;15,"No",IF(E9&lt;-15,"No","Yes")))</f>
        <v>N/A</v>
      </c>
      <c r="G9" s="39">
        <v>144.00170068</v>
      </c>
      <c r="H9" s="9" t="str">
        <f>IF($B9="N/A","N/A",IF(G9&gt;15,"No",IF(G9&lt;-15,"No","Yes")))</f>
        <v>N/A</v>
      </c>
      <c r="I9" s="10">
        <v>0.7944</v>
      </c>
      <c r="J9" s="10">
        <v>-39.200000000000003</v>
      </c>
      <c r="K9" s="9" t="str">
        <f t="shared" si="0"/>
        <v>No</v>
      </c>
    </row>
    <row r="10" spans="1:11" x14ac:dyDescent="0.2">
      <c r="A10" s="91" t="s">
        <v>655</v>
      </c>
      <c r="B10" s="37" t="s">
        <v>237</v>
      </c>
      <c r="C10" s="8">
        <v>99.964739069000004</v>
      </c>
      <c r="D10" s="9" t="str">
        <f>IF($B10="N/A","N/A",IF(C10&gt;99,"No",IF(C10&lt;75,"No","Yes")))</f>
        <v>No</v>
      </c>
      <c r="E10" s="8">
        <v>100</v>
      </c>
      <c r="F10" s="9" t="str">
        <f>IF($B10="N/A","N/A",IF(E10&gt;99,"No",IF(E10&lt;75,"No","Yes")))</f>
        <v>No</v>
      </c>
      <c r="G10" s="8">
        <v>99.957482992999999</v>
      </c>
      <c r="H10" s="9" t="str">
        <f>IF($B10="N/A","N/A",IF(G10&gt;99,"No",IF(G10&lt;75,"No","Yes")))</f>
        <v>No</v>
      </c>
      <c r="I10" s="10">
        <v>3.5299999999999998E-2</v>
      </c>
      <c r="J10" s="10">
        <v>-4.2999999999999997E-2</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3.5260930900000001E-2</v>
      </c>
      <c r="D12" s="9" t="str">
        <f>IF($B12="N/A","N/A",IF(C12&gt;10,"No",IF(C12&lt;=0,"No","Yes")))</f>
        <v>Yes</v>
      </c>
      <c r="E12" s="9">
        <v>0</v>
      </c>
      <c r="F12" s="9" t="str">
        <f>IF($B12="N/A","N/A",IF(E12&gt;10,"No",IF(E12&lt;=0,"No","Yes")))</f>
        <v>No</v>
      </c>
      <c r="G12" s="9">
        <v>4.25170068E-2</v>
      </c>
      <c r="H12" s="9" t="str">
        <f>IF($B12="N/A","N/A",IF(G12&gt;10,"No",IF(G12&lt;=0,"No","Yes")))</f>
        <v>Yes</v>
      </c>
      <c r="I12" s="10">
        <v>-100</v>
      </c>
      <c r="J12" s="10" t="s">
        <v>1747</v>
      </c>
      <c r="K12" s="9" t="str">
        <f t="shared" si="0"/>
        <v>N/A</v>
      </c>
    </row>
    <row r="13" spans="1:11" x14ac:dyDescent="0.2">
      <c r="A13" s="91" t="s">
        <v>658</v>
      </c>
      <c r="B13" s="62"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91" t="s">
        <v>159</v>
      </c>
      <c r="B14" s="37" t="s">
        <v>214</v>
      </c>
      <c r="C14" s="9">
        <v>0</v>
      </c>
      <c r="D14" s="9" t="str">
        <f>IF($B14="N/A","N/A",IF(C14&gt;100,"No",IF(C14&lt;95,"No","Yes")))</f>
        <v>No</v>
      </c>
      <c r="E14" s="9">
        <v>0</v>
      </c>
      <c r="F14" s="9" t="str">
        <f>IF($B14="N/A","N/A",IF(E14&gt;100,"No",IF(E14&lt;95,"No","Yes")))</f>
        <v>No</v>
      </c>
      <c r="G14" s="9">
        <v>0</v>
      </c>
      <c r="H14" s="9" t="str">
        <f>IF($B14="N/A","N/A",IF(G14&gt;100,"No",IF(G14&lt;95,"No","Yes")))</f>
        <v>No</v>
      </c>
      <c r="I14" s="10" t="s">
        <v>1747</v>
      </c>
      <c r="J14" s="10" t="s">
        <v>1747</v>
      </c>
      <c r="K14" s="9" t="str">
        <f t="shared" si="0"/>
        <v>N/A</v>
      </c>
    </row>
    <row r="15" spans="1:11" x14ac:dyDescent="0.2">
      <c r="A15" s="91" t="s">
        <v>32</v>
      </c>
      <c r="B15" s="37" t="s">
        <v>214</v>
      </c>
      <c r="C15" s="9">
        <v>98.201692524999999</v>
      </c>
      <c r="D15" s="9" t="str">
        <f>IF($B15="N/A","N/A",IF(C15&gt;100,"No",IF(C15&lt;95,"No","Yes")))</f>
        <v>Yes</v>
      </c>
      <c r="E15" s="9">
        <v>99.076048330000006</v>
      </c>
      <c r="F15" s="9" t="str">
        <f>IF($B15="N/A","N/A",IF(E15&gt;100,"No",IF(E15&lt;95,"No","Yes")))</f>
        <v>Yes</v>
      </c>
      <c r="G15" s="9">
        <v>99.617346939000001</v>
      </c>
      <c r="H15" s="9" t="str">
        <f>IF($B15="N/A","N/A",IF(G15&gt;100,"No",IF(G15&lt;95,"No","Yes")))</f>
        <v>Yes</v>
      </c>
      <c r="I15" s="10">
        <v>0.89039999999999997</v>
      </c>
      <c r="J15" s="10">
        <v>0.54630000000000001</v>
      </c>
      <c r="K15" s="9" t="str">
        <f t="shared" si="0"/>
        <v>Yes</v>
      </c>
    </row>
    <row r="16" spans="1:11" x14ac:dyDescent="0.2">
      <c r="A16" s="91" t="s">
        <v>851</v>
      </c>
      <c r="B16" s="37" t="s">
        <v>226</v>
      </c>
      <c r="C16" s="9">
        <v>7.5044883303000001</v>
      </c>
      <c r="D16" s="9" t="str">
        <f>IF($B16="N/A","N/A",IF(C16&gt;30,"No",IF(C16&lt;5,"No","Yes")))</f>
        <v>Yes</v>
      </c>
      <c r="E16" s="9">
        <v>7.3170731706999996</v>
      </c>
      <c r="F16" s="9" t="str">
        <f>IF($B16="N/A","N/A",IF(E16&gt;30,"No",IF(E16&lt;5,"No","Yes")))</f>
        <v>Yes</v>
      </c>
      <c r="G16" s="9">
        <v>4.8868971404000003</v>
      </c>
      <c r="H16" s="9" t="str">
        <f>IF($B16="N/A","N/A",IF(G16&gt;30,"No",IF(G16&lt;5,"No","Yes")))</f>
        <v>No</v>
      </c>
      <c r="I16" s="10">
        <v>-2.5</v>
      </c>
      <c r="J16" s="10">
        <v>-33.200000000000003</v>
      </c>
      <c r="K16" s="9" t="str">
        <f t="shared" si="0"/>
        <v>No</v>
      </c>
    </row>
    <row r="17" spans="1:11" x14ac:dyDescent="0.2">
      <c r="A17" s="91" t="s">
        <v>852</v>
      </c>
      <c r="B17" s="37" t="s">
        <v>227</v>
      </c>
      <c r="C17" s="9">
        <v>45.637342908000001</v>
      </c>
      <c r="D17" s="9" t="str">
        <f>IF($B17="N/A","N/A",IF(C17&gt;75,"No",IF(C17&lt;15,"No","Yes")))</f>
        <v>Yes</v>
      </c>
      <c r="E17" s="9">
        <v>41.248206600000003</v>
      </c>
      <c r="F17" s="9" t="str">
        <f>IF($B17="N/A","N/A",IF(E17&gt;75,"No",IF(E17&lt;15,"No","Yes")))</f>
        <v>Yes</v>
      </c>
      <c r="G17" s="9">
        <v>39.031156637000002</v>
      </c>
      <c r="H17" s="9" t="str">
        <f>IF($B17="N/A","N/A",IF(G17&gt;75,"No",IF(G17&lt;15,"No","Yes")))</f>
        <v>Yes</v>
      </c>
      <c r="I17" s="10">
        <v>-9.6199999999999992</v>
      </c>
      <c r="J17" s="10">
        <v>-5.37</v>
      </c>
      <c r="K17" s="9" t="str">
        <f t="shared" si="0"/>
        <v>Yes</v>
      </c>
    </row>
    <row r="18" spans="1:11" x14ac:dyDescent="0.2">
      <c r="A18" s="91" t="s">
        <v>853</v>
      </c>
      <c r="B18" s="37" t="s">
        <v>228</v>
      </c>
      <c r="C18" s="9">
        <v>46.858168761000002</v>
      </c>
      <c r="D18" s="9" t="str">
        <f>IF($B18="N/A","N/A",IF(C18&gt;70,"No",IF(C18&lt;25,"No","Yes")))</f>
        <v>Yes</v>
      </c>
      <c r="E18" s="9">
        <v>51.434720230000003</v>
      </c>
      <c r="F18" s="9" t="str">
        <f>IF($B18="N/A","N/A",IF(E18&gt;70,"No",IF(E18&lt;25,"No","Yes")))</f>
        <v>Yes</v>
      </c>
      <c r="G18" s="9">
        <v>56.081946223000003</v>
      </c>
      <c r="H18" s="9" t="str">
        <f>IF($B18="N/A","N/A",IF(G18&gt;70,"No",IF(G18&lt;25,"No","Yes")))</f>
        <v>Yes</v>
      </c>
      <c r="I18" s="10">
        <v>9.7669999999999995</v>
      </c>
      <c r="J18" s="10">
        <v>9.0350000000000001</v>
      </c>
      <c r="K18" s="9" t="str">
        <f t="shared" si="0"/>
        <v>Yes</v>
      </c>
    </row>
    <row r="19" spans="1:11" x14ac:dyDescent="0.2">
      <c r="A19" s="91" t="s">
        <v>160</v>
      </c>
      <c r="B19" s="37"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31" t="s">
        <v>374</v>
      </c>
      <c r="B20" s="37" t="s">
        <v>241</v>
      </c>
      <c r="C20" s="9">
        <v>3.4203102961999998</v>
      </c>
      <c r="D20" s="9" t="str">
        <f>IF($B20="N/A","N/A",IF(C20&gt;5,"No",IF(C20&lt;1,"No","Yes")))</f>
        <v>Yes</v>
      </c>
      <c r="E20" s="9">
        <v>2.8073916134000001</v>
      </c>
      <c r="F20" s="9" t="str">
        <f>IF($B20="N/A","N/A",IF(E20&gt;5,"No",IF(E20&lt;1,"No","Yes")))</f>
        <v>Yes</v>
      </c>
      <c r="G20" s="9">
        <v>2.2321428570999999</v>
      </c>
      <c r="H20" s="9" t="str">
        <f>IF($B20="N/A","N/A",IF(G20&gt;5,"No",IF(G20&lt;1,"No","Yes")))</f>
        <v>Yes</v>
      </c>
      <c r="I20" s="10">
        <v>-17.899999999999999</v>
      </c>
      <c r="J20" s="10">
        <v>-20.5</v>
      </c>
      <c r="K20" s="9" t="str">
        <f t="shared" si="0"/>
        <v>Yes</v>
      </c>
    </row>
    <row r="21" spans="1:11" x14ac:dyDescent="0.2">
      <c r="A21" s="31" t="s">
        <v>376</v>
      </c>
      <c r="B21" s="37" t="s">
        <v>242</v>
      </c>
      <c r="C21" s="9">
        <v>89.139633286000006</v>
      </c>
      <c r="D21" s="9" t="str">
        <f>IF($B21="N/A","N/A",IF(C21&gt;98,"No",IF(C21&lt;8,"No","Yes")))</f>
        <v>Yes</v>
      </c>
      <c r="E21" s="9">
        <v>91.826581379000004</v>
      </c>
      <c r="F21" s="9" t="str">
        <f>IF($B21="N/A","N/A",IF(E21&gt;98,"No",IF(E21&lt;8,"No","Yes")))</f>
        <v>Yes</v>
      </c>
      <c r="G21" s="9">
        <v>93.409863946000002</v>
      </c>
      <c r="H21" s="9" t="str">
        <f>IF($B21="N/A","N/A",IF(G21&gt;98,"No",IF(G21&lt;8,"No","Yes")))</f>
        <v>Yes</v>
      </c>
      <c r="I21" s="10">
        <v>3.0139999999999998</v>
      </c>
      <c r="J21" s="10">
        <v>1.724</v>
      </c>
      <c r="K21" s="9" t="str">
        <f t="shared" si="0"/>
        <v>Yes</v>
      </c>
    </row>
    <row r="22" spans="1:11" x14ac:dyDescent="0.2">
      <c r="A22" s="31" t="s">
        <v>377</v>
      </c>
      <c r="B22" s="62" t="s">
        <v>224</v>
      </c>
      <c r="C22" s="9">
        <v>0.52891396329999996</v>
      </c>
      <c r="D22" s="9" t="str">
        <f>IF($B22="N/A","N/A",IF(C22&gt;5,"No",IF(C22&lt;=0,"No","Yes")))</f>
        <v>Yes</v>
      </c>
      <c r="E22" s="9">
        <v>0.67519545130000003</v>
      </c>
      <c r="F22" s="9" t="str">
        <f>IF($B22="N/A","N/A",IF(E22&gt;5,"No",IF(E22&lt;=0,"No","Yes")))</f>
        <v>Yes</v>
      </c>
      <c r="G22" s="9">
        <v>0.44642857139999997</v>
      </c>
      <c r="H22" s="9" t="str">
        <f>IF($B22="N/A","N/A",IF(G22&gt;5,"No",IF(G22&lt;=0,"No","Yes")))</f>
        <v>Yes</v>
      </c>
      <c r="I22" s="10">
        <v>27.66</v>
      </c>
      <c r="J22" s="10">
        <v>-33.9</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2017-05-15T19:38:31Z</dcterms:modified>
  <dc:language>English</dc:language>
</cp:coreProperties>
</file>