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<sst xmlns="http://schemas.openxmlformats.org/spreadsheetml/2006/main" count="7872" uniqueCount="1744">
  <si>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</si>
  <si>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</si>
  <si>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</si>
  <si>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</si>
  <si>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</si>
  <si>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</si>
  <si>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</si>
  <si>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</si>
  <si>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</si>
  <si>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</si>
  <si>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</si>
  <si>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</si>
  <si>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</si>
  <si>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</si>
  <si>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</si>
  <si>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</si>
  <si>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</si>
  <si>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</si>
  <si>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</si>
  <si>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</si>
  <si>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</si>
  <si>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</si>
  <si>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</si>
  <si>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</si>
  <si>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</si>
  <si>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</si>
  <si>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</si>
  <si>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</si>
  <si>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</si>
  <si>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</si>
  <si>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</si>
  <si>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</si>
  <si>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</si>
  <si>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</si>
  <si>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</si>
  <si>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</si>
  <si>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</si>
  <si>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</si>
  <si>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</si>
  <si>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</si>
  <si>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</si>
  <si>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</si>
  <si>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</si>
  <si>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</si>
  <si>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</si>
  <si>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</si>
  <si>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</si>
  <si>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</si>
  <si>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</si>
  <si>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</si>
  <si>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</si>
  <si>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</si>
  <si>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</si>
  <si>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</si>
  <si>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</si>
  <si>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</si>
  <si>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</si>
  <si>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</si>
  <si>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</si>
  <si>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</si>
  <si>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</si>
  <si>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</si>
  <si>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</si>
  <si>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</si>
  <si>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</si>
  <si>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</si>
  <si>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</si>
  <si>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</si>
  <si>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</si>
  <si>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</si>
  <si>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</si>
  <si>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</si>
  <si>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</si>
  <si>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</si>
  <si>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</si>
  <si>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</si>
  <si>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</si>
  <si>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</si>
  <si>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</si>
  <si>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</si>
  <si>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</si>
  <si>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</si>
  <si>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</si>
  <si>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</si>
  <si>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</si>
  <si>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</si>
  <si>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</si>
  <si>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</si>
  <si>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</si>
  <si>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</si>
  <si>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</si>
  <si>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</si>
  <si>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</si>
  <si>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</si>
  <si>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</si>
  <si>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</si>
  <si>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</si>
  <si>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</si>
  <si>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</si>
  <si>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</si>
  <si>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</si>
  <si>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</si>
  <si>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</si>
  <si>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</si>
  <si>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</si>
  <si>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</si>
  <si>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</si>
  <si>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</si>
  <si>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</si>
  <si>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</si>
  <si>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</si>
  <si>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</si>
  <si>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</si>
  <si>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</si>
  <si>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</si>
  <si>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</si>
  <si>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</si>
  <si>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</si>
  <si>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</si>
  <si>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</si>
  <si>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</si>
  <si>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</si>
  <si>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</si>
  <si>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</si>
  <si>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</si>
  <si>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</si>
  <si>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</si>
  <si>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</si>
  <si>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</si>
  <si>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</si>
  <si>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</si>
  <si>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</si>
  <si>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</si>
  <si>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</si>
  <si>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</si>
  <si>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</si>
  <si>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</si>
  <si>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</si>
  <si>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</si>
  <si>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</si>
  <si>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</si>
  <si>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</si>
  <si>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</si>
  <si>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</si>
  <si>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</si>
  <si>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</si>
  <si>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</si>
  <si>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</si>
  <si>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</si>
  <si>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</si>
  <si>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</si>
  <si>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</si>
  <si>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</si>
  <si>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</si>
  <si>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</si>
  <si>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</si>
  <si>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</si>
  <si>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</si>
  <si>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</si>
  <si>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</si>
  <si>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</si>
  <si>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</si>
  <si>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</si>
  <si>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</si>
  <si>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</si>
  <si>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</si>
  <si>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</si>
  <si>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</si>
  <si>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</si>
  <si>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</si>
  <si>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</si>
  <si>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</si>
  <si>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</si>
  <si>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</si>
  <si>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</si>
  <si>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</si>
  <si>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</si>
  <si>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</si>
  <si>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</si>
  <si>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</si>
  <si>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</si>
  <si>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</si>
  <si>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</si>
  <si>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</si>
  <si>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</si>
  <si>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</si>
  <si>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</si>
  <si>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</si>
  <si>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</si>
  <si>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</si>
  <si>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</si>
  <si>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</si>
  <si>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</si>
  <si>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</si>
  <si>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</si>
  <si>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</si>
  <si>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</si>
  <si>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</si>
  <si>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</si>
  <si>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</si>
  <si>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</si>
  <si>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</si>
  <si>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</si>
  <si>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</si>
  <si>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</si>
  <si>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</si>
  <si>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</si>
  <si>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</si>
  <si>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</si>
  <si>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</si>
  <si>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</si>
  <si>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</si>
  <si>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</si>
  <si>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</si>
  <si>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</si>
  <si>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</si>
  <si>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</si>
  <si>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</si>
  <si>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</si>
  <si>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</si>
  <si>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</si>
  <si>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</si>
  <si>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</si>
  <si>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</si>
  <si>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</si>
  <si>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</si>
  <si>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</si>
  <si>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</si>
  <si>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</si>
  <si>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</si>
  <si>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</si>
  <si>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</si>
  <si>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</si>
  <si>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</si>
  <si>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</si>
  <si>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</si>
  <si>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</si>
  <si>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</si>
  <si>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</si>
  <si>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</si>
  <si>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</si>
  <si>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</si>
  <si>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</si>
  <si>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</si>
  <si>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</si>
  <si>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</si>
  <si>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</si>
  <si>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</si>
  <si>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</si>
  <si>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</si>
  <si>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</si>
  <si>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</si>
  <si>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</si>
  <si>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</si>
  <si>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</si>
  <si>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</si>
  <si>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</si>
  <si>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</si>
  <si>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</si>
  <si>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</si>
  <si>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</si>
  <si>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</si>
  <si>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</si>
  <si>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</si>
  <si>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</si>
  <si>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</si>
  <si>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</si>
  <si>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</si>
  <si>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</si>
  <si>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</si>
  <si>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</si>
  <si>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</si>
  <si>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</si>
  <si>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</si>
  <si>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</si>
  <si>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</si>
  <si>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</si>
  <si>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</si>
  <si>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</si>
  <si>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</si>
  <si>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</si>
  <si>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</si>
  <si>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</si>
  <si>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</si>
  <si>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</si>
  <si>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</si>
  <si>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</si>
  <si>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</si>
  <si>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</si>
  <si>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</si>
  <si>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</si>
  <si>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</si>
  <si>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</si>
  <si>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</si>
  <si>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</si>
  <si>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</si>
  <si>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</si>
  <si>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</si>
  <si>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</si>
  <si>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</si>
  <si>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</si>
  <si>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</si>
  <si>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</si>
  <si>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</si>
  <si>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</si>
  <si>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</si>
  <si>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</si>
  <si>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</si>
  <si>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</si>
  <si>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</si>
  <si>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</si>
  <si>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</si>
  <si>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</si>
  <si>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</si>
  <si>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</si>
  <si>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</si>
  <si>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</si>
  <si>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</si>
  <si>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</si>
  <si>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</si>
  <si>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</si>
  <si>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</si>
  <si>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</si>
  <si>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</si>
  <si>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</si>
  <si>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</si>
  <si>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</si>
  <si>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</si>
  <si>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</si>
  <si>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</si>
  <si>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</si>
  <si>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</si>
  <si>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</si>
  <si>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</si>
  <si>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</si>
  <si>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</si>
  <si>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</si>
  <si>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</si>
  <si>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</si>
  <si>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</si>
  <si>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</si>
  <si>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</si>
  <si>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</si>
  <si>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</si>
  <si>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</si>
  <si>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</si>
  <si>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</si>
  <si>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</si>
  <si>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</si>
  <si>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</si>
  <si>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</si>
  <si>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</si>
  <si>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</si>
  <si>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</si>
  <si>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</si>
  <si>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</si>
  <si>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</si>
  <si>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</si>
  <si>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</si>
  <si>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</si>
  <si>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</si>
  <si>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</si>
  <si>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</si>
  <si>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</si>
  <si>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</si>
  <si>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</si>
  <si>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</si>
  <si>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</si>
  <si>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</si>
  <si>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</si>
  <si>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</si>
  <si>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</si>
  <si>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</si>
  <si>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</si>
  <si>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</si>
  <si>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</si>
  <si>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</si>
  <si>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</si>
  <si>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</si>
  <si>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</si>
  <si>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</si>
  <si>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</si>
  <si>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</si>
  <si>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</si>
  <si>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</si>
  <si>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</si>
  <si>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</si>
  <si>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</si>
  <si>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</si>
  <si>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</si>
  <si>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</si>
  <si>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</si>
  <si>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</si>
  <si>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</si>
  <si>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</si>
  <si>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</si>
  <si>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</si>
  <si>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</si>
  <si>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</si>
  <si>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</si>
  <si>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</si>
  <si>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</si>
  <si>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</si>
  <si>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</si>
  <si>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</si>
  <si>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</si>
  <si>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</si>
  <si>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</si>
  <si>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</si>
  <si>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</si>
  <si>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</si>
  <si>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</si>
  <si>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</si>
  <si>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</si>
  <si>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</si>
  <si>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</si>
  <si>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</si>
  <si>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</si>
  <si>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</si>
  <si>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</si>
  <si>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</si>
  <si>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</si>
  <si>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</si>
  <si>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</si>
  <si>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</si>
  <si>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</si>
  <si>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</si>
  <si>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</si>
  <si>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</si>
  <si>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</si>
  <si>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</si>
  <si>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</si>
  <si>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</si>
  <si>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</si>
  <si>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</si>
  <si>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</si>
  <si>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</si>
  <si>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</si>
  <si>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</si>
  <si>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</si>
  <si>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</si>
  <si>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</si>
  <si>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</si>
  <si>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</si>
  <si>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</si>
  <si>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</si>
  <si>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</si>
  <si>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</si>
  <si>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</si>
  <si>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</si>
  <si>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</si>
  <si>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</si>
  <si>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</si>
  <si>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</si>
  <si>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</si>
  <si>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</si>
  <si>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</si>
  <si>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</si>
  <si>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</si>
  <si>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</si>
  <si>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</si>
  <si>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</si>
  <si>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</si>
  <si>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</si>
  <si>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</si>
  <si>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</si>
  <si>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</si>
  <si>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</si>
  <si>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</si>
  <si>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</si>
  <si>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</si>
  <si>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</si>
  <si>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</si>
  <si>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</si>
  <si>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</si>
  <si>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</si>
  <si>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</si>
  <si>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</si>
  <si>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</si>
  <si>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</si>
  <si>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</si>
  <si>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</si>
  <si>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</si>
  <si>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</si>
  <si>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</si>
  <si>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</si>
  <si>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</si>
  <si>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</si>
  <si>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</si>
  <si>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</si>
  <si>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</si>
  <si>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</si>
  <si>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</si>
  <si>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</si>
  <si>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</si>
  <si>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</si>
  <si>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</si>
  <si>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</si>
  <si>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</si>
  <si>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</si>
  <si>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</si>
  <si>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</si>
  <si>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</si>
  <si>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</si>
  <si>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</si>
  <si>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</si>
  <si>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</si>
  <si>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</si>
  <si>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</si>
  <si>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</si>
  <si>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</si>
  <si>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</si>
  <si>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</si>
  <si>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</si>
  <si>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</si>
  <si>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</si>
  <si>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</si>
  <si>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</si>
  <si>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</si>
  <si>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</si>
  <si>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</si>
  <si>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</si>
  <si>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</si>
  <si>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</si>
  <si>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</si>
  <si>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</si>
  <si>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</si>
  <si>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</si>
  <si>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</si>
  <si>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</si>
  <si>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</si>
  <si>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</si>
  <si>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</si>
  <si>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</si>
  <si>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</si>
  <si>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</si>
  <si>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</si>
  <si>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</si>
  <si>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</si>
  <si>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</si>
  <si>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</si>
  <si>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</si>
  <si>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</si>
  <si>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</si>
  <si>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</si>
  <si>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</si>
  <si>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</si>
  <si>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</si>
  <si>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</si>
  <si>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</si>
  <si>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</si>
  <si>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</si>
  <si>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</si>
  <si>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</si>
  <si>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</si>
  <si>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</si>
  <si>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</si>
  <si>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</si>
  <si>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</si>
  <si>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</si>
  <si>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</si>
  <si>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</si>
  <si>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</si>
  <si>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</si>
  <si>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</si>
  <si>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</si>
  <si>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</si>
  <si>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</si>
  <si>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</si>
  <si>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</si>
  <si>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</si>
  <si>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</si>
  <si>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</si>
  <si>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</si>
  <si>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</si>
  <si>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</si>
  <si>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</si>
  <si>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</si>
  <si>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</si>
  <si>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</si>
  <si>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</si>
  <si>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</si>
  <si>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</si>
  <si>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</si>
  <si>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</si>
  <si>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</si>
  <si>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</si>
  <si>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</si>
  <si>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</si>
  <si>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</si>
  <si>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</si>
  <si>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</si>
  <si>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</si>
  <si>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</si>
  <si>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</si>
  <si>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</si>
  <si>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</si>
  <si>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</si>
  <si>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</si>
  <si>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</si>
  <si>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</si>
  <si>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</si>
  <si>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</si>
  <si>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</si>
  <si>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</si>
  <si>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</si>
  <si>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</si>
  <si>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</si>
  <si>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</si>
  <si>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</si>
  <si>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</si>
  <si>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</si>
  <si>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</si>
  <si>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</si>
  <si>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</si>
  <si>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</si>
  <si>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</si>
  <si>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</si>
  <si>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</si>
  <si>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</si>
  <si>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</si>
  <si>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</si>
  <si>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</si>
  <si>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</si>
  <si>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</si>
  <si>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</si>
  <si>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</si>
  <si>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</si>
  <si>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</si>
  <si>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</si>
  <si>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</si>
  <si>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</si>
  <si>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</si>
  <si>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</si>
  <si>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</si>
  <si>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</si>
  <si>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</si>
  <si>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</si>
  <si>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</si>
  <si>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</si>
  <si>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</si>
  <si>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</si>
  <si>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</si>
  <si>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</si>
  <si>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</si>
  <si>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</si>
  <si>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</si>
  <si>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</si>
  <si>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</si>
  <si>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</si>
  <si>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</si>
  <si>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</si>
  <si>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</si>
  <si>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</si>
  <si>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</si>
  <si>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</si>
  <si>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</si>
  <si>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</si>
  <si>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</si>
  <si>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</si>
  <si>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</si>
  <si>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</si>
  <si>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</si>
  <si>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</si>
  <si>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</si>
  <si>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</si>
  <si>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</si>
  <si>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</si>
  <si>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</si>
  <si>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</si>
  <si>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</si>
  <si>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</si>
  <si>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</si>
  <si>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</si>
  <si>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</si>
  <si>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</si>
  <si>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</si>
  <si>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</si>
  <si>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</si>
  <si>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</si>
  <si>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</si>
  <si>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</si>
  <si>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</si>
  <si>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</si>
  <si>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</si>
  <si>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</si>
  <si>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</si>
  <si>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</si>
  <si>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</si>
  <si>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</si>
  <si>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</si>
  <si>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</si>
  <si>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</si>
  <si>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</si>
  <si>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</si>
  <si>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</si>
  <si>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</si>
  <si>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</si>
  <si>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</si>
  <si>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</si>
  <si>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</si>
  <si>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</si>
  <si>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</si>
  <si>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</si>
  <si>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</si>
  <si>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</si>
  <si>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</si>
  <si>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</si>
  <si>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</si>
  <si>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</si>
  <si>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</si>
  <si>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</si>
  <si>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</si>
  <si>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</si>
  <si>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</si>
  <si>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</si>
  <si>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</si>
  <si>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</si>
  <si>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</si>
  <si>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</si>
  <si>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</si>
  <si>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</si>
  <si>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</si>
  <si>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</si>
  <si>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</si>
  <si>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</si>
  <si>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</si>
  <si>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</si>
  <si>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</si>
  <si>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</si>
  <si>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</si>
  <si>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</si>
  <si>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</si>
  <si>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</si>
  <si>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</si>
  <si>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</si>
  <si>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</si>
  <si>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</si>
  <si>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</si>
  <si>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</si>
  <si>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</si>
  <si>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</si>
  <si>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</si>
  <si>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</si>
  <si>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</si>
  <si>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</si>
  <si>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</si>
  <si>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</si>
  <si>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</si>
  <si>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</si>
  <si>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</si>
  <si>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</si>
  <si>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</si>
  <si>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</si>
  <si>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</si>
  <si>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</si>
  <si>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</si>
  <si>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</si>
  <si>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</si>
  <si>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</si>
  <si>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</si>
  <si>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</si>
  <si>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</si>
  <si>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</si>
  <si>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</si>
  <si>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</si>
  <si>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</si>
  <si>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</si>
  <si>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</si>
  <si>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</si>
  <si>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</si>
  <si>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</si>
  <si>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</si>
  <si>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</si>
  <si>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</si>
  <si>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</si>
  <si>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</si>
  <si>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</si>
  <si>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</si>
  <si>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</si>
  <si>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</si>
  <si>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</si>
  <si>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</si>
  <si>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</si>
  <si>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</si>
  <si>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</si>
  <si>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</si>
  <si>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</si>
  <si>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</si>
  <si>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</si>
  <si>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</si>
  <si>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</si>
  <si>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</si>
  <si>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</si>
  <si>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</si>
  <si>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</si>
  <si>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</si>
  <si>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</si>
  <si>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</si>
  <si>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</si>
  <si>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</si>
  <si>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</si>
  <si>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</si>
  <si>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</si>
  <si>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</si>
  <si>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</si>
  <si>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</si>
  <si>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</si>
  <si>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</si>
  <si>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</si>
  <si>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</si>
  <si>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</si>
  <si>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</si>
  <si>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</si>
  <si>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</si>
  <si>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</si>
  <si>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</si>
  <si>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</si>
  <si>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</si>
  <si>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</si>
  <si>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</si>
  <si>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</si>
  <si>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</si>
  <si>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</si>
  <si>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</si>
  <si>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</si>
  <si>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</si>
  <si>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</si>
  <si>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</si>
  <si>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</si>
  <si>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</si>
  <si>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</si>
  <si>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</si>
  <si>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</si>
  <si>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</si>
  <si>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</si>
  <si>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</si>
  <si>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</si>
  <si>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</si>
  <si>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</si>
  <si>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</si>
  <si>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</si>
  <si>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</si>
  <si>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</si>
  <si>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</si>
  <si>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</si>
  <si>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</si>
  <si>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</si>
  <si>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</si>
  <si>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</si>
  <si>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</si>
  <si>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</si>
  <si>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</si>
  <si>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</si>
  <si>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</si>
  <si>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</si>
  <si>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</si>
  <si>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</si>
  <si>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</si>
  <si>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</si>
  <si>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</si>
  <si>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</si>
  <si>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</si>
  <si>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</si>
  <si>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</si>
  <si>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</si>
  <si>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</si>
  <si>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</si>
  <si>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</si>
  <si>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</si>
  <si>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</si>
  <si>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</si>
  <si>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</si>
  <si>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</si>
  <si>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</si>
  <si>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</si>
  <si>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</si>
  <si>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</si>
  <si>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</si>
  <si>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</si>
  <si>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</si>
  <si>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</si>
  <si>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</si>
  <si>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</si>
  <si>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</si>
  <si>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</si>
  <si>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</si>
  <si>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</si>
  <si>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</si>
  <si>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</si>
  <si>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</si>
  <si>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</si>
  <si>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</si>
  <si>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</si>
  <si>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</si>
  <si>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</si>
  <si>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</si>
  <si>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</si>
  <si>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</si>
  <si>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</si>
  <si>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</si>
  <si>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</si>
  <si>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</si>
  <si>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</si>
  <si>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</si>
  <si>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</si>
  <si>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</si>
  <si>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</si>
  <si>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</si>
  <si>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</si>
  <si>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</si>
  <si>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</si>
  <si>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</si>
  <si>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</si>
  <si>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</si>
  <si>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</si>
  <si>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</si>
  <si>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</si>
  <si>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</si>
  <si>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</si>
  <si>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</si>
  <si>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</si>
  <si>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</si>
  <si>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</si>
  <si>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</si>
  <si>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</si>
  <si>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</si>
  <si>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</si>
  <si>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</si>
  <si>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</si>
  <si>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</si>
  <si>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</si>
  <si>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</si>
  <si>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</si>
  <si>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</si>
  <si>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</si>
  <si>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</si>
  <si>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</si>
  <si>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</si>
  <si>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</si>
  <si>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</si>
  <si>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</si>
  <si>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</si>
  <si>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</si>
  <si>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</si>
  <si>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</si>
  <si>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</si>
  <si>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</si>
  <si>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</si>
  <si>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</si>
  <si>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</si>
  <si>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</si>
  <si>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</si>
  <si>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</si>
  <si>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</si>
  <si>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</si>
  <si>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</si>
  <si>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</si>
  <si>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</si>
  <si>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</si>
  <si>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</si>
  <si>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</si>
  <si>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</si>
  <si>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</si>
  <si>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</si>
  <si>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</si>
  <si>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</si>
  <si>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</si>
  <si>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</si>
  <si>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</si>
  <si>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</si>
  <si>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</si>
  <si>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</si>
  <si>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</si>
  <si>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</si>
  <si>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</si>
  <si>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</si>
  <si>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</si>
  <si>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</si>
  <si>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</si>
  <si>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</si>
  <si>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</si>
  <si>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</si>
  <si>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</si>
  <si>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</si>
  <si>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</si>
  <si>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</si>
  <si>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</si>
  <si>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</si>
  <si>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</si>
  <si>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</si>
  <si>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</si>
  <si>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</si>
  <si>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</si>
  <si>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</si>
  <si>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</si>
  <si>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</si>
  <si>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</si>
  <si>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</si>
  <si>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</si>
  <si>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</si>
  <si>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</si>
  <si>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</si>
  <si>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</si>
  <si>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</si>
  <si>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</si>
  <si>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</si>
  <si>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</si>
  <si>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</si>
  <si>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</si>
  <si>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</si>
  <si>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</si>
  <si>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</si>
  <si>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</si>
  <si>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</si>
  <si>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</si>
  <si>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</si>
  <si>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</si>
  <si>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</si>
  <si>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</si>
  <si>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</si>
  <si>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</si>
  <si>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</si>
  <si>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</si>
  <si>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</si>
  <si>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</si>
  <si>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</si>
  <si>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</si>
  <si>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</si>
  <si>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</si>
  <si>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</si>
  <si>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</si>
  <si>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</si>
  <si>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</si>
  <si>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</si>
  <si>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</si>
  <si>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</si>
  <si>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</si>
  <si>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</si>
  <si>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</si>
  <si>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</si>
  <si>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</si>
  <si>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</si>
  <si>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</si>
  <si>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</si>
  <si>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</si>
  <si>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</si>
  <si>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</si>
  <si>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</si>
  <si>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</si>
  <si>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</si>
  <si>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</si>
  <si>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</si>
  <si>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</si>
  <si>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</si>
  <si>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</si>
  <si>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</si>
  <si>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</si>
  <si>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</si>
  <si>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</si>
  <si>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</si>
  <si>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</si>
  <si>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</si>
  <si>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</si>
  <si>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</si>
  <si>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</si>
  <si>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</si>
  <si>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</si>
  <si>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</si>
  <si>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</si>
  <si>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</si>
  <si>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</si>
  <si>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</si>
  <si>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</si>
  <si>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</si>
  <si>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</si>
  <si>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</si>
  <si>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</si>
  <si>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</si>
  <si>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</si>
  <si>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</si>
  <si>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</si>
  <si>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</si>
  <si>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</si>
  <si>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</si>
  <si>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</si>
  <si>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</si>
  <si>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</si>
  <si>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</si>
  <si>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</si>
  <si>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</si>
  <si>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</si>
  <si>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</si>
  <si>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</si>
  <si>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</si>
  <si>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</si>
  <si>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</si>
  <si>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</si>
  <si>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</si>
  <si>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</si>
  <si>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</si>
  <si>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</si>
  <si>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</si>
  <si>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</si>
  <si>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</si>
  <si>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</si>
  <si>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</si>
  <si>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</si>
  <si>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</si>
  <si>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</si>
  <si>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</si>
  <si>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</si>
  <si>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</si>
  <si>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</si>
  <si>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</si>
  <si>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</si>
  <si>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</si>
  <si>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</si>
  <si>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</si>
  <si>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</si>
  <si>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</si>
  <si>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</si>
  <si>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</si>
  <si>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</si>
  <si>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</si>
  <si>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</si>
  <si>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</si>
  <si>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</si>
  <si>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</si>
  <si>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</si>
  <si>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</si>
  <si>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</si>
  <si>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</si>
  <si>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</si>
  <si>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</si>
  <si>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</si>
  <si>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</si>
  <si>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</si>
  <si>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</si>
  <si>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</si>
  <si>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</si>
  <si>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</si>
  <si>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</si>
  <si>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</si>
  <si>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</si>
  <si>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</si>
  <si>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</si>
  <si>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</si>
  <si>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</si>
  <si>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</si>
  <si>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</si>
  <si>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</si>
  <si>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</si>
  <si>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</si>
  <si>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</si>
  <si>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</si>
  <si>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</si>
  <si>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</si>
  <si>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</si>
  <si>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</si>
  <si>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</si>
  <si>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</si>
  <si>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</si>
  <si>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</si>
  <si>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</si>
  <si>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</si>
  <si>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</si>
  <si>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</si>
  <si>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</si>
  <si>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</si>
  <si>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</si>
  <si>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</si>
  <si>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</si>
  <si>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</si>
  <si>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</si>
  <si>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</si>
  <si>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</si>
  <si>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</si>
  <si>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</si>
  <si>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</si>
  <si>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</si>
  <si>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</si>
  <si>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</si>
  <si>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</si>
  <si>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</si>
  <si>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</si>
  <si>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</si>
  <si>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</si>
  <si>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</si>
  <si>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</si>
  <si>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</si>
  <si>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</si>
  <si>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</si>
  <si>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</si>
  <si>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</si>
  <si>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</si>
  <si>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</si>
  <si>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</si>
  <si>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</si>
  <si>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</si>
  <si>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</si>
  <si>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</si>
  <si>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</si>
  <si>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</si>
  <si>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</si>
  <si>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</si>
  <si>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</si>
  <si>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</si>
  <si>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</si>
  <si>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</si>
  <si>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</si>
  <si>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</si>
  <si>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</si>
  <si>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</si>
  <si>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</si>
  <si>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</si>
  <si>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</si>
  <si>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</si>
  <si>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</si>
  <si>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</si>
  <si>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</si>
  <si>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</si>
  <si>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</si>
  <si>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</si>
  <si>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</si>
  <si>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</si>
  <si>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</si>
  <si>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</si>
  <si>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</si>
  <si>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</si>
  <si>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</si>
  <si>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</si>
  <si>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</si>
  <si>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</si>
  <si>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</si>
  <si>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</si>
  <si>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</si>
  <si>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</si>
  <si>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</si>
  <si>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</si>
  <si>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</si>
  <si>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</si>
  <si>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</si>
  <si>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</si>
  <si>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</si>
  <si>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</si>
  <si>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</si>
  <si>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</si>
  <si>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</si>
  <si>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</si>
  <si>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</si>
  <si>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</si>
  <si>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</si>
  <si>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</si>
  <si>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</si>
  <si>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</si>
  <si>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</si>
  <si>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</si>
  <si>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</si>
  <si>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</si>
  <si>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</si>
  <si>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</si>
  <si>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</si>
  <si>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</si>
  <si>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</si>
  <si>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</si>
  <si>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</si>
  <si>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</si>
  <si>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</si>
  <si>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</si>
  <si>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</si>
  <si>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</si>
  <si>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</si>
  <si>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</si>
  <si>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</si>
  <si>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</si>
  <si>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</si>
  <si>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</si>
  <si>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</si>
  <si>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</si>
  <si>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</si>
  <si>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</si>
  <si>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</si>
  <si>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</si>
  <si>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</si>
  <si>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</si>
  <si>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</si>
  <si>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</si>
  <si>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</si>
  <si>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</si>
  <si>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</si>
  <si>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</si>
  <si>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</si>
  <si>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</si>
  <si>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</si>
  <si>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</si>
  <si>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</si>
  <si>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</si>
  <si>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</si>
  <si>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</si>
  <si>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</si>
  <si>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</si>
  <si>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</si>
  <si>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</si>
  <si>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</si>
  <si>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</si>
  <si>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</si>
  <si>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</si>
  <si>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</si>
  <si>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</si>
  <si>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</si>
  <si>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</si>
  <si>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</si>
  <si>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</si>
  <si>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</si>
  <si>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</si>
  <si>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</si>
  <si>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</si>
  <si>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</si>
  <si>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</si>
  <si>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</si>
  <si>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</si>
  <si>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</si>
  <si>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</si>
  <si>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</si>
  <si>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</si>
  <si>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</si>
  <si>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</si>
  <si>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</si>
  <si>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</si>
  <si>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</si>
  <si>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</si>
  <si>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</si>
  <si>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</si>
  <si>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</si>
  <si>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</si>
  <si>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</si>
  <si>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</si>
  <si>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</si>
  <si>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</si>
  <si>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</si>
  <si>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</si>
  <si>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</si>
  <si>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</si>
  <si>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</si>
  <si>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</si>
  <si>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</si>
  <si>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</si>
  <si>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</si>
  <si>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</si>
  <si>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</si>
  <si>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</si>
  <si>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</si>
  <si>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</si>
  <si>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</si>
  <si>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</si>
  <si>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</si>
  <si>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</si>
  <si>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</si>
  <si>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</si>
  <si>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</si>
  <si>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</si>
  <si>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</si>
  <si>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</si>
  <si>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</si>
  <si>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</si>
  <si>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</si>
  <si>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</si>
  <si>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</si>
  <si>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</si>
  <si>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</si>
  <si>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</si>
  <si>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</si>
  <si>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</si>
  <si>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</si>
  <si>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</si>
  <si>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</si>
  <si>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</si>
  <si>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</si>
  <si>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</si>
  <si>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</si>
  <si>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</si>
  <si>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</si>
  <si>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</si>
  <si>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</si>
  <si>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</si>
  <si>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</si>
  <si>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</si>
  <si>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</si>
  <si>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</si>
  <si>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</si>
  <si>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</si>
  <si>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</si>
  <si>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</si>
  <si>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</si>
  <si>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</si>
  <si>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</si>
  <si>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</si>
  <si>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</si>
  <si>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</si>
  <si>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</si>
  <si>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</si>
  <si>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</si>
  <si>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</si>
  <si>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</si>
  <si>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</si>
  <si>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</si>
  <si>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</si>
  <si>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</si>
  <si>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</si>
  <si>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</si>
  <si>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</si>
  <si>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</si>
  <si>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</si>
  <si>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</si>
  <si>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</si>
  <si>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</si>
  <si>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</si>
  <si>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</si>
  <si>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</si>
  <si>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</si>
  <si>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</si>
  <si>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</si>
  <si>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</si>
  <si>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</si>
  <si>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</si>
  <si>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</si>
  <si>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</si>
  <si>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</si>
  <si>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</si>
  <si>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</si>
  <si>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</si>
  <si>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</si>
  <si>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</si>
  <si>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</si>
  <si>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</si>
  <si>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</si>
  <si>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</si>
  <si>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</si>
  <si>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</si>
  <si>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</si>
  <si>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</si>
  <si>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</si>
  <si>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</si>
  <si>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</si>
  <si>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</si>
  <si>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</si>
  <si>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</si>
  <si>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</si>
  <si>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</si>
  <si>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</si>
  <si>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</si>
  <si>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</si>
  <si>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</si>
  <si>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</si>
  <si>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</si>
  <si>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</si>
  <si>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</si>
  <si>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</si>
  <si>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</si>
  <si>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</si>
  <si>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</si>
  <si>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</si>
  <si>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</si>
  <si>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</si>
  <si>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</si>
  <si>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</si>
  <si>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</si>
  <si>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</si>
  <si>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</si>
  <si>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</si>
  <si>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</si>
  <si>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</si>
  <si>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</si>
  <si>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</si>
  <si>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</si>
  <si>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</si>
  <si>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</si>
  <si>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</si>
  <si>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</si>
  <si>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</si>
  <si>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</si>
  <si>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</si>
  <si>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</si>
  <si>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</si>
  <si>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</si>
  <si>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</si>
  <si>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</si>
  <si>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</si>
  <si>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</si>
  <si>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</si>
  <si>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</si>
  <si>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</si>
  <si>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</si>
  <si>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</si>
  <si>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</si>
  <si>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</si>
  <si>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</si>
  <si>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</si>
  <si>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</si>
  <si>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</si>
  <si>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</si>
  <si>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</si>
  <si>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</si>
  <si>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</si>
  <si>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</si>
  <si>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</si>
  <si>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</si>
  <si>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</si>
  <si>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</si>
  <si>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</si>
  <si>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</si>
  <si>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</si>
  <si>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</si>
  <si>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</si>
  <si>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</si>
  <si>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</si>
  <si>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</si>
  <si>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</si>
  <si>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</si>
  <si>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</si>
  <si>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</si>
  <si>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</si>
  <si>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</si>
  <si>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</si>
  <si>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</si>
  <si>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</si>
  <si>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</si>
  <si>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</si>
  <si>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</si>
  <si>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</si>
  <si>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</si>
  <si>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</si>
  <si>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</si>
  <si>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</si>
  <si>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</si>
  <si>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</si>
  <si>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</si>
  <si>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</si>
  <si>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</si>
  <si>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</si>
  <si>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</si>
  <si>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</si>
  <si>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</si>
  <si>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</si>
  <si>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</si>
  <si>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</si>
  <si>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</si>
  <si>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</si>
  <si>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</si>
  <si>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</si>
  <si>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</si>
  <si>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</si>
  <si>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</si>
  <si>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</si>
  <si>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</si>
  <si>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</si>
  <si>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</si>
  <si>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</si>
  <si>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</si>
  <si>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</si>
  <si>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</si>
  <si>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</si>
  <si>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</si>
  <si>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</si>
  <si>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</si>
  <si>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</si>
  <si>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</si>
  <si>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</si>
  <si>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</si>
  <si>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</si>
  <si>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</si>
  <si>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</si>
  <si>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</si>
  <si>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</si>
  <si>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</si>
  <si>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</si>
  <si>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</si>
  <si>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</si>
  <si>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</si>
  <si>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</si>
  <si>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</si>
  <si>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</si>
  <si>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</si>
  <si>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</si>
  <si>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</si>
  <si>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</si>
  <si>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</si>
  <si>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</si>
  <si>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</si>
  <si>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</si>
  <si>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</si>
  <si>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</si>
  <si>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</si>
  <si>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</si>
  <si>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</si>
  <si>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</si>
  <si>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</si>
  <si>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</si>
  <si>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</si>
  <si>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</si>
  <si>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</si>
  <si>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</si>
  <si>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</si>
  <si>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</si>
  <si>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</si>
  <si>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</si>
  <si>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</si>
  <si>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</si>
  <si>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</si>
  <si>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</si>
  <si>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</si>
  <si>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</si>
  <si>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</si>
  <si>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</si>
  <si>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</si>
  <si>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</si>
  <si>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</si>
  <si>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</si>
  <si>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</si>
  <si>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</si>
  <si>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</si>
  <si>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</si>
  <si>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</si>
  <si>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</si>
  <si>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</si>
  <si>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</si>
  <si>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</si>
  <si>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</si>
  <si>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</si>
  <si>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</si>
  <si>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</si>
  <si>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</si>
  <si>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</si>
  <si>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</si>
  <si>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</si>
  <si>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</si>
  <si>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</si>
  <si>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</si>
  <si>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</si>
  <si>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</si>
  <si>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</si>
  <si>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</si>
  <si>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</si>
  <si>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</si>
  <si>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</si>
  <si>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</si>
  <si>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</si>
  <si>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</si>
  <si>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</si>
  <si>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</si>
  <si>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</si>
  <si>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</si>
  <si>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</si>
  <si>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</si>
  <si>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</si>
  <si>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</si>
  <si>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</si>
  <si>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</si>
  <si>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</si>
  <si>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</si>
  <si>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</si>
  <si>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</si>
  <si>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</si>
  <si>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</si>
  <si>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</si>
  <si>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</si>
  <si>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</si>
  <si>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</si>
  <si>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</si>
  <si>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</si>
  <si>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</si>
  <si>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</si>
  <si>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</si>
  <si>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</si>
  <si>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</si>
  <si>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</si>
  <si>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</si>
  <si>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</si>
  <si>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</si>
  <si>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</si>
  <si>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</si>
  <si>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</si>
  <si>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</si>
  <si>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</si>
  <si>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</si>
  <si>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</si>
  <si>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</si>
  <si>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</si>
  <si>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</si>
  <si>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</si>
  <si>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</si>
  <si>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</si>
  <si>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</si>
  <si>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</si>
  <si>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</si>
  <si>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</si>
  <si>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</si>
  <si>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</si>
  <si>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</si>
  <si>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</si>
  <si>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</si>
  <si>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</si>
  <si>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</si>
  <si>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</si>
  <si>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</si>
  <si>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</si>
  <si>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</si>
  <si>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</si>
  <si>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</si>
  <si>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</si>
  <si>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</si>
  <si>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</si>
  <si>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</si>
  <si>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</si>
  <si>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</si>
  <si>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</si>
  <si>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</si>
  <si>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</si>
  <si>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</si>
  <si>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</si>
  <si>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</si>
  <si>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</si>
  <si>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</si>
  <si>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</si>
  <si>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</si>
  <si>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</si>
  <si>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</si>
  <si>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</si>
  <si>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</si>
  <si>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</si>
  <si>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</si>
  <si>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</si>
  <si>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</si>
  <si>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</si>
  <si>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</si>
  <si>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</si>
  <si>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</si>
  <si>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</si>
  <si>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</si>
  <si>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</si>
  <si>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</si>
  <si>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Utah</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</si>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</sst>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239</v>
      </c>
      <c r="F6" s="9" t="str">
        <f>IF($B6="N/A","N/A",IF(E6&lt;0,"No","Yes"))</f>
        <v>N/A</v>
      </c>
      <c r="G6" s="35">
        <v>329</v>
      </c>
      <c r="H6" s="9" t="str">
        <f>IF($B6="N/A","N/A",IF(G6&lt;0,"No","Yes"))</f>
        <v>N/A</v>
      </c>
      <c r="I6" s="10" t="s">
        <v>217</v>
      </c>
      <c r="J6" s="10">
        <v>37.659999999999997</v>
      </c>
      <c r="K6" s="9" t="str">
        <f t="shared" ref="K6:K11" si="0">IF(J6="Div by 0", "N/A", IF(J6="N/A","N/A", IF(J6&gt;30, "No", IF(J6&lt;-30, "No", "Yes"))))</f>
        <v>No</v>
      </c>
    </row>
    <row r="7" spans="1:11" x14ac:dyDescent="0.2">
      <c r="A7" s="78" t="s">
        <v>445</v>
      </c>
      <c r="B7" s="97" t="s">
        <v>217</v>
      </c>
      <c r="C7" s="9" t="s">
        <v>217</v>
      </c>
      <c r="D7" s="9" t="str">
        <f t="shared" ref="D7:D11" si="1">IF($B7="N/A","N/A",IF(C7&lt;0,"No","Yes"))</f>
        <v>N/A</v>
      </c>
      <c r="E7" s="9">
        <v>30.962343096000001</v>
      </c>
      <c r="F7" s="9" t="str">
        <f t="shared" ref="F7:F11" si="2">IF($B7="N/A","N/A",IF(E7&lt;0,"No","Yes"))</f>
        <v>N/A</v>
      </c>
      <c r="G7" s="9">
        <v>60.790273556000002</v>
      </c>
      <c r="H7" s="9" t="str">
        <f t="shared" ref="H7:H11" si="3">IF($B7="N/A","N/A",IF(G7&lt;0,"No","Yes"))</f>
        <v>N/A</v>
      </c>
      <c r="I7" s="10" t="s">
        <v>217</v>
      </c>
      <c r="J7" s="10">
        <v>96.34</v>
      </c>
      <c r="K7" s="9" t="str">
        <f t="shared" si="0"/>
        <v>No</v>
      </c>
    </row>
    <row r="8" spans="1:11" x14ac:dyDescent="0.2">
      <c r="A8" s="78" t="s">
        <v>446</v>
      </c>
      <c r="B8" s="97" t="s">
        <v>217</v>
      </c>
      <c r="C8" s="9" t="s">
        <v>217</v>
      </c>
      <c r="D8" s="9" t="str">
        <f t="shared" si="1"/>
        <v>N/A</v>
      </c>
      <c r="E8" s="9">
        <v>51.046025104999998</v>
      </c>
      <c r="F8" s="9" t="str">
        <f t="shared" si="2"/>
        <v>N/A</v>
      </c>
      <c r="G8" s="9">
        <v>26.747720364999999</v>
      </c>
      <c r="H8" s="9" t="str">
        <f t="shared" si="3"/>
        <v>N/A</v>
      </c>
      <c r="I8" s="10" t="s">
        <v>217</v>
      </c>
      <c r="J8" s="10">
        <v>-47.6</v>
      </c>
      <c r="K8" s="9" t="str">
        <f t="shared" si="0"/>
        <v>No</v>
      </c>
    </row>
    <row r="9" spans="1:11" x14ac:dyDescent="0.2">
      <c r="A9" s="78" t="s">
        <v>447</v>
      </c>
      <c r="B9" s="97" t="s">
        <v>217</v>
      </c>
      <c r="C9" s="9" t="s">
        <v>217</v>
      </c>
      <c r="D9" s="9" t="str">
        <f t="shared" si="1"/>
        <v>N/A</v>
      </c>
      <c r="E9" s="9">
        <v>0</v>
      </c>
      <c r="F9" s="9" t="str">
        <f t="shared" si="2"/>
        <v>N/A</v>
      </c>
      <c r="G9" s="9">
        <v>0</v>
      </c>
      <c r="H9" s="9" t="str">
        <f t="shared" si="3"/>
        <v>N/A</v>
      </c>
      <c r="I9" s="10" t="s">
        <v>217</v>
      </c>
      <c r="J9" s="10" t="s">
        <v>1743</v>
      </c>
      <c r="K9" s="9" t="str">
        <f t="shared" si="0"/>
        <v>N/A</v>
      </c>
    </row>
    <row r="10" spans="1:11" x14ac:dyDescent="0.2">
      <c r="A10" s="78" t="s">
        <v>448</v>
      </c>
      <c r="B10" s="97" t="s">
        <v>217</v>
      </c>
      <c r="C10" s="9" t="s">
        <v>217</v>
      </c>
      <c r="D10" s="9" t="str">
        <f t="shared" si="1"/>
        <v>N/A</v>
      </c>
      <c r="E10" s="9">
        <v>0.83682008370000005</v>
      </c>
      <c r="F10" s="9" t="str">
        <f t="shared" si="2"/>
        <v>N/A</v>
      </c>
      <c r="G10" s="9">
        <v>1.8237082066999999</v>
      </c>
      <c r="H10" s="9" t="str">
        <f t="shared" si="3"/>
        <v>N/A</v>
      </c>
      <c r="I10" s="10" t="s">
        <v>217</v>
      </c>
      <c r="J10" s="10">
        <v>117.9</v>
      </c>
      <c r="K10" s="9" t="str">
        <f t="shared" si="0"/>
        <v>No</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100</v>
      </c>
      <c r="F12" s="9" t="str">
        <f t="shared" ref="F12:F23" si="5">IF($B12="N/A","N/A",IF(E12&lt;0,"No","Yes"))</f>
        <v>N/A</v>
      </c>
      <c r="G12" s="9">
        <v>100</v>
      </c>
      <c r="H12" s="9" t="str">
        <f t="shared" ref="H12:H23" si="6">IF($B12="N/A","N/A",IF(G12&lt;0,"No","Yes"))</f>
        <v>N/A</v>
      </c>
      <c r="I12" s="10" t="s">
        <v>217</v>
      </c>
      <c r="J12" s="10">
        <v>0</v>
      </c>
      <c r="K12" s="9" t="str">
        <f t="shared" ref="K12:K23" si="7">IF(J12="Div by 0", "N/A", IF(J12="N/A","N/A", IF(J12&gt;30, "No", IF(J12&lt;-30, "No", "Yes"))))</f>
        <v>Yes</v>
      </c>
    </row>
    <row r="13" spans="1:11" x14ac:dyDescent="0.2">
      <c r="A13" s="78" t="s">
        <v>654</v>
      </c>
      <c r="B13" s="97" t="s">
        <v>217</v>
      </c>
      <c r="C13" s="9" t="s">
        <v>217</v>
      </c>
      <c r="D13" s="9" t="str">
        <f t="shared" si="4"/>
        <v>N/A</v>
      </c>
      <c r="E13" s="9">
        <v>46.443514643999997</v>
      </c>
      <c r="F13" s="9" t="str">
        <f t="shared" si="5"/>
        <v>N/A</v>
      </c>
      <c r="G13" s="9">
        <v>78.723404255000005</v>
      </c>
      <c r="H13" s="9" t="str">
        <f t="shared" si="6"/>
        <v>N/A</v>
      </c>
      <c r="I13" s="10" t="s">
        <v>217</v>
      </c>
      <c r="J13" s="10">
        <v>69.5</v>
      </c>
      <c r="K13" s="9" t="str">
        <f t="shared" si="7"/>
        <v>No</v>
      </c>
    </row>
    <row r="14" spans="1:11" x14ac:dyDescent="0.2">
      <c r="A14" s="78" t="s">
        <v>849</v>
      </c>
      <c r="B14" s="97" t="s">
        <v>217</v>
      </c>
      <c r="C14" s="10" t="s">
        <v>217</v>
      </c>
      <c r="D14" s="9" t="str">
        <f t="shared" si="4"/>
        <v>N/A</v>
      </c>
      <c r="E14" s="10">
        <v>14.279279279000001</v>
      </c>
      <c r="F14" s="9" t="str">
        <f t="shared" si="5"/>
        <v>N/A</v>
      </c>
      <c r="G14" s="10">
        <v>20.011583011999999</v>
      </c>
      <c r="H14" s="9" t="str">
        <f t="shared" si="6"/>
        <v>N/A</v>
      </c>
      <c r="I14" s="10" t="s">
        <v>217</v>
      </c>
      <c r="J14" s="10">
        <v>40.14</v>
      </c>
      <c r="K14" s="9" t="str">
        <f t="shared" si="7"/>
        <v>No</v>
      </c>
    </row>
    <row r="15" spans="1:11" x14ac:dyDescent="0.2">
      <c r="A15" s="78" t="s">
        <v>656</v>
      </c>
      <c r="B15" s="97" t="s">
        <v>217</v>
      </c>
      <c r="C15" s="9" t="s">
        <v>217</v>
      </c>
      <c r="D15" s="9" t="str">
        <f t="shared" si="4"/>
        <v>N/A</v>
      </c>
      <c r="E15" s="9">
        <v>0</v>
      </c>
      <c r="F15" s="9" t="str">
        <f t="shared" si="5"/>
        <v>N/A</v>
      </c>
      <c r="G15" s="9">
        <v>0</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0</v>
      </c>
      <c r="F18" s="9" t="str">
        <f t="shared" si="5"/>
        <v>N/A</v>
      </c>
      <c r="G18" s="9">
        <v>0</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v>0</v>
      </c>
      <c r="F21" s="9" t="str">
        <f t="shared" si="5"/>
        <v>N/A</v>
      </c>
      <c r="G21" s="9">
        <v>0</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v>0</v>
      </c>
      <c r="F24" s="9" t="str">
        <f>IF($B24="N/A","N/A",IF(E24&lt;0,"No","Yes"))</f>
        <v>N/A</v>
      </c>
      <c r="G24" s="9">
        <v>0</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v>29.707112971000001</v>
      </c>
      <c r="F25" s="9" t="str">
        <f>IF($B25="N/A","N/A",IF(E25&lt;0,"No","Yes"))</f>
        <v>N/A</v>
      </c>
      <c r="G25" s="9">
        <v>15.805471125</v>
      </c>
      <c r="H25" s="9" t="str">
        <f>IF($B25="N/A","N/A",IF(G25&lt;0,"No","Yes"))</f>
        <v>N/A</v>
      </c>
      <c r="I25" s="10" t="s">
        <v>217</v>
      </c>
      <c r="J25" s="10">
        <v>-46.8</v>
      </c>
      <c r="K25" s="9" t="str">
        <f t="shared" si="8"/>
        <v>No</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29.707112971000001</v>
      </c>
      <c r="F27" s="9" t="str">
        <f t="shared" ref="F27:F30" si="10">IF($B27="N/A","N/A",IF(E27&lt;0,"No","Yes"))</f>
        <v>N/A</v>
      </c>
      <c r="G27" s="9">
        <v>15.805471125</v>
      </c>
      <c r="H27" s="9" t="str">
        <f t="shared" ref="H27:H30" si="11">IF($B27="N/A","N/A",IF(G27&lt;0,"No","Yes"))</f>
        <v>N/A</v>
      </c>
      <c r="I27" s="10" t="s">
        <v>217</v>
      </c>
      <c r="J27" s="10">
        <v>-46.8</v>
      </c>
      <c r="K27" s="9" t="str">
        <f t="shared" si="8"/>
        <v>No</v>
      </c>
    </row>
    <row r="28" spans="1:11" x14ac:dyDescent="0.2">
      <c r="A28" s="28" t="s">
        <v>373</v>
      </c>
      <c r="B28" s="97" t="s">
        <v>217</v>
      </c>
      <c r="C28" s="9" t="s">
        <v>217</v>
      </c>
      <c r="D28" s="9" t="str">
        <f t="shared" si="9"/>
        <v>N/A</v>
      </c>
      <c r="E28" s="9">
        <v>0</v>
      </c>
      <c r="F28" s="9" t="str">
        <f t="shared" si="10"/>
        <v>N/A</v>
      </c>
      <c r="G28" s="9">
        <v>0</v>
      </c>
      <c r="H28" s="9" t="str">
        <f t="shared" si="11"/>
        <v>N/A</v>
      </c>
      <c r="I28" s="10" t="s">
        <v>217</v>
      </c>
      <c r="J28" s="10" t="s">
        <v>1743</v>
      </c>
      <c r="K28" s="9" t="str">
        <f t="shared" si="8"/>
        <v>N/A</v>
      </c>
    </row>
    <row r="29" spans="1:11" x14ac:dyDescent="0.2">
      <c r="A29" s="28" t="s">
        <v>375</v>
      </c>
      <c r="B29" s="97" t="s">
        <v>217</v>
      </c>
      <c r="C29" s="9" t="s">
        <v>217</v>
      </c>
      <c r="D29" s="9" t="str">
        <f t="shared" si="9"/>
        <v>N/A</v>
      </c>
      <c r="E29" s="9">
        <v>29.707112971000001</v>
      </c>
      <c r="F29" s="9" t="str">
        <f t="shared" si="10"/>
        <v>N/A</v>
      </c>
      <c r="G29" s="9">
        <v>15.805471125</v>
      </c>
      <c r="H29" s="9" t="str">
        <f t="shared" si="11"/>
        <v>N/A</v>
      </c>
      <c r="I29" s="10" t="s">
        <v>217</v>
      </c>
      <c r="J29" s="10">
        <v>-46.8</v>
      </c>
      <c r="K29" s="9" t="str">
        <f t="shared" si="8"/>
        <v>No</v>
      </c>
    </row>
    <row r="30" spans="1:11" x14ac:dyDescent="0.2">
      <c r="A30" s="28" t="s">
        <v>376</v>
      </c>
      <c r="B30" s="97" t="s">
        <v>217</v>
      </c>
      <c r="C30" s="9" t="s">
        <v>217</v>
      </c>
      <c r="D30" s="9" t="str">
        <f t="shared" si="9"/>
        <v>N/A</v>
      </c>
      <c r="E30" s="9">
        <v>0</v>
      </c>
      <c r="F30" s="9" t="str">
        <f t="shared" si="10"/>
        <v>N/A</v>
      </c>
      <c r="G30" s="9">
        <v>0</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4</v>
      </c>
      <c r="D6" s="9" t="s">
        <v>217</v>
      </c>
      <c r="E6" s="26">
        <v>7</v>
      </c>
      <c r="F6" s="9" t="s">
        <v>217</v>
      </c>
      <c r="G6" s="26">
        <v>6</v>
      </c>
      <c r="H6" s="9" t="s">
        <v>217</v>
      </c>
      <c r="I6" s="10" t="s">
        <v>217</v>
      </c>
      <c r="J6" s="10" t="s">
        <v>217</v>
      </c>
      <c r="K6" s="9" t="s">
        <v>217</v>
      </c>
    </row>
    <row r="7" spans="1:11" x14ac:dyDescent="0.2">
      <c r="A7" s="81" t="s">
        <v>12</v>
      </c>
      <c r="B7" s="29" t="s">
        <v>217</v>
      </c>
      <c r="C7" s="91">
        <v>7618445</v>
      </c>
      <c r="D7" s="31" t="str">
        <f>IF($B7="N/A","N/A",IF(C7&gt;15,"No",IF(C7&lt;-15,"No","Yes")))</f>
        <v>N/A</v>
      </c>
      <c r="E7" s="30">
        <v>14142468</v>
      </c>
      <c r="F7" s="31" t="str">
        <f>IF($B7="N/A","N/A",IF(E7&gt;15,"No",IF(E7&lt;-15,"No","Yes")))</f>
        <v>N/A</v>
      </c>
      <c r="G7" s="30">
        <v>12796758</v>
      </c>
      <c r="H7" s="31" t="str">
        <f>IF($B7="N/A","N/A",IF(G7&gt;15,"No",IF(G7&lt;-15,"No","Yes")))</f>
        <v>N/A</v>
      </c>
      <c r="I7" s="32">
        <v>85.63</v>
      </c>
      <c r="J7" s="32">
        <v>-9.52</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37.454556848999999</v>
      </c>
      <c r="H8" s="31" t="str">
        <f>IF($B8="N/A","N/A",IF(G8&gt;15,"No",IF(G8&lt;-15,"No","Yes")))</f>
        <v>N/A</v>
      </c>
      <c r="I8" s="32" t="s">
        <v>217</v>
      </c>
      <c r="J8" s="32" t="s">
        <v>217</v>
      </c>
      <c r="K8" s="31" t="str">
        <f t="shared" si="0"/>
        <v>N/A</v>
      </c>
    </row>
    <row r="9" spans="1:11" x14ac:dyDescent="0.2">
      <c r="A9" s="81" t="s">
        <v>119</v>
      </c>
      <c r="B9" s="34" t="s">
        <v>217</v>
      </c>
      <c r="C9" s="90">
        <v>12.908526609000001</v>
      </c>
      <c r="D9" s="9" t="str">
        <f>IF($B9="N/A","N/A",IF(C9&gt;15,"No",IF(C9&lt;-15,"No","Yes")))</f>
        <v>N/A</v>
      </c>
      <c r="E9" s="9">
        <v>7.9404811098000003</v>
      </c>
      <c r="F9" s="9" t="str">
        <f>IF($B9="N/A","N/A",IF(E9&gt;15,"No",IF(E9&lt;-15,"No","Yes")))</f>
        <v>N/A</v>
      </c>
      <c r="G9" s="9">
        <v>4.7134125689999999</v>
      </c>
      <c r="H9" s="9" t="str">
        <f>IF($B9="N/A","N/A",IF(G9&gt;15,"No",IF(G9&lt;-15,"No","Yes")))</f>
        <v>N/A</v>
      </c>
      <c r="I9" s="10">
        <v>-38.5</v>
      </c>
      <c r="J9" s="10">
        <v>-40.6</v>
      </c>
      <c r="K9" s="9" t="str">
        <f t="shared" si="0"/>
        <v>No</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37.753084782999998</v>
      </c>
      <c r="D11" s="9" t="str">
        <f>IF($B11="N/A","N/A",IF(C11&gt;15,"No",IF(C11&lt;-15,"No","Yes")))</f>
        <v>N/A</v>
      </c>
      <c r="E11" s="9">
        <v>59.182286994999998</v>
      </c>
      <c r="F11" s="9" t="str">
        <f>IF($B11="N/A","N/A",IF(E11&gt;15,"No",IF(E11&lt;-15,"No","Yes")))</f>
        <v>N/A</v>
      </c>
      <c r="G11" s="9">
        <v>57.832030580999998</v>
      </c>
      <c r="H11" s="9" t="str">
        <f>IF($B11="N/A","N/A",IF(G11&gt;15,"No",IF(G11&lt;-15,"No","Yes")))</f>
        <v>N/A</v>
      </c>
      <c r="I11" s="10">
        <v>56.76</v>
      </c>
      <c r="J11" s="10">
        <v>-2.2799999999999998</v>
      </c>
      <c r="K11" s="9" t="str">
        <f t="shared" si="0"/>
        <v>Yes</v>
      </c>
    </row>
    <row r="12" spans="1:11" x14ac:dyDescent="0.2">
      <c r="A12" s="81" t="s">
        <v>854</v>
      </c>
      <c r="B12" s="92" t="s">
        <v>218</v>
      </c>
      <c r="C12" s="90" t="s">
        <v>217</v>
      </c>
      <c r="D12" s="9" t="str">
        <f>IF(OR($B12="N/A",$C12="N/A"),"N/A",IF(C12&gt;100,"No",IF(C12&lt;95,"No","Yes")))</f>
        <v>N/A</v>
      </c>
      <c r="E12" s="90">
        <v>89.037444272000002</v>
      </c>
      <c r="F12" s="9" t="str">
        <f>IF(OR($B12="N/A",$E12="N/A"),"N/A",IF(E12&gt;100,"No",IF(E12&lt;95,"No","Yes")))</f>
        <v>No</v>
      </c>
      <c r="G12" s="90">
        <v>90.224073423999997</v>
      </c>
      <c r="H12" s="9" t="str">
        <f>IF($B12="N/A","N/A",IF(G12&gt;100,"No",IF(G12&lt;95,"No","Yes")))</f>
        <v>No</v>
      </c>
      <c r="I12" s="93" t="s">
        <v>217</v>
      </c>
      <c r="J12" s="93">
        <v>1.333</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42.495017871000002</v>
      </c>
      <c r="F15" s="9" t="str">
        <f>IF(OR($B15="N/A",$E15="N/A"),"N/A",IF(E15&gt;100,"No",IF(E15&lt;95,"No","Yes")))</f>
        <v>No</v>
      </c>
      <c r="G15" s="90">
        <v>48.238803603000001</v>
      </c>
      <c r="H15" s="9" t="str">
        <f>IF($B15="N/A","N/A",IF(G15&gt;100,"No",IF(G15&lt;95,"No","Yes")))</f>
        <v>No</v>
      </c>
      <c r="I15" s="93" t="s">
        <v>217</v>
      </c>
      <c r="J15" s="93">
        <v>13.52</v>
      </c>
      <c r="K15" s="9" t="str">
        <f t="shared" si="0"/>
        <v>Yes</v>
      </c>
    </row>
    <row r="16" spans="1:11" x14ac:dyDescent="0.2">
      <c r="A16" s="81" t="s">
        <v>335</v>
      </c>
      <c r="B16" s="34" t="s">
        <v>217</v>
      </c>
      <c r="C16" s="79">
        <v>3758818</v>
      </c>
      <c r="D16" s="9" t="str">
        <f>IF($B16="N/A","N/A",IF(C16&gt;15,"No",IF(C16&lt;-15,"No","Yes")))</f>
        <v>N/A</v>
      </c>
      <c r="E16" s="35">
        <v>4649652</v>
      </c>
      <c r="F16" s="9" t="str">
        <f>IF($B16="N/A","N/A",IF(E16&gt;15,"No",IF(E16&lt;-15,"No","Yes")))</f>
        <v>N/A</v>
      </c>
      <c r="G16" s="35">
        <v>4792969</v>
      </c>
      <c r="H16" s="9" t="str">
        <f>IF($B16="N/A","N/A",IF(G16&gt;15,"No",IF(G16&lt;-15,"No","Yes")))</f>
        <v>N/A</v>
      </c>
      <c r="I16" s="10">
        <v>23.7</v>
      </c>
      <c r="J16" s="10">
        <v>3.0819999999999999</v>
      </c>
      <c r="K16" s="9" t="str">
        <f t="shared" si="0"/>
        <v>Yes</v>
      </c>
    </row>
    <row r="17" spans="1:11" x14ac:dyDescent="0.2">
      <c r="A17" s="81" t="s">
        <v>442</v>
      </c>
      <c r="B17" s="34" t="s">
        <v>219</v>
      </c>
      <c r="C17" s="90">
        <v>7.3841564024000004</v>
      </c>
      <c r="D17" s="9" t="str">
        <f>IF($B17="N/A","N/A",IF(C17&gt;20,"No",IF(C17&lt;5,"No","Yes")))</f>
        <v>Yes</v>
      </c>
      <c r="E17" s="9">
        <v>5.7456773108999997</v>
      </c>
      <c r="F17" s="9" t="str">
        <f>IF($B17="N/A","N/A",IF(E17&gt;20,"No",IF(E17&lt;5,"No","Yes")))</f>
        <v>Yes</v>
      </c>
      <c r="G17" s="9">
        <v>5.7969287930000002</v>
      </c>
      <c r="H17" s="9" t="str">
        <f>IF($B17="N/A","N/A",IF(G17&gt;20,"No",IF(G17&lt;5,"No","Yes")))</f>
        <v>Yes</v>
      </c>
      <c r="I17" s="10">
        <v>-22.2</v>
      </c>
      <c r="J17" s="10">
        <v>0.89200000000000002</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94.203071206999994</v>
      </c>
      <c r="H18" s="9" t="str">
        <f>IF($B18="N/A","N/A",IF(G18&gt;15,"No",IF(G18&lt;-15,"No","Yes")))</f>
        <v>N/A</v>
      </c>
      <c r="I18" s="10" t="s">
        <v>217</v>
      </c>
      <c r="J18" s="10" t="s">
        <v>217</v>
      </c>
      <c r="K18" s="9" t="str">
        <f t="shared" si="0"/>
        <v>N/A</v>
      </c>
    </row>
    <row r="19" spans="1:11" x14ac:dyDescent="0.2">
      <c r="A19" s="81" t="s">
        <v>444</v>
      </c>
      <c r="B19" s="34" t="s">
        <v>220</v>
      </c>
      <c r="C19" s="90">
        <v>5.2409028583000001</v>
      </c>
      <c r="D19" s="9" t="str">
        <f>IF($B19="N/A","N/A",IF(C19&gt;1,"Yes","No"))</f>
        <v>Yes</v>
      </c>
      <c r="E19" s="9">
        <v>19.731218594000001</v>
      </c>
      <c r="F19" s="9" t="str">
        <f>IF($B19="N/A","N/A",IF(E19&gt;1,"Yes","No"))</f>
        <v>Yes</v>
      </c>
      <c r="G19" s="9">
        <v>9.9293986670999992</v>
      </c>
      <c r="H19" s="9" t="str">
        <f>IF($B19="N/A","N/A",IF(G19&gt;1,"Yes","No"))</f>
        <v>Yes</v>
      </c>
      <c r="I19" s="10">
        <v>276.5</v>
      </c>
      <c r="J19" s="10">
        <v>-49.7</v>
      </c>
      <c r="K19" s="9" t="str">
        <f t="shared" si="0"/>
        <v>No</v>
      </c>
    </row>
    <row r="20" spans="1:11" x14ac:dyDescent="0.2">
      <c r="A20" s="81" t="s">
        <v>856</v>
      </c>
      <c r="B20" s="34" t="s">
        <v>217</v>
      </c>
      <c r="C20" s="83">
        <v>156.84940811000001</v>
      </c>
      <c r="D20" s="9" t="str">
        <f>IF($B20="N/A","N/A",IF(C20&gt;15,"No",IF(C20&lt;-15,"No","Yes")))</f>
        <v>N/A</v>
      </c>
      <c r="E20" s="36">
        <v>94.0152894</v>
      </c>
      <c r="F20" s="9" t="str">
        <f>IF($B20="N/A","N/A",IF(E20&gt;15,"No",IF(E20&lt;-15,"No","Yes")))</f>
        <v>N/A</v>
      </c>
      <c r="G20" s="36">
        <v>105.43748542</v>
      </c>
      <c r="H20" s="9" t="str">
        <f>IF($B20="N/A","N/A",IF(G20&gt;15,"No",IF(G20&lt;-15,"No","Yes")))</f>
        <v>N/A</v>
      </c>
      <c r="I20" s="10">
        <v>-40.1</v>
      </c>
      <c r="J20" s="10">
        <v>12.15</v>
      </c>
      <c r="K20" s="9" t="str">
        <f t="shared" si="0"/>
        <v>Yes</v>
      </c>
    </row>
    <row r="21" spans="1:11" x14ac:dyDescent="0.2">
      <c r="A21" s="81" t="s">
        <v>34</v>
      </c>
      <c r="B21" s="34" t="s">
        <v>217</v>
      </c>
      <c r="C21" s="94">
        <v>0</v>
      </c>
      <c r="D21" s="9" t="str">
        <f>IF($B21="N/A","N/A",IF(C21&gt;15,"No",IF(C21&lt;-15,"No","Yes")))</f>
        <v>N/A</v>
      </c>
      <c r="E21" s="95">
        <v>6.3750586799999995E-2</v>
      </c>
      <c r="F21" s="9" t="str">
        <f>IF($B21="N/A","N/A",IF(E21&gt;15,"No",IF(E21&lt;-15,"No","Yes")))</f>
        <v>N/A</v>
      </c>
      <c r="G21" s="95">
        <v>7.8844678599999996E-2</v>
      </c>
      <c r="H21" s="9" t="str">
        <f>IF($B21="N/A","N/A",IF(G21&gt;15,"No",IF(G21&lt;-15,"No","Yes")))</f>
        <v>N/A</v>
      </c>
      <c r="I21" s="10" t="s">
        <v>1743</v>
      </c>
      <c r="J21" s="10">
        <v>23.68</v>
      </c>
      <c r="K21" s="9" t="str">
        <f t="shared" si="0"/>
        <v>Yes</v>
      </c>
    </row>
    <row r="22" spans="1:11" x14ac:dyDescent="0.2">
      <c r="A22" s="81" t="s">
        <v>1722</v>
      </c>
      <c r="B22" s="34" t="s">
        <v>217</v>
      </c>
      <c r="C22" s="94">
        <v>43.348772633000003</v>
      </c>
      <c r="D22" s="9" t="str">
        <f>IF($B22="N/A","N/A",IF(C22&gt;15,"No",IF(C22&lt;-15,"No","Yes")))</f>
        <v>N/A</v>
      </c>
      <c r="E22" s="95">
        <v>64.223232127000003</v>
      </c>
      <c r="F22" s="9" t="str">
        <f>IF($B22="N/A","N/A",IF(E22&gt;15,"No",IF(E22&lt;-15,"No","Yes")))</f>
        <v>N/A</v>
      </c>
      <c r="G22" s="95">
        <v>60.613884634999998</v>
      </c>
      <c r="H22" s="9" t="str">
        <f>IF($B22="N/A","N/A",IF(G22&gt;15,"No",IF(G22&lt;-15,"No","Yes")))</f>
        <v>N/A</v>
      </c>
      <c r="I22" s="10">
        <v>48.15</v>
      </c>
      <c r="J22" s="10">
        <v>-5.62</v>
      </c>
      <c r="K22" s="9" t="str">
        <f t="shared" si="0"/>
        <v>Yes</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t="s">
        <v>1743</v>
      </c>
      <c r="D24" s="9" t="str">
        <f>IF($B24="N/A","N/A",IF(C24&gt;300,"No",IF(C24&lt;75,"No","Yes")))</f>
        <v>No</v>
      </c>
      <c r="E24" s="36">
        <v>633.29746987999999</v>
      </c>
      <c r="F24" s="9" t="str">
        <f>IF($B24="N/A","N/A",IF(E24&gt;300,"No",IF(E24&lt;75,"No","Yes")))</f>
        <v>No</v>
      </c>
      <c r="G24" s="36">
        <v>664.86103599</v>
      </c>
      <c r="H24" s="9" t="str">
        <f>IF($B24="N/A","N/A",IF(G24&gt;300,"No",IF(G24&lt;75,"No","Yes")))</f>
        <v>No</v>
      </c>
      <c r="I24" s="10" t="s">
        <v>1743</v>
      </c>
      <c r="J24" s="10">
        <v>4.984</v>
      </c>
      <c r="K24" s="9" t="str">
        <f t="shared" si="0"/>
        <v>Yes</v>
      </c>
    </row>
    <row r="25" spans="1:11" x14ac:dyDescent="0.2">
      <c r="A25" s="81" t="s">
        <v>858</v>
      </c>
      <c r="B25" s="34" t="s">
        <v>248</v>
      </c>
      <c r="C25" s="83">
        <v>42.600650928999997</v>
      </c>
      <c r="D25" s="9" t="str">
        <f>IF($B25="N/A","N/A",IF(C25&gt;250,"No",IF(C25&lt;20,"No","Yes")))</f>
        <v>Yes</v>
      </c>
      <c r="E25" s="36">
        <v>36.442594278999998</v>
      </c>
      <c r="F25" s="9" t="str">
        <f>IF($B25="N/A","N/A",IF(E25&gt;250,"No",IF(E25&lt;20,"No","Yes")))</f>
        <v>Yes</v>
      </c>
      <c r="G25" s="36">
        <v>32.613644465999997</v>
      </c>
      <c r="H25" s="9" t="str">
        <f>IF($B25="N/A","N/A",IF(G25&gt;250,"No",IF(G25&lt;20,"No","Yes")))</f>
        <v>Yes</v>
      </c>
      <c r="I25" s="10">
        <v>-14.5</v>
      </c>
      <c r="J25" s="10">
        <v>-10.5</v>
      </c>
      <c r="K25" s="9" t="str">
        <f t="shared" si="0"/>
        <v>Yes</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107540</v>
      </c>
      <c r="D27" s="34" t="s">
        <v>217</v>
      </c>
      <c r="E27" s="35">
        <v>114169</v>
      </c>
      <c r="F27" s="34" t="s">
        <v>217</v>
      </c>
      <c r="G27" s="35">
        <v>67780</v>
      </c>
      <c r="H27" s="9" t="str">
        <f>IF($B27="N/A","N/A",IF(G27&gt;15,"No",IF(G27&lt;-15,"No","Yes")))</f>
        <v>N/A</v>
      </c>
      <c r="I27" s="10">
        <v>6.1639999999999997</v>
      </c>
      <c r="J27" s="10">
        <v>-40.6</v>
      </c>
      <c r="K27" s="9" t="str">
        <f t="shared" si="0"/>
        <v>No</v>
      </c>
    </row>
    <row r="28" spans="1:11" x14ac:dyDescent="0.2">
      <c r="A28" s="81" t="s">
        <v>350</v>
      </c>
      <c r="B28" s="34" t="s">
        <v>217</v>
      </c>
      <c r="C28" s="79" t="s">
        <v>217</v>
      </c>
      <c r="D28" s="34" t="s">
        <v>217</v>
      </c>
      <c r="E28" s="35" t="s">
        <v>217</v>
      </c>
      <c r="F28" s="34" t="s">
        <v>217</v>
      </c>
      <c r="G28" s="8">
        <v>0.52966540429999998</v>
      </c>
      <c r="H28" s="9" t="str">
        <f>IF($B28="N/A","N/A",IF(G28&gt;15,"No",IF(G28&lt;-15,"No","Yes")))</f>
        <v>N/A</v>
      </c>
      <c r="I28" s="10" t="s">
        <v>217</v>
      </c>
      <c r="J28" s="10" t="s">
        <v>217</v>
      </c>
      <c r="K28" s="9" t="str">
        <f t="shared" si="0"/>
        <v>N/A</v>
      </c>
    </row>
    <row r="29" spans="1:11" ht="25.5" x14ac:dyDescent="0.2">
      <c r="A29" s="81" t="s">
        <v>835</v>
      </c>
      <c r="B29" s="34" t="s">
        <v>217</v>
      </c>
      <c r="C29" s="36">
        <v>110.88996652</v>
      </c>
      <c r="D29" s="34" t="s">
        <v>217</v>
      </c>
      <c r="E29" s="36">
        <v>96.173392077000003</v>
      </c>
      <c r="F29" s="34" t="s">
        <v>217</v>
      </c>
      <c r="G29" s="36">
        <v>139.08549719999999</v>
      </c>
      <c r="H29" s="34" t="s">
        <v>217</v>
      </c>
      <c r="I29" s="10">
        <v>-13.3</v>
      </c>
      <c r="J29" s="10">
        <v>44.62</v>
      </c>
      <c r="K29" s="9" t="str">
        <f t="shared" si="0"/>
        <v>No</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8300</v>
      </c>
      <c r="F31" s="9" t="str">
        <f t="shared" si="4"/>
        <v>N/A</v>
      </c>
      <c r="G31" s="79">
        <v>9614</v>
      </c>
      <c r="H31" s="9" t="str">
        <f t="shared" ref="H31:H50" si="5">IF($B31="N/A","N/A",IF(G31&lt;0,"No","Yes"))</f>
        <v>N/A</v>
      </c>
      <c r="I31" s="10" t="s">
        <v>217</v>
      </c>
      <c r="J31" s="10">
        <v>15.83</v>
      </c>
      <c r="K31" s="9" t="str">
        <f t="shared" si="0"/>
        <v>Yes</v>
      </c>
    </row>
    <row r="32" spans="1:11" ht="25.5" x14ac:dyDescent="0.2">
      <c r="A32" s="2" t="s">
        <v>659</v>
      </c>
      <c r="B32" s="96" t="s">
        <v>217</v>
      </c>
      <c r="C32" s="80" t="s">
        <v>217</v>
      </c>
      <c r="D32" s="9" t="str">
        <f t="shared" si="4"/>
        <v>N/A</v>
      </c>
      <c r="E32" s="80">
        <v>0</v>
      </c>
      <c r="F32" s="9" t="str">
        <f t="shared" si="4"/>
        <v>N/A</v>
      </c>
      <c r="G32" s="80">
        <v>6.4073226544999997</v>
      </c>
      <c r="H32" s="9" t="str">
        <f t="shared" si="5"/>
        <v>N/A</v>
      </c>
      <c r="I32" s="10" t="s">
        <v>217</v>
      </c>
      <c r="J32" s="10" t="s">
        <v>1743</v>
      </c>
      <c r="K32" s="9" t="str">
        <f t="shared" si="0"/>
        <v>N/A</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100</v>
      </c>
      <c r="F35" s="9" t="str">
        <f t="shared" si="4"/>
        <v>N/A</v>
      </c>
      <c r="G35" s="80">
        <v>93.592677346000002</v>
      </c>
      <c r="H35" s="9" t="str">
        <f t="shared" si="5"/>
        <v>N/A</v>
      </c>
      <c r="I35" s="10" t="s">
        <v>217</v>
      </c>
      <c r="J35" s="10">
        <v>-6.41</v>
      </c>
      <c r="K35" s="9" t="str">
        <f t="shared" si="0"/>
        <v>Yes</v>
      </c>
    </row>
    <row r="36" spans="1:11" x14ac:dyDescent="0.2">
      <c r="A36" s="2" t="s">
        <v>353</v>
      </c>
      <c r="B36" s="96" t="s">
        <v>217</v>
      </c>
      <c r="C36" s="79" t="s">
        <v>217</v>
      </c>
      <c r="D36" s="9" t="str">
        <f t="shared" si="4"/>
        <v>N/A</v>
      </c>
      <c r="E36" s="79">
        <v>8361536</v>
      </c>
      <c r="F36" s="9" t="str">
        <f t="shared" si="4"/>
        <v>N/A</v>
      </c>
      <c r="G36" s="79">
        <v>7391011</v>
      </c>
      <c r="H36" s="9" t="str">
        <f t="shared" si="5"/>
        <v>N/A</v>
      </c>
      <c r="I36" s="10" t="s">
        <v>217</v>
      </c>
      <c r="J36" s="10">
        <v>-11.6</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73.741212141000005</v>
      </c>
      <c r="F38" s="9" t="str">
        <f t="shared" si="4"/>
        <v>N/A</v>
      </c>
      <c r="G38" s="80">
        <v>69.106756842999999</v>
      </c>
      <c r="H38" s="9" t="str">
        <f t="shared" si="5"/>
        <v>N/A</v>
      </c>
      <c r="I38" s="10" t="s">
        <v>217</v>
      </c>
      <c r="J38" s="10">
        <v>-6.28</v>
      </c>
      <c r="K38" s="9" t="str">
        <f t="shared" si="0"/>
        <v>Yes</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24.471496625</v>
      </c>
      <c r="F41" s="9" t="str">
        <f t="shared" si="4"/>
        <v>N/A</v>
      </c>
      <c r="G41" s="80">
        <v>30.346267918999999</v>
      </c>
      <c r="H41" s="9" t="str">
        <f t="shared" si="5"/>
        <v>N/A</v>
      </c>
      <c r="I41" s="10" t="s">
        <v>217</v>
      </c>
      <c r="J41" s="10">
        <v>24.01</v>
      </c>
      <c r="K41" s="9" t="str">
        <f t="shared" si="0"/>
        <v>Yes</v>
      </c>
    </row>
    <row r="42" spans="1:11" x14ac:dyDescent="0.2">
      <c r="A42" s="2" t="s">
        <v>668</v>
      </c>
      <c r="B42" s="96" t="s">
        <v>217</v>
      </c>
      <c r="C42" s="80" t="s">
        <v>217</v>
      </c>
      <c r="D42" s="9" t="str">
        <f t="shared" si="4"/>
        <v>N/A</v>
      </c>
      <c r="E42" s="80">
        <v>98.212708765000002</v>
      </c>
      <c r="F42" s="9" t="str">
        <f t="shared" si="4"/>
        <v>N/A</v>
      </c>
      <c r="G42" s="80">
        <v>99.453024761999998</v>
      </c>
      <c r="H42" s="9" t="str">
        <f t="shared" si="5"/>
        <v>N/A</v>
      </c>
      <c r="I42" s="10" t="s">
        <v>217</v>
      </c>
      <c r="J42" s="10">
        <v>1.2629999999999999</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1.7872912345</v>
      </c>
      <c r="F45" s="9" t="str">
        <f t="shared" si="4"/>
        <v>N/A</v>
      </c>
      <c r="G45" s="80">
        <v>0.54697523790000002</v>
      </c>
      <c r="H45" s="9" t="str">
        <f t="shared" si="5"/>
        <v>N/A</v>
      </c>
      <c r="I45" s="10" t="s">
        <v>217</v>
      </c>
      <c r="J45" s="10">
        <v>-69.400000000000006</v>
      </c>
      <c r="K45" s="9" t="str">
        <f t="shared" si="0"/>
        <v>No</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983429</v>
      </c>
      <c r="D51" s="34" t="s">
        <v>217</v>
      </c>
      <c r="E51" s="35">
        <v>1122980</v>
      </c>
      <c r="F51" s="34" t="s">
        <v>217</v>
      </c>
      <c r="G51" s="35">
        <v>603164</v>
      </c>
      <c r="H51" s="34" t="s">
        <v>217</v>
      </c>
      <c r="I51" s="10">
        <v>14.19</v>
      </c>
      <c r="J51" s="10">
        <v>-46.3</v>
      </c>
      <c r="K51" s="9" t="str">
        <f t="shared" si="0"/>
        <v>No</v>
      </c>
    </row>
    <row r="52" spans="1:11" x14ac:dyDescent="0.2">
      <c r="A52" s="2" t="s">
        <v>356</v>
      </c>
      <c r="B52" s="34" t="s">
        <v>217</v>
      </c>
      <c r="C52" s="80">
        <v>0</v>
      </c>
      <c r="D52" s="9" t="str">
        <f t="shared" ref="D52:D54" si="6">IF($B52="N/A","N/A",IF(C52&gt;15,"No",IF(C52&lt;-15,"No","Yes")))</f>
        <v>N/A</v>
      </c>
      <c r="E52" s="8">
        <v>0</v>
      </c>
      <c r="F52" s="9" t="str">
        <f t="shared" ref="F52:F54" si="7">IF($B52="N/A","N/A",IF(E52&gt;15,"No",IF(E52&lt;-15,"No","Yes")))</f>
        <v>N/A</v>
      </c>
      <c r="G52" s="8">
        <v>12.838796745</v>
      </c>
      <c r="H52" s="9" t="str">
        <f t="shared" ref="H52:H54" si="8">IF($B52="N/A","N/A",IF(G52&gt;15,"No",IF(G52&lt;-15,"No","Yes")))</f>
        <v>N/A</v>
      </c>
      <c r="I52" s="10" t="s">
        <v>1743</v>
      </c>
      <c r="J52" s="10" t="s">
        <v>1743</v>
      </c>
      <c r="K52" s="9" t="str">
        <f t="shared" si="0"/>
        <v>N/A</v>
      </c>
    </row>
    <row r="53" spans="1:11" x14ac:dyDescent="0.2">
      <c r="A53" s="2" t="s">
        <v>357</v>
      </c>
      <c r="B53" s="34" t="s">
        <v>217</v>
      </c>
      <c r="C53" s="80">
        <v>13.607591397</v>
      </c>
      <c r="D53" s="9" t="str">
        <f t="shared" si="6"/>
        <v>N/A</v>
      </c>
      <c r="E53" s="8">
        <v>25.990133395000001</v>
      </c>
      <c r="F53" s="9" t="str">
        <f t="shared" si="7"/>
        <v>N/A</v>
      </c>
      <c r="G53" s="8">
        <v>19.560185953000001</v>
      </c>
      <c r="H53" s="9" t="str">
        <f t="shared" si="8"/>
        <v>N/A</v>
      </c>
      <c r="I53" s="10">
        <v>91</v>
      </c>
      <c r="J53" s="10">
        <v>-24.7</v>
      </c>
      <c r="K53" s="9" t="str">
        <f t="shared" si="0"/>
        <v>Yes</v>
      </c>
    </row>
    <row r="54" spans="1:11" x14ac:dyDescent="0.2">
      <c r="A54" s="2" t="s">
        <v>358</v>
      </c>
      <c r="B54" s="34" t="s">
        <v>217</v>
      </c>
      <c r="C54" s="80" t="s">
        <v>217</v>
      </c>
      <c r="D54" s="9" t="str">
        <f t="shared" si="6"/>
        <v>N/A</v>
      </c>
      <c r="E54" s="8" t="s">
        <v>217</v>
      </c>
      <c r="F54" s="9" t="str">
        <f t="shared" si="7"/>
        <v>N/A</v>
      </c>
      <c r="G54" s="8">
        <v>34.040658925000002</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3481261</v>
      </c>
      <c r="D6" s="9" t="str">
        <f>IF($B6="N/A","N/A",IF(C6&gt;15,"No",IF(C6&lt;-15,"No","Yes")))</f>
        <v>N/A</v>
      </c>
      <c r="E6" s="35">
        <v>4382498</v>
      </c>
      <c r="F6" s="9" t="str">
        <f>IF($B6="N/A","N/A",IF(E6&gt;15,"No",IF(E6&lt;-15,"No","Yes")))</f>
        <v>N/A</v>
      </c>
      <c r="G6" s="35">
        <v>4515124</v>
      </c>
      <c r="H6" s="9" t="str">
        <f>IF($B6="N/A","N/A",IF(G6&gt;15,"No",IF(G6&lt;-15,"No","Yes")))</f>
        <v>N/A</v>
      </c>
      <c r="I6" s="10">
        <v>25.89</v>
      </c>
      <c r="J6" s="10">
        <v>3.0259999999999998</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11.276603507000001</v>
      </c>
      <c r="D9" s="9" t="str">
        <f t="shared" ref="D9:D15" si="1">IF($B9="N/A","N/A",IF(C9&gt;15,"No",IF(C9&lt;-15,"No","Yes")))</f>
        <v>N/A</v>
      </c>
      <c r="E9" s="8">
        <v>12.067273048000001</v>
      </c>
      <c r="F9" s="9" t="str">
        <f t="shared" ref="F9:F15" si="2">IF($B9="N/A","N/A",IF(E9&gt;15,"No",IF(E9&lt;-15,"No","Yes")))</f>
        <v>N/A</v>
      </c>
      <c r="G9" s="8">
        <v>11.808955856000001</v>
      </c>
      <c r="H9" s="9" t="str">
        <f t="shared" ref="H9:H15" si="3">IF($B9="N/A","N/A",IF(G9&gt;15,"No",IF(G9&lt;-15,"No","Yes")))</f>
        <v>N/A</v>
      </c>
      <c r="I9" s="10">
        <v>7.0119999999999996</v>
      </c>
      <c r="J9" s="10">
        <v>-2.14</v>
      </c>
      <c r="K9" s="9" t="str">
        <f t="shared" si="0"/>
        <v>Yes</v>
      </c>
    </row>
    <row r="10" spans="1:11" x14ac:dyDescent="0.2">
      <c r="A10" s="81" t="s">
        <v>36</v>
      </c>
      <c r="B10" s="34" t="s">
        <v>217</v>
      </c>
      <c r="C10" s="80">
        <v>13.203749543000001</v>
      </c>
      <c r="D10" s="9" t="str">
        <f t="shared" si="1"/>
        <v>N/A</v>
      </c>
      <c r="E10" s="8">
        <v>17.674218590999999</v>
      </c>
      <c r="F10" s="9" t="str">
        <f t="shared" si="2"/>
        <v>N/A</v>
      </c>
      <c r="G10" s="8">
        <v>19.874044618999999</v>
      </c>
      <c r="H10" s="9" t="str">
        <f t="shared" si="3"/>
        <v>N/A</v>
      </c>
      <c r="I10" s="10">
        <v>33.86</v>
      </c>
      <c r="J10" s="10">
        <v>12.45</v>
      </c>
      <c r="K10" s="9" t="str">
        <f t="shared" si="0"/>
        <v>Yes</v>
      </c>
    </row>
    <row r="11" spans="1:11" x14ac:dyDescent="0.2">
      <c r="A11" s="81" t="s">
        <v>37</v>
      </c>
      <c r="B11" s="34" t="s">
        <v>217</v>
      </c>
      <c r="C11" s="80">
        <v>1.7672658121</v>
      </c>
      <c r="D11" s="9" t="str">
        <f t="shared" si="1"/>
        <v>N/A</v>
      </c>
      <c r="E11" s="8">
        <v>2.9464722665999998</v>
      </c>
      <c r="F11" s="9" t="str">
        <f t="shared" si="2"/>
        <v>N/A</v>
      </c>
      <c r="G11" s="8">
        <v>3.3077508002</v>
      </c>
      <c r="H11" s="9" t="str">
        <f t="shared" si="3"/>
        <v>N/A</v>
      </c>
      <c r="I11" s="10">
        <v>66.72</v>
      </c>
      <c r="J11" s="10">
        <v>12.26</v>
      </c>
      <c r="K11" s="9" t="str">
        <f t="shared" si="0"/>
        <v>Yes</v>
      </c>
    </row>
    <row r="12" spans="1:11" x14ac:dyDescent="0.2">
      <c r="A12" s="81" t="s">
        <v>38</v>
      </c>
      <c r="B12" s="34" t="s">
        <v>217</v>
      </c>
      <c r="C12" s="80">
        <v>11.523676781000001</v>
      </c>
      <c r="D12" s="9" t="str">
        <f t="shared" si="1"/>
        <v>N/A</v>
      </c>
      <c r="E12" s="8">
        <v>12.005376381</v>
      </c>
      <c r="F12" s="9" t="str">
        <f t="shared" si="2"/>
        <v>N/A</v>
      </c>
      <c r="G12" s="8">
        <v>11.583585490000001</v>
      </c>
      <c r="H12" s="9" t="str">
        <f t="shared" si="3"/>
        <v>N/A</v>
      </c>
      <c r="I12" s="10">
        <v>4.18</v>
      </c>
      <c r="J12" s="10">
        <v>-3.51</v>
      </c>
      <c r="K12" s="9" t="str">
        <f t="shared" si="0"/>
        <v>Yes</v>
      </c>
    </row>
    <row r="13" spans="1:11" x14ac:dyDescent="0.2">
      <c r="A13" s="81" t="s">
        <v>860</v>
      </c>
      <c r="B13" s="34" t="s">
        <v>217</v>
      </c>
      <c r="C13" s="80">
        <v>86.976955211999993</v>
      </c>
      <c r="D13" s="9" t="str">
        <f t="shared" si="1"/>
        <v>N/A</v>
      </c>
      <c r="E13" s="8">
        <v>90.706797842</v>
      </c>
      <c r="F13" s="9" t="str">
        <f t="shared" si="2"/>
        <v>N/A</v>
      </c>
      <c r="G13" s="8">
        <v>91.806200937</v>
      </c>
      <c r="H13" s="9" t="str">
        <f t="shared" si="3"/>
        <v>N/A</v>
      </c>
      <c r="I13" s="10">
        <v>4.2880000000000003</v>
      </c>
      <c r="J13" s="10">
        <v>1.212</v>
      </c>
      <c r="K13" s="9" t="str">
        <f t="shared" si="0"/>
        <v>Yes</v>
      </c>
    </row>
    <row r="14" spans="1:11" x14ac:dyDescent="0.2">
      <c r="A14" s="81" t="s">
        <v>861</v>
      </c>
      <c r="B14" s="34" t="s">
        <v>217</v>
      </c>
      <c r="C14" s="80">
        <v>57.434800721999999</v>
      </c>
      <c r="D14" s="9" t="str">
        <f t="shared" si="1"/>
        <v>N/A</v>
      </c>
      <c r="E14" s="8">
        <v>63.796889362999998</v>
      </c>
      <c r="F14" s="9" t="str">
        <f t="shared" si="2"/>
        <v>N/A</v>
      </c>
      <c r="G14" s="8">
        <v>63.032925814000002</v>
      </c>
      <c r="H14" s="9" t="str">
        <f t="shared" si="3"/>
        <v>N/A</v>
      </c>
      <c r="I14" s="10">
        <v>11.08</v>
      </c>
      <c r="J14" s="10">
        <v>-1.2</v>
      </c>
      <c r="K14" s="9" t="str">
        <f t="shared" si="0"/>
        <v>Yes</v>
      </c>
    </row>
    <row r="15" spans="1:11" x14ac:dyDescent="0.2">
      <c r="A15" s="81" t="s">
        <v>165</v>
      </c>
      <c r="B15" s="34" t="s">
        <v>217</v>
      </c>
      <c r="C15" s="80">
        <v>62.368750863999999</v>
      </c>
      <c r="D15" s="9" t="str">
        <f t="shared" si="1"/>
        <v>N/A</v>
      </c>
      <c r="E15" s="8">
        <v>75.621757271999996</v>
      </c>
      <c r="F15" s="9" t="str">
        <f t="shared" si="2"/>
        <v>N/A</v>
      </c>
      <c r="G15" s="8">
        <v>96.707133624999997</v>
      </c>
      <c r="H15" s="9" t="str">
        <f t="shared" si="3"/>
        <v>N/A</v>
      </c>
      <c r="I15" s="10">
        <v>21.25</v>
      </c>
      <c r="J15" s="10">
        <v>27.88</v>
      </c>
      <c r="K15" s="9" t="str">
        <f t="shared" si="0"/>
        <v>Yes</v>
      </c>
    </row>
    <row r="16" spans="1:11" x14ac:dyDescent="0.2">
      <c r="A16" s="81" t="s">
        <v>166</v>
      </c>
      <c r="B16" s="34" t="s">
        <v>250</v>
      </c>
      <c r="C16" s="80">
        <v>94.788411440999994</v>
      </c>
      <c r="D16" s="9" t="str">
        <f>IF($B16="N/A","N/A",IF(C16&gt;95,"Yes","No"))</f>
        <v>No</v>
      </c>
      <c r="E16" s="8">
        <v>96.152650840000007</v>
      </c>
      <c r="F16" s="9" t="str">
        <f>IF($B16="N/A","N/A",IF(E16&gt;95,"Yes","No"))</f>
        <v>Yes</v>
      </c>
      <c r="G16" s="8">
        <v>97.708922279999996</v>
      </c>
      <c r="H16" s="9" t="str">
        <f>IF($B16="N/A","N/A",IF(G16&gt;95,"Yes","No"))</f>
        <v>Yes</v>
      </c>
      <c r="I16" s="10">
        <v>1.4390000000000001</v>
      </c>
      <c r="J16" s="10">
        <v>1.619</v>
      </c>
      <c r="K16" s="9" t="str">
        <f t="shared" ref="K16:K26" si="4">IF(J16="Div by 0", "N/A", IF(J16="N/A","N/A", IF(J16&gt;30, "No", IF(J16&lt;-30, "No", "Yes"))))</f>
        <v>Yes</v>
      </c>
    </row>
    <row r="17" spans="1:11" x14ac:dyDescent="0.2">
      <c r="A17" s="81" t="s">
        <v>862</v>
      </c>
      <c r="B17" s="59" t="s">
        <v>251</v>
      </c>
      <c r="C17" s="80">
        <v>51.725854511000001</v>
      </c>
      <c r="D17" s="9" t="str">
        <f>IF($B17="N/A","N/A",IF(C17&gt;90,"No",IF(C17&lt;50,"No","Yes")))</f>
        <v>Yes</v>
      </c>
      <c r="E17" s="8">
        <v>52.645682895999997</v>
      </c>
      <c r="F17" s="9" t="str">
        <f>IF($B17="N/A","N/A",IF(E17&gt;90,"No",IF(E17&lt;50,"No","Yes")))</f>
        <v>Yes</v>
      </c>
      <c r="G17" s="8">
        <v>53.498796489</v>
      </c>
      <c r="H17" s="9" t="str">
        <f>IF($B17="N/A","N/A",IF(G17&gt;90,"No",IF(G17&lt;50,"No","Yes")))</f>
        <v>Yes</v>
      </c>
      <c r="I17" s="10">
        <v>1.778</v>
      </c>
      <c r="J17" s="10">
        <v>1.62</v>
      </c>
      <c r="K17" s="9" t="str">
        <f t="shared" si="4"/>
        <v>Yes</v>
      </c>
    </row>
    <row r="18" spans="1:11" x14ac:dyDescent="0.2">
      <c r="A18" s="81" t="s">
        <v>863</v>
      </c>
      <c r="B18" s="59" t="s">
        <v>228</v>
      </c>
      <c r="C18" s="80">
        <v>5.0665261812000004</v>
      </c>
      <c r="D18" s="9" t="str">
        <f t="shared" ref="D18:D23" si="5">IF($B18="N/A","N/A",IF(C18&gt;5,"No",IF(C18&lt;=0,"No","Yes")))</f>
        <v>No</v>
      </c>
      <c r="E18" s="8">
        <v>3.9977428397999999</v>
      </c>
      <c r="F18" s="9" t="str">
        <f t="shared" ref="F18:F23" si="6">IF($B18="N/A","N/A",IF(E18&gt;5,"No",IF(E18&lt;=0,"No","Yes")))</f>
        <v>Yes</v>
      </c>
      <c r="G18" s="8">
        <v>4.1327325672999997</v>
      </c>
      <c r="H18" s="9" t="str">
        <f t="shared" ref="H18:H23" si="7">IF($B18="N/A","N/A",IF(G18&gt;5,"No",IF(G18&lt;=0,"No","Yes")))</f>
        <v>Yes</v>
      </c>
      <c r="I18" s="10">
        <v>-21.1</v>
      </c>
      <c r="J18" s="10">
        <v>3.3769999999999998</v>
      </c>
      <c r="K18" s="9" t="str">
        <f t="shared" si="4"/>
        <v>Yes</v>
      </c>
    </row>
    <row r="19" spans="1:11" x14ac:dyDescent="0.2">
      <c r="A19" s="81" t="s">
        <v>864</v>
      </c>
      <c r="B19" s="59" t="s">
        <v>228</v>
      </c>
      <c r="C19" s="80">
        <v>4.6474251715000001</v>
      </c>
      <c r="D19" s="9" t="str">
        <f t="shared" si="5"/>
        <v>Yes</v>
      </c>
      <c r="E19" s="8">
        <v>4.4555411092000003</v>
      </c>
      <c r="F19" s="9" t="str">
        <f t="shared" si="6"/>
        <v>Yes</v>
      </c>
      <c r="G19" s="8">
        <v>4.2752978655999998</v>
      </c>
      <c r="H19" s="9" t="str">
        <f t="shared" si="7"/>
        <v>Yes</v>
      </c>
      <c r="I19" s="10">
        <v>-4.13</v>
      </c>
      <c r="J19" s="10">
        <v>-4.05</v>
      </c>
      <c r="K19" s="9" t="str">
        <f t="shared" si="4"/>
        <v>Yes</v>
      </c>
    </row>
    <row r="20" spans="1:11" x14ac:dyDescent="0.2">
      <c r="A20" s="81" t="s">
        <v>865</v>
      </c>
      <c r="B20" s="59" t="s">
        <v>228</v>
      </c>
      <c r="C20" s="80">
        <v>0.1049619664</v>
      </c>
      <c r="D20" s="9" t="str">
        <f t="shared" si="5"/>
        <v>Yes</v>
      </c>
      <c r="E20" s="8">
        <v>6.4643497800000005E-2</v>
      </c>
      <c r="F20" s="9" t="str">
        <f t="shared" si="6"/>
        <v>Yes</v>
      </c>
      <c r="G20" s="8">
        <v>0.104825471</v>
      </c>
      <c r="H20" s="9" t="str">
        <f t="shared" si="7"/>
        <v>Yes</v>
      </c>
      <c r="I20" s="10">
        <v>-38.4</v>
      </c>
      <c r="J20" s="10">
        <v>62.16</v>
      </c>
      <c r="K20" s="9" t="str">
        <f t="shared" si="4"/>
        <v>No</v>
      </c>
    </row>
    <row r="21" spans="1:11" x14ac:dyDescent="0.2">
      <c r="A21" s="81" t="s">
        <v>866</v>
      </c>
      <c r="B21" s="34" t="s">
        <v>217</v>
      </c>
      <c r="C21" s="80">
        <v>0</v>
      </c>
      <c r="D21" s="9" t="str">
        <f t="shared" si="5"/>
        <v>N/A</v>
      </c>
      <c r="E21" s="8">
        <v>0</v>
      </c>
      <c r="F21" s="9" t="str">
        <f t="shared" si="6"/>
        <v>N/A</v>
      </c>
      <c r="G21" s="8">
        <v>0</v>
      </c>
      <c r="H21" s="9" t="str">
        <f t="shared" si="7"/>
        <v>N/A</v>
      </c>
      <c r="I21" s="10" t="s">
        <v>1743</v>
      </c>
      <c r="J21" s="10" t="s">
        <v>1743</v>
      </c>
      <c r="K21" s="9" t="str">
        <f t="shared" si="4"/>
        <v>N/A</v>
      </c>
    </row>
    <row r="22" spans="1:11" x14ac:dyDescent="0.2">
      <c r="A22" s="78" t="s">
        <v>1729</v>
      </c>
      <c r="B22" s="34" t="s">
        <v>217</v>
      </c>
      <c r="C22" s="80">
        <v>0</v>
      </c>
      <c r="D22" s="9" t="str">
        <f t="shared" si="5"/>
        <v>N/A</v>
      </c>
      <c r="E22" s="8">
        <v>0</v>
      </c>
      <c r="F22" s="9" t="str">
        <f t="shared" si="6"/>
        <v>N/A</v>
      </c>
      <c r="G22" s="8">
        <v>0</v>
      </c>
      <c r="H22" s="9" t="str">
        <f t="shared" si="7"/>
        <v>N/A</v>
      </c>
      <c r="I22" s="10" t="s">
        <v>1743</v>
      </c>
      <c r="J22" s="10" t="s">
        <v>1743</v>
      </c>
      <c r="K22" s="9" t="str">
        <f t="shared" si="4"/>
        <v>N/A</v>
      </c>
    </row>
    <row r="23" spans="1:11" x14ac:dyDescent="0.2">
      <c r="A23" s="81" t="s">
        <v>867</v>
      </c>
      <c r="B23" s="34" t="s">
        <v>217</v>
      </c>
      <c r="C23" s="80">
        <v>0</v>
      </c>
      <c r="D23" s="9" t="str">
        <f t="shared" si="5"/>
        <v>N/A</v>
      </c>
      <c r="E23" s="8">
        <v>0</v>
      </c>
      <c r="F23" s="9" t="str">
        <f t="shared" si="6"/>
        <v>N/A</v>
      </c>
      <c r="G23" s="8">
        <v>0</v>
      </c>
      <c r="H23" s="9" t="str">
        <f t="shared" si="7"/>
        <v>N/A</v>
      </c>
      <c r="I23" s="10" t="s">
        <v>1743</v>
      </c>
      <c r="J23" s="10" t="s">
        <v>1743</v>
      </c>
      <c r="K23" s="9" t="str">
        <f t="shared" si="4"/>
        <v>N/A</v>
      </c>
    </row>
    <row r="24" spans="1:11" x14ac:dyDescent="0.2">
      <c r="A24" s="81" t="s">
        <v>868</v>
      </c>
      <c r="B24" s="34" t="s">
        <v>236</v>
      </c>
      <c r="C24" s="80">
        <v>9.7477609405999992</v>
      </c>
      <c r="D24" s="9" t="str">
        <f>IF($B24="N/A","N/A",IF(C24&gt;10,"No",IF(C24&lt;1,"No","Yes")))</f>
        <v>Yes</v>
      </c>
      <c r="E24" s="8">
        <v>10.34859571</v>
      </c>
      <c r="F24" s="9" t="str">
        <f>IF($B24="N/A","N/A",IF(E24&gt;10,"No",IF(E24&lt;1,"No","Yes")))</f>
        <v>No</v>
      </c>
      <c r="G24" s="8">
        <v>10.531870221</v>
      </c>
      <c r="H24" s="9" t="str">
        <f>IF($B24="N/A","N/A",IF(G24&gt;10,"No",IF(G24&lt;1,"No","Yes")))</f>
        <v>No</v>
      </c>
      <c r="I24" s="10">
        <v>6.1639999999999997</v>
      </c>
      <c r="J24" s="10">
        <v>1.7709999999999999</v>
      </c>
      <c r="K24" s="9" t="str">
        <f t="shared" si="4"/>
        <v>Yes</v>
      </c>
    </row>
    <row r="25" spans="1:11" x14ac:dyDescent="0.2">
      <c r="A25" s="81" t="s">
        <v>869</v>
      </c>
      <c r="B25" s="84" t="s">
        <v>243</v>
      </c>
      <c r="C25" s="80">
        <v>17.776030007999999</v>
      </c>
      <c r="D25" s="9" t="str">
        <f>IF($B25="N/A","N/A",IF(C25&gt;10,"No",IF(C25&lt;=0,"No","Yes")))</f>
        <v>No</v>
      </c>
      <c r="E25" s="8">
        <v>19.243020761</v>
      </c>
      <c r="F25" s="9" t="str">
        <f>IF($B25="N/A","N/A",IF(E25&gt;10,"No",IF(E25&lt;=0,"No","Yes")))</f>
        <v>No</v>
      </c>
      <c r="G25" s="8">
        <v>19.780099063000002</v>
      </c>
      <c r="H25" s="9" t="str">
        <f>IF($B25="N/A","N/A",IF(G25&gt;10,"No",IF(G25&lt;=0,"No","Yes")))</f>
        <v>No</v>
      </c>
      <c r="I25" s="10">
        <v>8.2530000000000001</v>
      </c>
      <c r="J25" s="10">
        <v>2.7909999999999999</v>
      </c>
      <c r="K25" s="9" t="str">
        <f t="shared" si="4"/>
        <v>Yes</v>
      </c>
    </row>
    <row r="26" spans="1:11" x14ac:dyDescent="0.2">
      <c r="A26" s="81" t="s">
        <v>870</v>
      </c>
      <c r="B26" s="59" t="s">
        <v>252</v>
      </c>
      <c r="C26" s="80">
        <v>5.1282566863000003</v>
      </c>
      <c r="D26" s="9" t="str">
        <f>IF($B26="N/A","N/A",IF(C26&gt;=5,"No",IF(C26&lt;0,"No","Yes")))</f>
        <v>No</v>
      </c>
      <c r="E26" s="8">
        <v>3.8473491601999998</v>
      </c>
      <c r="F26" s="9" t="str">
        <f>IF($B26="N/A","N/A",IF(E26&gt;=5,"No",IF(E26&lt;0,"No","Yes")))</f>
        <v>Yes</v>
      </c>
      <c r="G26" s="8">
        <v>2.2910777201000001</v>
      </c>
      <c r="H26" s="9" t="str">
        <f>IF($B26="N/A","N/A",IF(G26&gt;=5,"No",IF(G26&lt;0,"No","Yes")))</f>
        <v>Yes</v>
      </c>
      <c r="I26" s="10">
        <v>-25</v>
      </c>
      <c r="J26" s="10">
        <v>-40.5</v>
      </c>
      <c r="K26" s="9" t="str">
        <f t="shared" si="4"/>
        <v>No</v>
      </c>
    </row>
    <row r="27" spans="1:11" x14ac:dyDescent="0.2">
      <c r="A27" s="81" t="s">
        <v>14</v>
      </c>
      <c r="B27" s="59" t="s">
        <v>253</v>
      </c>
      <c r="C27" s="80">
        <v>1.2068328114</v>
      </c>
      <c r="D27" s="9" t="str">
        <f>IF($B27="N/A","N/A",IF(C27&gt;15,"No",IF(C27&lt;=0,"No","Yes")))</f>
        <v>Yes</v>
      </c>
      <c r="E27" s="8">
        <v>1.4086030386999999</v>
      </c>
      <c r="F27" s="9" t="str">
        <f>IF($B27="N/A","N/A",IF(E27&gt;15,"No",IF(E27&lt;=0,"No","Yes")))</f>
        <v>Yes</v>
      </c>
      <c r="G27" s="8">
        <v>1.2066113799</v>
      </c>
      <c r="H27" s="9" t="str">
        <f>IF($B27="N/A","N/A",IF(G27&gt;15,"No",IF(G27&lt;=0,"No","Yes")))</f>
        <v>Yes</v>
      </c>
      <c r="I27" s="10">
        <v>16.72</v>
      </c>
      <c r="J27" s="10">
        <v>-14.3</v>
      </c>
      <c r="K27" s="9" t="str">
        <f>IF(J27="Div by 0", "N/A", IF(J27="N/A","N/A", IF(J27&gt;30, "No", IF(J27&lt;-30, "No", "Yes"))))</f>
        <v>Yes</v>
      </c>
    </row>
    <row r="28" spans="1:11" x14ac:dyDescent="0.2">
      <c r="A28" s="81" t="s">
        <v>871</v>
      </c>
      <c r="B28" s="34" t="s">
        <v>217</v>
      </c>
      <c r="C28" s="83">
        <v>218.2770333</v>
      </c>
      <c r="D28" s="9" t="str">
        <f>IF($B28="N/A","N/A",IF(C28&gt;15,"No",IF(C28&lt;-15,"No","Yes")))</f>
        <v>N/A</v>
      </c>
      <c r="E28" s="36">
        <v>124.24867168</v>
      </c>
      <c r="F28" s="9" t="str">
        <f>IF($B28="N/A","N/A",IF(E28&gt;15,"No",IF(E28&lt;-15,"No","Yes")))</f>
        <v>N/A</v>
      </c>
      <c r="G28" s="36">
        <v>105.30042217</v>
      </c>
      <c r="H28" s="9" t="str">
        <f>IF($B28="N/A","N/A",IF(G28&gt;15,"No",IF(G28&lt;-15,"No","Yes")))</f>
        <v>N/A</v>
      </c>
      <c r="I28" s="10">
        <v>-43.1</v>
      </c>
      <c r="J28" s="10">
        <v>-15.3</v>
      </c>
      <c r="K28" s="9" t="str">
        <f>IF(J28="Div by 0", "N/A", IF(J28="N/A","N/A", IF(J28&gt;30, "No", IF(J28&lt;-30, "No", "Yes"))))</f>
        <v>Yes</v>
      </c>
    </row>
    <row r="29" spans="1:11" x14ac:dyDescent="0.2">
      <c r="A29" s="81" t="s">
        <v>377</v>
      </c>
      <c r="B29" s="34" t="s">
        <v>254</v>
      </c>
      <c r="C29" s="80">
        <v>7.0083512841999998</v>
      </c>
      <c r="D29" s="9" t="str">
        <f>IF($B29="N/A","N/A",IF(C29&gt;35,"No",IF(C29&lt;10,"No","Yes")))</f>
        <v>No</v>
      </c>
      <c r="E29" s="8">
        <v>6.6797748681</v>
      </c>
      <c r="F29" s="9" t="str">
        <f>IF($B29="N/A","N/A",IF(E29&gt;35,"No",IF(E29&lt;10,"No","Yes")))</f>
        <v>No</v>
      </c>
      <c r="G29" s="8">
        <v>5.9285414974000004</v>
      </c>
      <c r="H29" s="9" t="str">
        <f>IF($B29="N/A","N/A",IF(G29&gt;35,"No",IF(G29&lt;10,"No","Yes")))</f>
        <v>No</v>
      </c>
      <c r="I29" s="10">
        <v>-4.6900000000000004</v>
      </c>
      <c r="J29" s="10">
        <v>-11.2</v>
      </c>
      <c r="K29" s="9" t="str">
        <f t="shared" ref="K29:K54" si="8">IF(J29="Div by 0", "N/A", IF(J29="N/A","N/A", IF(J29&gt;30, "No", IF(J29&lt;-30, "No", "Yes"))))</f>
        <v>Yes</v>
      </c>
    </row>
    <row r="30" spans="1:11" x14ac:dyDescent="0.2">
      <c r="A30" s="81" t="s">
        <v>378</v>
      </c>
      <c r="B30" s="34" t="s">
        <v>255</v>
      </c>
      <c r="C30" s="80">
        <v>20.520983632</v>
      </c>
      <c r="D30" s="9" t="str">
        <f>IF($B30="N/A","N/A",IF(C30&gt;20,"No",IF(C30&lt;2,"No","Yes")))</f>
        <v>No</v>
      </c>
      <c r="E30" s="8">
        <v>20.063078181000002</v>
      </c>
      <c r="F30" s="9" t="str">
        <f>IF($B30="N/A","N/A",IF(E30&gt;20,"No",IF(E30&lt;2,"No","Yes")))</f>
        <v>No</v>
      </c>
      <c r="G30" s="8">
        <v>19.389788630000002</v>
      </c>
      <c r="H30" s="9" t="str">
        <f>IF($B30="N/A","N/A",IF(G30&gt;20,"No",IF(G30&lt;2,"No","Yes")))</f>
        <v>Yes</v>
      </c>
      <c r="I30" s="10">
        <v>-2.23</v>
      </c>
      <c r="J30" s="10">
        <v>-3.36</v>
      </c>
      <c r="K30" s="9" t="str">
        <f t="shared" si="8"/>
        <v>Yes</v>
      </c>
    </row>
    <row r="31" spans="1:11" x14ac:dyDescent="0.2">
      <c r="A31" s="81" t="s">
        <v>379</v>
      </c>
      <c r="B31" s="34" t="s">
        <v>256</v>
      </c>
      <c r="C31" s="80">
        <v>0.86867948139999995</v>
      </c>
      <c r="D31" s="9" t="str">
        <f>IF($B31="N/A","N/A",IF(C31&gt;8,"No",IF(C31&lt;0.5,"No","Yes")))</f>
        <v>Yes</v>
      </c>
      <c r="E31" s="8">
        <v>0.57697687480000004</v>
      </c>
      <c r="F31" s="9" t="str">
        <f>IF($B31="N/A","N/A",IF(E31&gt;8,"No",IF(E31&lt;0.5,"No","Yes")))</f>
        <v>Yes</v>
      </c>
      <c r="G31" s="8">
        <v>0.56946387300000001</v>
      </c>
      <c r="H31" s="9" t="str">
        <f>IF($B31="N/A","N/A",IF(G31&gt;8,"No",IF(G31&lt;0.5,"No","Yes")))</f>
        <v>Yes</v>
      </c>
      <c r="I31" s="10">
        <v>-33.6</v>
      </c>
      <c r="J31" s="10">
        <v>-1.3</v>
      </c>
      <c r="K31" s="9" t="str">
        <f t="shared" si="8"/>
        <v>Yes</v>
      </c>
    </row>
    <row r="32" spans="1:11" x14ac:dyDescent="0.2">
      <c r="A32" s="81" t="s">
        <v>380</v>
      </c>
      <c r="B32" s="34" t="s">
        <v>257</v>
      </c>
      <c r="C32" s="80">
        <v>3.5393784034000002</v>
      </c>
      <c r="D32" s="9" t="str">
        <f>IF($B32="N/A","N/A",IF(C32&gt;25,"No",IF(C32&lt;3,"No","Yes")))</f>
        <v>Yes</v>
      </c>
      <c r="E32" s="8">
        <v>5.0408465674</v>
      </c>
      <c r="F32" s="9" t="str">
        <f>IF($B32="N/A","N/A",IF(E32&gt;25,"No",IF(E32&lt;3,"No","Yes")))</f>
        <v>Yes</v>
      </c>
      <c r="G32" s="8">
        <v>5.2188821391999998</v>
      </c>
      <c r="H32" s="9" t="str">
        <f>IF($B32="N/A","N/A",IF(G32&gt;25,"No",IF(G32&lt;3,"No","Yes")))</f>
        <v>Yes</v>
      </c>
      <c r="I32" s="10">
        <v>42.42</v>
      </c>
      <c r="J32" s="10">
        <v>3.532</v>
      </c>
      <c r="K32" s="9" t="str">
        <f t="shared" si="8"/>
        <v>Yes</v>
      </c>
    </row>
    <row r="33" spans="1:11" x14ac:dyDescent="0.2">
      <c r="A33" s="81" t="s">
        <v>381</v>
      </c>
      <c r="B33" s="34" t="s">
        <v>258</v>
      </c>
      <c r="C33" s="80">
        <v>18.909182620999999</v>
      </c>
      <c r="D33" s="9" t="str">
        <f>IF($B33="N/A","N/A",IF(C33&gt;25,"No",IF(C33&lt;2,"No","Yes")))</f>
        <v>Yes</v>
      </c>
      <c r="E33" s="8">
        <v>20.249433086</v>
      </c>
      <c r="F33" s="9" t="str">
        <f>IF($B33="N/A","N/A",IF(E33&gt;25,"No",IF(E33&lt;2,"No","Yes")))</f>
        <v>Yes</v>
      </c>
      <c r="G33" s="8">
        <v>20.496535643000001</v>
      </c>
      <c r="H33" s="9" t="str">
        <f>IF($B33="N/A","N/A",IF(G33&gt;25,"No",IF(G33&lt;2,"No","Yes")))</f>
        <v>Yes</v>
      </c>
      <c r="I33" s="10">
        <v>7.0880000000000001</v>
      </c>
      <c r="J33" s="10">
        <v>1.22</v>
      </c>
      <c r="K33" s="9" t="str">
        <f t="shared" si="8"/>
        <v>Yes</v>
      </c>
    </row>
    <row r="34" spans="1:11" x14ac:dyDescent="0.2">
      <c r="A34" s="81" t="s">
        <v>382</v>
      </c>
      <c r="B34" s="34" t="s">
        <v>259</v>
      </c>
      <c r="C34" s="80">
        <v>3.1419074870000001</v>
      </c>
      <c r="D34" s="9" t="str">
        <f>IF($B34="N/A","N/A",IF(C34&gt;25,"No",IF(C34&lt;=0,"No","Yes")))</f>
        <v>Yes</v>
      </c>
      <c r="E34" s="8">
        <v>2.4711705516000002</v>
      </c>
      <c r="F34" s="9" t="str">
        <f>IF($B34="N/A","N/A",IF(E34&gt;25,"No",IF(E34&lt;=0,"No","Yes")))</f>
        <v>Yes</v>
      </c>
      <c r="G34" s="8">
        <v>2.5048702981000002</v>
      </c>
      <c r="H34" s="9" t="str">
        <f>IF($B34="N/A","N/A",IF(G34&gt;25,"No",IF(G34&lt;=0,"No","Yes")))</f>
        <v>Yes</v>
      </c>
      <c r="I34" s="10">
        <v>-21.3</v>
      </c>
      <c r="J34" s="10">
        <v>1.3640000000000001</v>
      </c>
      <c r="K34" s="9" t="str">
        <f t="shared" si="8"/>
        <v>Yes</v>
      </c>
    </row>
    <row r="35" spans="1:11" x14ac:dyDescent="0.2">
      <c r="A35" s="81" t="s">
        <v>383</v>
      </c>
      <c r="B35" s="34" t="s">
        <v>260</v>
      </c>
      <c r="C35" s="80">
        <v>25.509779358999999</v>
      </c>
      <c r="D35" s="9" t="str">
        <f>IF($B35="N/A","N/A",IF(C35&gt;20,"No",IF(C35&lt;4,"No","Yes")))</f>
        <v>No</v>
      </c>
      <c r="E35" s="8">
        <v>25.328180411999998</v>
      </c>
      <c r="F35" s="9" t="str">
        <f>IF($B35="N/A","N/A",IF(E35&gt;20,"No",IF(E35&lt;4,"No","Yes")))</f>
        <v>No</v>
      </c>
      <c r="G35" s="8">
        <v>25.309338127</v>
      </c>
      <c r="H35" s="9" t="str">
        <f>IF($B35="N/A","N/A",IF(G35&gt;20,"No",IF(G35&lt;4,"No","Yes")))</f>
        <v>No</v>
      </c>
      <c r="I35" s="10">
        <v>-0.71199999999999997</v>
      </c>
      <c r="J35" s="10">
        <v>-7.3999999999999996E-2</v>
      </c>
      <c r="K35" s="9" t="str">
        <f t="shared" si="8"/>
        <v>Yes</v>
      </c>
    </row>
    <row r="36" spans="1:11" x14ac:dyDescent="0.2">
      <c r="A36" s="81" t="s">
        <v>384</v>
      </c>
      <c r="B36" s="34" t="s">
        <v>261</v>
      </c>
      <c r="C36" s="80">
        <v>0.2624910916</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6.1835926694000003</v>
      </c>
      <c r="D37" s="9" t="str">
        <f>IF($B37="N/A","N/A",IF(C37&gt;=25,"No",IF(C37&lt;0,"No","Yes")))</f>
        <v>Yes</v>
      </c>
      <c r="E37" s="8">
        <v>5.4221815959999997</v>
      </c>
      <c r="F37" s="9" t="str">
        <f>IF($B37="N/A","N/A",IF(E37&gt;=25,"No",IF(E37&lt;0,"No","Yes")))</f>
        <v>Yes</v>
      </c>
      <c r="G37" s="8">
        <v>5.1926370127999997</v>
      </c>
      <c r="H37" s="9" t="str">
        <f>IF($B37="N/A","N/A",IF(G37&gt;=25,"No",IF(G37&lt;0,"No","Yes")))</f>
        <v>Yes</v>
      </c>
      <c r="I37" s="10">
        <v>-12.3</v>
      </c>
      <c r="J37" s="10">
        <v>-4.2300000000000004</v>
      </c>
      <c r="K37" s="9" t="str">
        <f t="shared" si="8"/>
        <v>Yes</v>
      </c>
    </row>
    <row r="38" spans="1:11" x14ac:dyDescent="0.2">
      <c r="A38" s="81" t="s">
        <v>386</v>
      </c>
      <c r="B38" s="34" t="s">
        <v>225</v>
      </c>
      <c r="C38" s="80">
        <v>4.0734952075999997</v>
      </c>
      <c r="D38" s="9" t="str">
        <f>IF($B38="N/A","N/A",IF(C38&gt;3,"Yes","No"))</f>
        <v>Yes</v>
      </c>
      <c r="E38" s="8">
        <v>3.6171151704</v>
      </c>
      <c r="F38" s="9" t="str">
        <f>IF($B38="N/A","N/A",IF(E38&gt;3,"Yes","No"))</f>
        <v>Yes</v>
      </c>
      <c r="G38" s="8">
        <v>3.7604504327999999</v>
      </c>
      <c r="H38" s="9" t="str">
        <f>IF($B38="N/A","N/A",IF(G38&gt;3,"Yes","No"))</f>
        <v>Yes</v>
      </c>
      <c r="I38" s="10">
        <v>-11.2</v>
      </c>
      <c r="J38" s="10">
        <v>3.9630000000000001</v>
      </c>
      <c r="K38" s="9" t="str">
        <f t="shared" si="8"/>
        <v>Yes</v>
      </c>
    </row>
    <row r="39" spans="1:11" x14ac:dyDescent="0.2">
      <c r="A39" s="81" t="s">
        <v>387</v>
      </c>
      <c r="B39" s="34" t="s">
        <v>224</v>
      </c>
      <c r="C39" s="80">
        <v>0.97323929460000003</v>
      </c>
      <c r="D39" s="9" t="str">
        <f>IF($B39="N/A","N/A",IF(C39&gt;1,"Yes","No"))</f>
        <v>No</v>
      </c>
      <c r="E39" s="8">
        <v>1.0261499264</v>
      </c>
      <c r="F39" s="9" t="str">
        <f>IF($B39="N/A","N/A",IF(E39&gt;1,"Yes","No"))</f>
        <v>Yes</v>
      </c>
      <c r="G39" s="8">
        <v>1.0016336207000001</v>
      </c>
      <c r="H39" s="9" t="str">
        <f>IF($B39="N/A","N/A",IF(G39&gt;1,"Yes","No"))</f>
        <v>Yes</v>
      </c>
      <c r="I39" s="10">
        <v>5.4370000000000003</v>
      </c>
      <c r="J39" s="10">
        <v>-2.39</v>
      </c>
      <c r="K39" s="9" t="str">
        <f t="shared" si="8"/>
        <v>Yes</v>
      </c>
    </row>
    <row r="40" spans="1:11" x14ac:dyDescent="0.2">
      <c r="A40" s="81" t="s">
        <v>388</v>
      </c>
      <c r="B40" s="34" t="s">
        <v>217</v>
      </c>
      <c r="C40" s="80">
        <v>3.5504376099999999E-2</v>
      </c>
      <c r="D40" s="9" t="str">
        <f>IF($B40="N/A","N/A",IF(C40&gt;15,"No",IF(C40&lt;-15,"No","Yes")))</f>
        <v>N/A</v>
      </c>
      <c r="E40" s="8">
        <v>4.67769751E-2</v>
      </c>
      <c r="F40" s="9" t="str">
        <f>IF($B40="N/A","N/A",IF(E40&gt;15,"No",IF(E40&lt;-15,"No","Yes")))</f>
        <v>N/A</v>
      </c>
      <c r="G40" s="8">
        <v>2.8991451800000002E-2</v>
      </c>
      <c r="H40" s="9" t="str">
        <f>IF($B40="N/A","N/A",IF(G40&gt;15,"No",IF(G40&lt;-15,"No","Yes")))</f>
        <v>N/A</v>
      </c>
      <c r="I40" s="10">
        <v>31.75</v>
      </c>
      <c r="J40" s="10">
        <v>-38</v>
      </c>
      <c r="K40" s="9" t="str">
        <f t="shared" si="8"/>
        <v>No</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0.48646165860000001</v>
      </c>
      <c r="D42" s="9" t="str">
        <f>IF($B42="N/A","N/A",IF(C42&gt;0,"Yes","No"))</f>
        <v>Yes</v>
      </c>
      <c r="E42" s="8">
        <v>0.41560771959999998</v>
      </c>
      <c r="F42" s="9" t="str">
        <f>IF($B42="N/A","N/A",IF(E42&gt;0,"Yes","No"))</f>
        <v>Yes</v>
      </c>
      <c r="G42" s="8">
        <v>0.42844891969999999</v>
      </c>
      <c r="H42" s="9" t="str">
        <f>IF($B42="N/A","N/A",IF(G42&gt;0,"Yes","No"))</f>
        <v>Yes</v>
      </c>
      <c r="I42" s="10">
        <v>-14.6</v>
      </c>
      <c r="J42" s="10">
        <v>3.09</v>
      </c>
      <c r="K42" s="9" t="str">
        <f t="shared" si="8"/>
        <v>Yes</v>
      </c>
    </row>
    <row r="43" spans="1:11" x14ac:dyDescent="0.2">
      <c r="A43" s="81" t="s">
        <v>391</v>
      </c>
      <c r="B43" s="34" t="s">
        <v>263</v>
      </c>
      <c r="C43" s="80">
        <v>1.0082553399999999E-2</v>
      </c>
      <c r="D43" s="9" t="str">
        <f>IF($B43="N/A","N/A",IF(C43&gt;0,"Yes","No"))</f>
        <v>Yes</v>
      </c>
      <c r="E43" s="8">
        <v>8.0091308999999996E-3</v>
      </c>
      <c r="F43" s="9" t="str">
        <f>IF($B43="N/A","N/A",IF(E43&gt;0,"Yes","No"))</f>
        <v>Yes</v>
      </c>
      <c r="G43" s="8">
        <v>6.4450057E-3</v>
      </c>
      <c r="H43" s="9" t="str">
        <f>IF($B43="N/A","N/A",IF(G43&gt;0,"Yes","No"))</f>
        <v>Yes</v>
      </c>
      <c r="I43" s="10">
        <v>-20.6</v>
      </c>
      <c r="J43" s="10">
        <v>-19.5</v>
      </c>
      <c r="K43" s="9" t="str">
        <f t="shared" si="8"/>
        <v>Yes</v>
      </c>
    </row>
    <row r="44" spans="1:11" x14ac:dyDescent="0.2">
      <c r="A44" s="81" t="s">
        <v>392</v>
      </c>
      <c r="B44" s="34" t="s">
        <v>263</v>
      </c>
      <c r="C44" s="80">
        <v>0.22040863929999999</v>
      </c>
      <c r="D44" s="9" t="str">
        <f>IF($B44="N/A","N/A",IF(C44&gt;0,"Yes","No"))</f>
        <v>Yes</v>
      </c>
      <c r="E44" s="8">
        <v>0.16609248879999999</v>
      </c>
      <c r="F44" s="9" t="str">
        <f>IF($B44="N/A","N/A",IF(E44&gt;0,"Yes","No"))</f>
        <v>Yes</v>
      </c>
      <c r="G44" s="8">
        <v>0.17944136199999999</v>
      </c>
      <c r="H44" s="9" t="str">
        <f>IF($B44="N/A","N/A",IF(G44&gt;0,"Yes","No"))</f>
        <v>Yes</v>
      </c>
      <c r="I44" s="10">
        <v>-24.6</v>
      </c>
      <c r="J44" s="10">
        <v>8.0370000000000008</v>
      </c>
      <c r="K44" s="9" t="str">
        <f t="shared" si="8"/>
        <v>Yes</v>
      </c>
    </row>
    <row r="45" spans="1:11" x14ac:dyDescent="0.2">
      <c r="A45" s="81" t="s">
        <v>393</v>
      </c>
      <c r="B45" s="34" t="s">
        <v>224</v>
      </c>
      <c r="C45" s="80">
        <v>0.56700718500000002</v>
      </c>
      <c r="D45" s="9" t="str">
        <f>IF($B45="N/A","N/A",IF(C45&gt;1,"Yes","No"))</f>
        <v>No</v>
      </c>
      <c r="E45" s="8">
        <v>0.49245886709999998</v>
      </c>
      <c r="F45" s="9" t="str">
        <f>IF($B45="N/A","N/A",IF(E45&gt;1,"Yes","No"))</f>
        <v>No</v>
      </c>
      <c r="G45" s="8">
        <v>0.64563010890000005</v>
      </c>
      <c r="H45" s="9" t="str">
        <f>IF($B45="N/A","N/A",IF(G45&gt;1,"Yes","No"))</f>
        <v>No</v>
      </c>
      <c r="I45" s="10">
        <v>-13.1</v>
      </c>
      <c r="J45" s="10">
        <v>31.1</v>
      </c>
      <c r="K45" s="9" t="str">
        <f t="shared" si="8"/>
        <v>No</v>
      </c>
    </row>
    <row r="46" spans="1:11" x14ac:dyDescent="0.2">
      <c r="A46" s="81" t="s">
        <v>394</v>
      </c>
      <c r="B46" s="34" t="s">
        <v>263</v>
      </c>
      <c r="C46" s="80">
        <v>0.10783448869999999</v>
      </c>
      <c r="D46" s="9" t="str">
        <f>IF($B46="N/A","N/A",IF(C46&gt;0,"Yes","No"))</f>
        <v>Yes</v>
      </c>
      <c r="E46" s="8">
        <v>0.1069709558</v>
      </c>
      <c r="F46" s="9" t="str">
        <f>IF($B46="N/A","N/A",IF(E46&gt;0,"Yes","No"))</f>
        <v>Yes</v>
      </c>
      <c r="G46" s="8">
        <v>0.1141496889</v>
      </c>
      <c r="H46" s="9" t="str">
        <f>IF($B46="N/A","N/A",IF(G46&gt;0,"Yes","No"))</f>
        <v>Yes</v>
      </c>
      <c r="I46" s="10">
        <v>-0.80100000000000005</v>
      </c>
      <c r="J46" s="10">
        <v>6.7110000000000003</v>
      </c>
      <c r="K46" s="9" t="str">
        <f t="shared" si="8"/>
        <v>Yes</v>
      </c>
    </row>
    <row r="47" spans="1:11" x14ac:dyDescent="0.2">
      <c r="A47" s="81" t="s">
        <v>395</v>
      </c>
      <c r="B47" s="34" t="s">
        <v>217</v>
      </c>
      <c r="C47" s="80">
        <v>0</v>
      </c>
      <c r="D47" s="9" t="str">
        <f>IF($B47="N/A","N/A",IF(C47&gt;15,"No",IF(C47&lt;-15,"No","Yes")))</f>
        <v>N/A</v>
      </c>
      <c r="E47" s="8">
        <v>0</v>
      </c>
      <c r="F47" s="9" t="str">
        <f>IF($B47="N/A","N/A",IF(E47&gt;15,"No",IF(E47&lt;-15,"No","Yes")))</f>
        <v>N/A</v>
      </c>
      <c r="G47" s="8">
        <v>0</v>
      </c>
      <c r="H47" s="9" t="str">
        <f>IF($B47="N/A","N/A",IF(G47&gt;15,"No",IF(G47&lt;-15,"No","Yes")))</f>
        <v>N/A</v>
      </c>
      <c r="I47" s="10" t="s">
        <v>1743</v>
      </c>
      <c r="J47" s="10" t="s">
        <v>1743</v>
      </c>
      <c r="K47" s="9" t="str">
        <f t="shared" si="8"/>
        <v>N/A</v>
      </c>
    </row>
    <row r="48" spans="1:11" x14ac:dyDescent="0.2">
      <c r="A48" s="81" t="s">
        <v>396</v>
      </c>
      <c r="B48" s="34" t="s">
        <v>217</v>
      </c>
      <c r="C48" s="80">
        <v>0.58817767470000004</v>
      </c>
      <c r="D48" s="9" t="str">
        <f>IF($B48="N/A","N/A",IF(C48&gt;15,"No",IF(C48&lt;-15,"No","Yes")))</f>
        <v>N/A</v>
      </c>
      <c r="E48" s="8">
        <v>0.52371957729999996</v>
      </c>
      <c r="F48" s="9" t="str">
        <f>IF($B48="N/A","N/A",IF(E48&gt;15,"No",IF(E48&lt;-15,"No","Yes")))</f>
        <v>N/A</v>
      </c>
      <c r="G48" s="8">
        <v>0.52290922689999997</v>
      </c>
      <c r="H48" s="9" t="str">
        <f>IF($B48="N/A","N/A",IF(G48&gt;15,"No",IF(G48&lt;-15,"No","Yes")))</f>
        <v>N/A</v>
      </c>
      <c r="I48" s="10">
        <v>-11</v>
      </c>
      <c r="J48" s="10">
        <v>-0.155</v>
      </c>
      <c r="K48" s="9" t="str">
        <f t="shared" si="8"/>
        <v>Yes</v>
      </c>
    </row>
    <row r="49" spans="1:11" x14ac:dyDescent="0.2">
      <c r="A49" s="81" t="s">
        <v>397</v>
      </c>
      <c r="B49" s="34" t="s">
        <v>217</v>
      </c>
      <c r="C49" s="80">
        <v>3.0161484999999999E-3</v>
      </c>
      <c r="D49" s="9" t="str">
        <f>IF($B49="N/A","N/A",IF(C49&gt;15,"No",IF(C49&lt;-15,"No","Yes")))</f>
        <v>N/A</v>
      </c>
      <c r="E49" s="8">
        <v>1.12721101E-2</v>
      </c>
      <c r="F49" s="9" t="str">
        <f>IF($B49="N/A","N/A",IF(E49&gt;15,"No",IF(E49&lt;-15,"No","Yes")))</f>
        <v>N/A</v>
      </c>
      <c r="G49" s="8">
        <v>1.07416762E-2</v>
      </c>
      <c r="H49" s="9" t="str">
        <f>IF($B49="N/A","N/A",IF(G49&gt;15,"No",IF(G49&lt;-15,"No","Yes")))</f>
        <v>N/A</v>
      </c>
      <c r="I49" s="10">
        <v>273.7</v>
      </c>
      <c r="J49" s="10">
        <v>-4.71</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0.57404486480000005</v>
      </c>
      <c r="D51" s="9" t="str">
        <f>IF($B51="N/A","N/A",IF(C51&gt;15,"No",IF(C51&lt;-15,"No","Yes")))</f>
        <v>N/A</v>
      </c>
      <c r="E51" s="8">
        <v>0.80691423019999997</v>
      </c>
      <c r="F51" s="9" t="str">
        <f>IF($B51="N/A","N/A",IF(E51&gt;15,"No",IF(E51&lt;-15,"No","Yes")))</f>
        <v>N/A</v>
      </c>
      <c r="G51" s="8">
        <v>0.79337798920000002</v>
      </c>
      <c r="H51" s="9" t="str">
        <f>IF($B51="N/A","N/A",IF(G51&gt;15,"No",IF(G51&lt;-15,"No","Yes")))</f>
        <v>N/A</v>
      </c>
      <c r="I51" s="10">
        <v>40.57</v>
      </c>
      <c r="J51" s="10">
        <v>-1.68</v>
      </c>
      <c r="K51" s="9" t="str">
        <f t="shared" si="8"/>
        <v>Yes</v>
      </c>
    </row>
    <row r="52" spans="1:11" x14ac:dyDescent="0.2">
      <c r="A52" s="81" t="s">
        <v>400</v>
      </c>
      <c r="B52" s="34" t="s">
        <v>224</v>
      </c>
      <c r="C52" s="80">
        <v>6.4016745655999996</v>
      </c>
      <c r="D52" s="9" t="str">
        <f>IF($B52="N/A","N/A",IF(C52&gt;1,"Yes","No"))</f>
        <v>Yes</v>
      </c>
      <c r="E52" s="8">
        <v>6.4619995262999996</v>
      </c>
      <c r="F52" s="9" t="str">
        <f>IF($B52="N/A","N/A",IF(E52&gt;1,"Yes","No"))</f>
        <v>Yes</v>
      </c>
      <c r="G52" s="8">
        <v>7.2255601396999998</v>
      </c>
      <c r="H52" s="9" t="str">
        <f>IF($B52="N/A","N/A",IF(G52&gt;1,"Yes","No"))</f>
        <v>Yes</v>
      </c>
      <c r="I52" s="10">
        <v>0.94230000000000003</v>
      </c>
      <c r="J52" s="10">
        <v>11.82</v>
      </c>
      <c r="K52" s="9" t="str">
        <f t="shared" si="8"/>
        <v>Yes</v>
      </c>
    </row>
    <row r="53" spans="1:11" x14ac:dyDescent="0.2">
      <c r="A53" s="81" t="s">
        <v>401</v>
      </c>
      <c r="B53" s="34" t="s">
        <v>263</v>
      </c>
      <c r="C53" s="80">
        <v>1.4707314399999999E-2</v>
      </c>
      <c r="D53" s="9" t="str">
        <f>IF($B53="N/A","N/A",IF(C53&gt;0,"Yes","No"))</f>
        <v>Yes</v>
      </c>
      <c r="E53" s="8">
        <v>0.4852483675</v>
      </c>
      <c r="F53" s="9" t="str">
        <f>IF($B53="N/A","N/A",IF(E53&gt;0,"Yes","No"))</f>
        <v>Yes</v>
      </c>
      <c r="G53" s="8">
        <v>0.48049621669999998</v>
      </c>
      <c r="H53" s="9" t="str">
        <f>IF($B53="N/A","N/A",IF(G53&gt;0,"Yes","No"))</f>
        <v>Yes</v>
      </c>
      <c r="I53" s="10">
        <v>3199</v>
      </c>
      <c r="J53" s="10">
        <v>-0.97899999999999998</v>
      </c>
      <c r="K53" s="9" t="str">
        <f t="shared" si="8"/>
        <v>Yes</v>
      </c>
    </row>
    <row r="54" spans="1:11" x14ac:dyDescent="0.2">
      <c r="A54" s="81" t="s">
        <v>402</v>
      </c>
      <c r="B54" s="34" t="s">
        <v>264</v>
      </c>
      <c r="C54" s="80">
        <v>0</v>
      </c>
      <c r="D54" s="9" t="str">
        <f>IF($B54="N/A","N/A",IF(C54&gt;=1,"No",IF(C54&lt;0,"No","Yes")))</f>
        <v>Yes</v>
      </c>
      <c r="E54" s="8">
        <v>2.2818000000000001E-5</v>
      </c>
      <c r="F54" s="9" t="str">
        <f>IF($B54="N/A","N/A",IF(E54&gt;=1,"No",IF(E54&lt;0,"No","Yes")))</f>
        <v>Yes</v>
      </c>
      <c r="G54" s="8">
        <v>0.19166693979999999</v>
      </c>
      <c r="H54" s="9" t="str">
        <f>IF($B54="N/A","N/A",IF(G54&gt;=1,"No",IF(G54&lt;0,"No","Yes")))</f>
        <v>Yes</v>
      </c>
      <c r="I54" s="10" t="s">
        <v>1743</v>
      </c>
      <c r="J54" s="10">
        <v>840000</v>
      </c>
      <c r="K54" s="9" t="str">
        <f t="shared" si="8"/>
        <v>No</v>
      </c>
    </row>
    <row r="55" spans="1:11" x14ac:dyDescent="0.2">
      <c r="A55" s="81" t="s">
        <v>872</v>
      </c>
      <c r="B55" s="34" t="s">
        <v>217</v>
      </c>
      <c r="C55" s="83">
        <v>128.48128105999999</v>
      </c>
      <c r="D55" s="9" t="str">
        <f>IF($B55="N/A","N/A",IF(C55&gt;15,"No",IF(C55&lt;-15,"No","Yes")))</f>
        <v>N/A</v>
      </c>
      <c r="E55" s="36">
        <v>132.6911581</v>
      </c>
      <c r="F55" s="9" t="str">
        <f>IF($B55="N/A","N/A",IF(E55&gt;15,"No",IF(E55&lt;-15,"No","Yes")))</f>
        <v>N/A</v>
      </c>
      <c r="G55" s="36">
        <v>120.85284169000001</v>
      </c>
      <c r="H55" s="9" t="str">
        <f>IF($B55="N/A","N/A",IF(G55&gt;15,"No",IF(G55&lt;-15,"No","Yes")))</f>
        <v>N/A</v>
      </c>
      <c r="I55" s="10">
        <v>3.2770000000000001</v>
      </c>
      <c r="J55" s="10">
        <v>-8.92</v>
      </c>
      <c r="K55" s="9" t="str">
        <f t="shared" ref="K55:K74" si="9">IF(J55="Div by 0", "N/A", IF(J55="N/A","N/A", IF(J55&gt;30, "No", IF(J55&lt;-30, "No", "Yes"))))</f>
        <v>Yes</v>
      </c>
    </row>
    <row r="56" spans="1:11" x14ac:dyDescent="0.2">
      <c r="A56" s="81" t="s">
        <v>873</v>
      </c>
      <c r="B56" s="34" t="s">
        <v>265</v>
      </c>
      <c r="C56" s="83">
        <v>79.935551829999994</v>
      </c>
      <c r="D56" s="9" t="str">
        <f>IF($B56="N/A","N/A",IF(C56&gt;90,"No",IF(C56&lt;20,"No","Yes")))</f>
        <v>Yes</v>
      </c>
      <c r="E56" s="36">
        <v>83.927997786000006</v>
      </c>
      <c r="F56" s="9" t="str">
        <f>IF($B56="N/A","N/A",IF(E56&gt;90,"No",IF(E56&lt;20,"No","Yes")))</f>
        <v>Yes</v>
      </c>
      <c r="G56" s="36">
        <v>83.532428525</v>
      </c>
      <c r="H56" s="9" t="str">
        <f>IF($B56="N/A","N/A",IF(G56&gt;90,"No",IF(G56&lt;20,"No","Yes")))</f>
        <v>Yes</v>
      </c>
      <c r="I56" s="10">
        <v>4.9950000000000001</v>
      </c>
      <c r="J56" s="10">
        <v>-0.47099999999999997</v>
      </c>
      <c r="K56" s="9" t="str">
        <f t="shared" si="9"/>
        <v>Yes</v>
      </c>
    </row>
    <row r="57" spans="1:11" x14ac:dyDescent="0.2">
      <c r="A57" s="81" t="s">
        <v>874</v>
      </c>
      <c r="B57" s="34" t="s">
        <v>266</v>
      </c>
      <c r="C57" s="83">
        <v>40.405391180000002</v>
      </c>
      <c r="D57" s="9" t="str">
        <f>IF($B57="N/A","N/A",IF(C57&gt;60,"No",IF(C57&lt;10,"No","Yes")))</f>
        <v>Yes</v>
      </c>
      <c r="E57" s="36">
        <v>38.705261446000002</v>
      </c>
      <c r="F57" s="9" t="str">
        <f>IF($B57="N/A","N/A",IF(E57&gt;60,"No",IF(E57&lt;10,"No","Yes")))</f>
        <v>Yes</v>
      </c>
      <c r="G57" s="36">
        <v>37.188032069999998</v>
      </c>
      <c r="H57" s="9" t="str">
        <f>IF($B57="N/A","N/A",IF(G57&gt;60,"No",IF(G57&lt;10,"No","Yes")))</f>
        <v>Yes</v>
      </c>
      <c r="I57" s="10">
        <v>-4.21</v>
      </c>
      <c r="J57" s="10">
        <v>-3.92</v>
      </c>
      <c r="K57" s="9" t="str">
        <f t="shared" si="9"/>
        <v>Yes</v>
      </c>
    </row>
    <row r="58" spans="1:11" ht="25.5" x14ac:dyDescent="0.2">
      <c r="A58" s="81" t="s">
        <v>875</v>
      </c>
      <c r="B58" s="34" t="s">
        <v>267</v>
      </c>
      <c r="C58" s="83">
        <v>47.494957177000003</v>
      </c>
      <c r="D58" s="9" t="str">
        <f>IF($B58="N/A","N/A",IF(C58&gt;100,"No",IF(C58&lt;10,"No","Yes")))</f>
        <v>Yes</v>
      </c>
      <c r="E58" s="36">
        <v>55.433955548999997</v>
      </c>
      <c r="F58" s="9" t="str">
        <f>IF($B58="N/A","N/A",IF(E58&gt;100,"No",IF(E58&lt;10,"No","Yes")))</f>
        <v>Yes</v>
      </c>
      <c r="G58" s="36">
        <v>55.369438395000003</v>
      </c>
      <c r="H58" s="9" t="str">
        <f>IF($B58="N/A","N/A",IF(G58&gt;100,"No",IF(G58&lt;10,"No","Yes")))</f>
        <v>Yes</v>
      </c>
      <c r="I58" s="10">
        <v>16.72</v>
      </c>
      <c r="J58" s="10">
        <v>-0.11600000000000001</v>
      </c>
      <c r="K58" s="9" t="str">
        <f t="shared" si="9"/>
        <v>Yes</v>
      </c>
    </row>
    <row r="59" spans="1:11" x14ac:dyDescent="0.2">
      <c r="A59" s="81" t="s">
        <v>876</v>
      </c>
      <c r="B59" s="34" t="s">
        <v>268</v>
      </c>
      <c r="C59" s="83">
        <v>221.54464960000001</v>
      </c>
      <c r="D59" s="9" t="str">
        <f>IF($B59="N/A","N/A",IF(C59&gt;100,"No",IF(C59&lt;20,"No","Yes")))</f>
        <v>No</v>
      </c>
      <c r="E59" s="36">
        <v>185.55453001999999</v>
      </c>
      <c r="F59" s="9" t="str">
        <f>IF($B59="N/A","N/A",IF(E59&gt;100,"No",IF(E59&lt;20,"No","Yes")))</f>
        <v>No</v>
      </c>
      <c r="G59" s="36">
        <v>151.46783427</v>
      </c>
      <c r="H59" s="9" t="str">
        <f>IF($B59="N/A","N/A",IF(G59&gt;100,"No",IF(G59&lt;20,"No","Yes")))</f>
        <v>No</v>
      </c>
      <c r="I59" s="10">
        <v>-16.2</v>
      </c>
      <c r="J59" s="10">
        <v>-18.399999999999999</v>
      </c>
      <c r="K59" s="9" t="str">
        <f t="shared" si="9"/>
        <v>Yes</v>
      </c>
    </row>
    <row r="60" spans="1:11" x14ac:dyDescent="0.2">
      <c r="A60" s="81" t="s">
        <v>877</v>
      </c>
      <c r="B60" s="34" t="s">
        <v>268</v>
      </c>
      <c r="C60" s="83">
        <v>92.316776498999999</v>
      </c>
      <c r="D60" s="9" t="str">
        <f>IF($B60="N/A","N/A",IF(C60&gt;100,"No",IF(C60&lt;20,"No","Yes")))</f>
        <v>Yes</v>
      </c>
      <c r="E60" s="36">
        <v>94.710816953999995</v>
      </c>
      <c r="F60" s="9" t="str">
        <f>IF($B60="N/A","N/A",IF(E60&gt;100,"No",IF(E60&lt;20,"No","Yes")))</f>
        <v>Yes</v>
      </c>
      <c r="G60" s="36">
        <v>94.791402829000006</v>
      </c>
      <c r="H60" s="9" t="str">
        <f>IF($B60="N/A","N/A",IF(G60&gt;100,"No",IF(G60&lt;20,"No","Yes")))</f>
        <v>Yes</v>
      </c>
      <c r="I60" s="10">
        <v>2.593</v>
      </c>
      <c r="J60" s="10">
        <v>8.5099999999999995E-2</v>
      </c>
      <c r="K60" s="9" t="str">
        <f t="shared" si="9"/>
        <v>Yes</v>
      </c>
    </row>
    <row r="61" spans="1:11" ht="25.5" x14ac:dyDescent="0.2">
      <c r="A61" s="81" t="s">
        <v>878</v>
      </c>
      <c r="B61" s="34" t="s">
        <v>217</v>
      </c>
      <c r="C61" s="83">
        <v>98.640796137999999</v>
      </c>
      <c r="D61" s="9" t="str">
        <f>IF($B61="N/A","N/A",IF(C61&gt;15,"No",IF(C61&lt;-15,"No","Yes")))</f>
        <v>N/A</v>
      </c>
      <c r="E61" s="36">
        <v>116.86110675</v>
      </c>
      <c r="F61" s="9" t="str">
        <f>IF($B61="N/A","N/A",IF(E61&gt;15,"No",IF(E61&lt;-15,"No","Yes")))</f>
        <v>N/A</v>
      </c>
      <c r="G61" s="36">
        <v>113.97815169</v>
      </c>
      <c r="H61" s="9" t="str">
        <f>IF($B61="N/A","N/A",IF(G61&gt;15,"No",IF(G61&lt;-15,"No","Yes")))</f>
        <v>N/A</v>
      </c>
      <c r="I61" s="10">
        <v>18.47</v>
      </c>
      <c r="J61" s="10">
        <v>-2.4700000000000002</v>
      </c>
      <c r="K61" s="9" t="str">
        <f t="shared" si="9"/>
        <v>Yes</v>
      </c>
    </row>
    <row r="62" spans="1:11" x14ac:dyDescent="0.2">
      <c r="A62" s="81" t="s">
        <v>879</v>
      </c>
      <c r="B62" s="34" t="s">
        <v>269</v>
      </c>
      <c r="C62" s="83">
        <v>66.458876744999998</v>
      </c>
      <c r="D62" s="9" t="str">
        <f>IF($B62="N/A","N/A",IF(C62&gt;60,"No",IF(C62&lt;10,"No","Yes")))</f>
        <v>No</v>
      </c>
      <c r="E62" s="36">
        <v>73.451710664999993</v>
      </c>
      <c r="F62" s="9" t="str">
        <f>IF($B62="N/A","N/A",IF(E62&gt;60,"No",IF(E62&lt;10,"No","Yes")))</f>
        <v>No</v>
      </c>
      <c r="G62" s="36">
        <v>64.686946727999995</v>
      </c>
      <c r="H62" s="9" t="str">
        <f>IF($B62="N/A","N/A",IF(G62&gt;60,"No",IF(G62&lt;10,"No","Yes")))</f>
        <v>No</v>
      </c>
      <c r="I62" s="10">
        <v>10.52</v>
      </c>
      <c r="J62" s="10">
        <v>-11.9</v>
      </c>
      <c r="K62" s="9" t="str">
        <f t="shared" si="9"/>
        <v>Yes</v>
      </c>
    </row>
    <row r="63" spans="1:11" x14ac:dyDescent="0.2">
      <c r="A63" s="81" t="s">
        <v>880</v>
      </c>
      <c r="B63" s="34" t="s">
        <v>269</v>
      </c>
      <c r="C63" s="83">
        <v>195.02473189</v>
      </c>
      <c r="D63" s="9" t="str">
        <f>IF($B63="N/A","N/A",IF(C63&gt;60,"No",IF(C63&lt;10,"No","Yes")))</f>
        <v>No</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459.50977159000001</v>
      </c>
      <c r="D64" s="9" t="str">
        <f t="shared" ref="D64:D74" si="10">IF($B64="N/A","N/A",IF(C64&gt;15,"No",IF(C64&lt;-15,"No","Yes")))</f>
        <v>N/A</v>
      </c>
      <c r="E64" s="36">
        <v>314.92297172000002</v>
      </c>
      <c r="F64" s="9" t="str">
        <f>IF($B64="N/A","N/A",IF(E64&gt;15,"No",IF(E64&lt;-15,"No","Yes")))</f>
        <v>N/A</v>
      </c>
      <c r="G64" s="36">
        <v>307.61850938999999</v>
      </c>
      <c r="H64" s="9" t="str">
        <f>IF($B64="N/A","N/A",IF(G64&gt;15,"No",IF(G64&lt;-15,"No","Yes")))</f>
        <v>N/A</v>
      </c>
      <c r="I64" s="10">
        <v>-31.5</v>
      </c>
      <c r="J64" s="10">
        <v>-2.3199999999999998</v>
      </c>
      <c r="K64" s="9" t="str">
        <f t="shared" si="9"/>
        <v>Yes</v>
      </c>
    </row>
    <row r="65" spans="1:11" ht="15.75" customHeight="1" x14ac:dyDescent="0.2">
      <c r="A65" s="81" t="s">
        <v>882</v>
      </c>
      <c r="B65" s="34" t="s">
        <v>217</v>
      </c>
      <c r="C65" s="83">
        <v>148.30413443</v>
      </c>
      <c r="D65" s="9" t="str">
        <f t="shared" si="10"/>
        <v>N/A</v>
      </c>
      <c r="E65" s="36">
        <v>135.54976658999999</v>
      </c>
      <c r="F65" s="9" t="str">
        <f t="shared" ref="F65:F73" si="11">IF($B65="N/A","N/A",IF(E65&gt;15,"No",IF(E65&lt;-15,"No","Yes")))</f>
        <v>N/A</v>
      </c>
      <c r="G65" s="36">
        <v>132.41572187</v>
      </c>
      <c r="H65" s="9" t="str">
        <f t="shared" ref="H65:H86" si="12">IF($B65="N/A","N/A",IF(G65&gt;15,"No",IF(G65&lt;-15,"No","Yes")))</f>
        <v>N/A</v>
      </c>
      <c r="I65" s="10">
        <v>-8.6</v>
      </c>
      <c r="J65" s="10">
        <v>-2.31</v>
      </c>
      <c r="K65" s="9" t="str">
        <f t="shared" si="9"/>
        <v>Yes</v>
      </c>
    </row>
    <row r="66" spans="1:11" ht="25.5" x14ac:dyDescent="0.2">
      <c r="A66" s="81" t="s">
        <v>883</v>
      </c>
      <c r="B66" s="34" t="s">
        <v>217</v>
      </c>
      <c r="C66" s="83">
        <v>88.892329033999999</v>
      </c>
      <c r="D66" s="9" t="str">
        <f t="shared" si="10"/>
        <v>N/A</v>
      </c>
      <c r="E66" s="36">
        <v>78.615374352000003</v>
      </c>
      <c r="F66" s="9" t="str">
        <f t="shared" si="11"/>
        <v>N/A</v>
      </c>
      <c r="G66" s="36">
        <v>76.855124377999999</v>
      </c>
      <c r="H66" s="9" t="str">
        <f t="shared" si="12"/>
        <v>N/A</v>
      </c>
      <c r="I66" s="10">
        <v>-11.6</v>
      </c>
      <c r="J66" s="10">
        <v>-2.2400000000000002</v>
      </c>
      <c r="K66" s="9" t="str">
        <f t="shared" si="9"/>
        <v>Yes</v>
      </c>
    </row>
    <row r="67" spans="1:11" ht="25.5" x14ac:dyDescent="0.2">
      <c r="A67" s="81" t="s">
        <v>884</v>
      </c>
      <c r="B67" s="34" t="s">
        <v>217</v>
      </c>
      <c r="C67" s="83">
        <v>59.864540892000001</v>
      </c>
      <c r="D67" s="9" t="str">
        <f t="shared" si="10"/>
        <v>N/A</v>
      </c>
      <c r="E67" s="36">
        <v>91.038541781000006</v>
      </c>
      <c r="F67" s="9" t="str">
        <f t="shared" si="11"/>
        <v>N/A</v>
      </c>
      <c r="G67" s="36">
        <v>105.1684673</v>
      </c>
      <c r="H67" s="9" t="str">
        <f t="shared" si="12"/>
        <v>N/A</v>
      </c>
      <c r="I67" s="10">
        <v>52.07</v>
      </c>
      <c r="J67" s="10">
        <v>15.52</v>
      </c>
      <c r="K67" s="9" t="str">
        <f t="shared" si="9"/>
        <v>Yes</v>
      </c>
    </row>
    <row r="68" spans="1:11" ht="25.5" x14ac:dyDescent="0.2">
      <c r="A68" s="81" t="s">
        <v>885</v>
      </c>
      <c r="B68" s="34" t="s">
        <v>217</v>
      </c>
      <c r="C68" s="83">
        <v>168.16809117</v>
      </c>
      <c r="D68" s="9" t="str">
        <f t="shared" si="10"/>
        <v>N/A</v>
      </c>
      <c r="E68" s="36">
        <v>171.31623931999999</v>
      </c>
      <c r="F68" s="9" t="str">
        <f t="shared" si="11"/>
        <v>N/A</v>
      </c>
      <c r="G68" s="36">
        <v>166.15120275000001</v>
      </c>
      <c r="H68" s="9" t="str">
        <f t="shared" si="12"/>
        <v>N/A</v>
      </c>
      <c r="I68" s="10">
        <v>1.8720000000000001</v>
      </c>
      <c r="J68" s="10">
        <v>-3.01</v>
      </c>
      <c r="K68" s="9" t="str">
        <f t="shared" si="9"/>
        <v>Yes</v>
      </c>
    </row>
    <row r="69" spans="1:11" ht="25.5" x14ac:dyDescent="0.2">
      <c r="A69" s="81" t="s">
        <v>886</v>
      </c>
      <c r="B69" s="34" t="s">
        <v>217</v>
      </c>
      <c r="C69" s="83">
        <v>111.50241105000001</v>
      </c>
      <c r="D69" s="9" t="str">
        <f t="shared" si="10"/>
        <v>N/A</v>
      </c>
      <c r="E69" s="36">
        <v>118.95590054</v>
      </c>
      <c r="F69" s="9" t="str">
        <f t="shared" si="11"/>
        <v>N/A</v>
      </c>
      <c r="G69" s="36">
        <v>94.070106147000004</v>
      </c>
      <c r="H69" s="9" t="str">
        <f t="shared" si="12"/>
        <v>N/A</v>
      </c>
      <c r="I69" s="10">
        <v>6.6849999999999996</v>
      </c>
      <c r="J69" s="10">
        <v>-20.9</v>
      </c>
      <c r="K69" s="9" t="str">
        <f t="shared" si="9"/>
        <v>Yes</v>
      </c>
    </row>
    <row r="70" spans="1:11" ht="25.5" x14ac:dyDescent="0.2">
      <c r="A70" s="81" t="s">
        <v>887</v>
      </c>
      <c r="B70" s="34" t="s">
        <v>217</v>
      </c>
      <c r="C70" s="83">
        <v>25.395359441</v>
      </c>
      <c r="D70" s="9" t="str">
        <f t="shared" si="10"/>
        <v>N/A</v>
      </c>
      <c r="E70" s="36">
        <v>26.617644333000001</v>
      </c>
      <c r="F70" s="9" t="str">
        <f t="shared" si="11"/>
        <v>N/A</v>
      </c>
      <c r="G70" s="36">
        <v>26.064114439000001</v>
      </c>
      <c r="H70" s="9" t="str">
        <f t="shared" si="12"/>
        <v>N/A</v>
      </c>
      <c r="I70" s="10">
        <v>4.8129999999999997</v>
      </c>
      <c r="J70" s="10">
        <v>-2.08</v>
      </c>
      <c r="K70" s="9" t="str">
        <f t="shared" si="9"/>
        <v>Yes</v>
      </c>
    </row>
    <row r="71" spans="1:11" x14ac:dyDescent="0.2">
      <c r="A71" s="81" t="s">
        <v>888</v>
      </c>
      <c r="B71" s="34" t="s">
        <v>217</v>
      </c>
      <c r="C71" s="83">
        <v>3563.9954714999999</v>
      </c>
      <c r="D71" s="9" t="str">
        <f t="shared" si="10"/>
        <v>N/A</v>
      </c>
      <c r="E71" s="36">
        <v>3566.8683873999998</v>
      </c>
      <c r="F71" s="9" t="str">
        <f t="shared" si="11"/>
        <v>N/A</v>
      </c>
      <c r="G71" s="36">
        <v>3260.8932868000002</v>
      </c>
      <c r="H71" s="9" t="str">
        <f t="shared" si="12"/>
        <v>N/A</v>
      </c>
      <c r="I71" s="10">
        <v>8.0600000000000005E-2</v>
      </c>
      <c r="J71" s="10">
        <v>-8.58</v>
      </c>
      <c r="K71" s="9" t="str">
        <f t="shared" si="9"/>
        <v>Yes</v>
      </c>
    </row>
    <row r="72" spans="1:11" ht="25.5" x14ac:dyDescent="0.2">
      <c r="A72" s="81" t="s">
        <v>889</v>
      </c>
      <c r="B72" s="34" t="s">
        <v>217</v>
      </c>
      <c r="C72" s="83">
        <v>1742.1298538999999</v>
      </c>
      <c r="D72" s="9" t="str">
        <f t="shared" si="10"/>
        <v>N/A</v>
      </c>
      <c r="E72" s="36">
        <v>2258.5450329</v>
      </c>
      <c r="F72" s="9" t="str">
        <f t="shared" si="11"/>
        <v>N/A</v>
      </c>
      <c r="G72" s="36">
        <v>2236.1757299999999</v>
      </c>
      <c r="H72" s="9" t="str">
        <f t="shared" si="12"/>
        <v>N/A</v>
      </c>
      <c r="I72" s="10">
        <v>29.64</v>
      </c>
      <c r="J72" s="10">
        <v>-0.99</v>
      </c>
      <c r="K72" s="9" t="str">
        <f t="shared" si="9"/>
        <v>Yes</v>
      </c>
    </row>
    <row r="73" spans="1:11" x14ac:dyDescent="0.2">
      <c r="A73" s="81" t="s">
        <v>890</v>
      </c>
      <c r="B73" s="34" t="s">
        <v>217</v>
      </c>
      <c r="C73" s="83">
        <v>272.65428365000002</v>
      </c>
      <c r="D73" s="9" t="str">
        <f t="shared" si="10"/>
        <v>N/A</v>
      </c>
      <c r="E73" s="36">
        <v>272.36541700999999</v>
      </c>
      <c r="F73" s="9" t="str">
        <f t="shared" si="11"/>
        <v>N/A</v>
      </c>
      <c r="G73" s="36">
        <v>162.62916905</v>
      </c>
      <c r="H73" s="9" t="str">
        <f t="shared" si="12"/>
        <v>N/A</v>
      </c>
      <c r="I73" s="10">
        <v>-0.106</v>
      </c>
      <c r="J73" s="10">
        <v>-40.299999999999997</v>
      </c>
      <c r="K73" s="9" t="str">
        <f t="shared" si="9"/>
        <v>No</v>
      </c>
    </row>
    <row r="74" spans="1:11" x14ac:dyDescent="0.2">
      <c r="A74" s="81" t="s">
        <v>891</v>
      </c>
      <c r="B74" s="34" t="s">
        <v>217</v>
      </c>
      <c r="C74" s="83">
        <v>333.6640625</v>
      </c>
      <c r="D74" s="9" t="str">
        <f t="shared" si="10"/>
        <v>N/A</v>
      </c>
      <c r="E74" s="36">
        <v>1001.0786232</v>
      </c>
      <c r="F74" s="9" t="str">
        <f>IF($B74="N/A","N/A",IF(E74&gt;15,"No",IF(E74&lt;-15,"No","Yes")))</f>
        <v>N/A</v>
      </c>
      <c r="G74" s="36">
        <v>1002.4677574999999</v>
      </c>
      <c r="H74" s="9" t="str">
        <f t="shared" si="12"/>
        <v>N/A</v>
      </c>
      <c r="I74" s="10">
        <v>200</v>
      </c>
      <c r="J74" s="10">
        <v>0.13880000000000001</v>
      </c>
      <c r="K74" s="9" t="str">
        <f t="shared" si="9"/>
        <v>Yes</v>
      </c>
    </row>
    <row r="75" spans="1:11" x14ac:dyDescent="0.2">
      <c r="A75" s="81" t="s">
        <v>892</v>
      </c>
      <c r="B75" s="34" t="s">
        <v>217</v>
      </c>
      <c r="C75" s="80">
        <v>0.26740310480000001</v>
      </c>
      <c r="D75" s="9" t="str">
        <f t="shared" ref="D75:D80" si="13">IF($B75="N/A","N/A",IF(C75&gt;15,"No",IF(C75&lt;-15,"No","Yes")))</f>
        <v>N/A</v>
      </c>
      <c r="E75" s="8">
        <v>0.2860469075</v>
      </c>
      <c r="F75" s="9" t="str">
        <f>IF($B75="N/A","N/A",IF(E75&gt;15,"No",IF(E75&lt;-15,"No","Yes")))</f>
        <v>N/A</v>
      </c>
      <c r="G75" s="8">
        <v>0.30107700250000002</v>
      </c>
      <c r="H75" s="9" t="str">
        <f t="shared" si="12"/>
        <v>N/A</v>
      </c>
      <c r="I75" s="10">
        <v>6.9720000000000004</v>
      </c>
      <c r="J75" s="10">
        <v>5.2539999999999996</v>
      </c>
      <c r="K75" s="9" t="str">
        <f t="shared" ref="K75:K80" si="14">IF(J75="Div by 0", "N/A", IF(J75="N/A","N/A", IF(J75&gt;30, "No", IF(J75&lt;-30, "No", "Yes"))))</f>
        <v>Yes</v>
      </c>
    </row>
    <row r="76" spans="1:11" x14ac:dyDescent="0.2">
      <c r="A76" s="81" t="s">
        <v>893</v>
      </c>
      <c r="B76" s="34" t="s">
        <v>217</v>
      </c>
      <c r="C76" s="80">
        <v>0.31488589909999998</v>
      </c>
      <c r="D76" s="9" t="str">
        <f t="shared" si="13"/>
        <v>N/A</v>
      </c>
      <c r="E76" s="8">
        <v>0.29759283399999997</v>
      </c>
      <c r="F76" s="9" t="str">
        <f t="shared" ref="F76:F86" si="15">IF($B76="N/A","N/A",IF(E76&gt;15,"No",IF(E76&lt;-15,"No","Yes")))</f>
        <v>N/A</v>
      </c>
      <c r="G76" s="8">
        <v>0.28400105959999999</v>
      </c>
      <c r="H76" s="9" t="str">
        <f t="shared" si="12"/>
        <v>N/A</v>
      </c>
      <c r="I76" s="10">
        <v>-5.49</v>
      </c>
      <c r="J76" s="10">
        <v>-4.57</v>
      </c>
      <c r="K76" s="9" t="str">
        <f t="shared" si="14"/>
        <v>Yes</v>
      </c>
    </row>
    <row r="77" spans="1:11" x14ac:dyDescent="0.2">
      <c r="A77" s="81" t="s">
        <v>894</v>
      </c>
      <c r="B77" s="34" t="s">
        <v>217</v>
      </c>
      <c r="C77" s="80">
        <v>0.33622874009999998</v>
      </c>
      <c r="D77" s="9" t="str">
        <f t="shared" si="13"/>
        <v>N/A</v>
      </c>
      <c r="E77" s="8">
        <v>0.37900758880000002</v>
      </c>
      <c r="F77" s="9" t="str">
        <f t="shared" si="15"/>
        <v>N/A</v>
      </c>
      <c r="G77" s="8">
        <v>0.35562699939999998</v>
      </c>
      <c r="H77" s="9" t="str">
        <f t="shared" si="12"/>
        <v>N/A</v>
      </c>
      <c r="I77" s="10">
        <v>12.72</v>
      </c>
      <c r="J77" s="10">
        <v>-6.17</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6.7111313975</v>
      </c>
      <c r="D79" s="9" t="str">
        <f t="shared" si="13"/>
        <v>N/A</v>
      </c>
      <c r="E79" s="8">
        <v>6.3689247548000001</v>
      </c>
      <c r="F79" s="9" t="str">
        <f t="shared" si="15"/>
        <v>N/A</v>
      </c>
      <c r="G79" s="8">
        <v>5.8768485650000004</v>
      </c>
      <c r="H79" s="9" t="str">
        <f t="shared" si="12"/>
        <v>N/A</v>
      </c>
      <c r="I79" s="10">
        <v>-5.0999999999999996</v>
      </c>
      <c r="J79" s="10">
        <v>-7.73</v>
      </c>
      <c r="K79" s="9" t="str">
        <f t="shared" si="14"/>
        <v>Yes</v>
      </c>
    </row>
    <row r="80" spans="1:11" ht="25.5" x14ac:dyDescent="0.2">
      <c r="A80" s="81" t="s">
        <v>897</v>
      </c>
      <c r="B80" s="34" t="s">
        <v>217</v>
      </c>
      <c r="C80" s="85" t="s">
        <v>217</v>
      </c>
      <c r="D80" s="9" t="str">
        <f t="shared" si="13"/>
        <v>N/A</v>
      </c>
      <c r="E80" s="85" t="s">
        <v>217</v>
      </c>
      <c r="F80" s="9" t="str">
        <f t="shared" si="15"/>
        <v>N/A</v>
      </c>
      <c r="G80" s="85">
        <v>5.8535269462999997</v>
      </c>
      <c r="H80" s="9" t="str">
        <f t="shared" si="12"/>
        <v>N/A</v>
      </c>
      <c r="I80" s="10" t="s">
        <v>217</v>
      </c>
      <c r="J80" s="86" t="s">
        <v>217</v>
      </c>
      <c r="K80" s="9" t="str">
        <f t="shared" si="14"/>
        <v>N/A</v>
      </c>
    </row>
    <row r="81" spans="1:11" x14ac:dyDescent="0.2">
      <c r="A81" s="81" t="s">
        <v>898</v>
      </c>
      <c r="B81" s="34" t="s">
        <v>217</v>
      </c>
      <c r="C81" s="87">
        <v>191.25179933000001</v>
      </c>
      <c r="D81" s="9" t="str">
        <f t="shared" ref="D81:D86" si="16">IF($B81="N/A","N/A",IF(C81&gt;15,"No",IF(C81&lt;-15,"No","Yes")))</f>
        <v>N/A</v>
      </c>
      <c r="E81" s="88">
        <v>193.43857689999999</v>
      </c>
      <c r="F81" s="9" t="str">
        <f t="shared" si="15"/>
        <v>N/A</v>
      </c>
      <c r="G81" s="88">
        <v>216.27438576</v>
      </c>
      <c r="H81" s="9" t="str">
        <f>IF($B81="N/A","N/A",IF(G81&gt;15,"No",IF(G81&lt;-15,"No","Yes")))</f>
        <v>N/A</v>
      </c>
      <c r="I81" s="10">
        <v>1.143</v>
      </c>
      <c r="J81" s="10">
        <v>11.81</v>
      </c>
      <c r="K81" s="9" t="str">
        <f t="shared" ref="K81:K86" si="17">IF(J81="Div by 0", "N/A", IF(J81="N/A","N/A", IF(J81&gt;30, "No", IF(J81&lt;-30, "No", "Yes"))))</f>
        <v>Yes</v>
      </c>
    </row>
    <row r="82" spans="1:11" x14ac:dyDescent="0.2">
      <c r="A82" s="81" t="s">
        <v>899</v>
      </c>
      <c r="B82" s="34" t="s">
        <v>217</v>
      </c>
      <c r="C82" s="87">
        <v>107.28671774999999</v>
      </c>
      <c r="D82" s="9" t="str">
        <f t="shared" si="16"/>
        <v>N/A</v>
      </c>
      <c r="E82" s="88">
        <v>95.511117927000001</v>
      </c>
      <c r="F82" s="9" t="str">
        <f t="shared" si="15"/>
        <v>N/A</v>
      </c>
      <c r="G82" s="88">
        <v>96.052249864000004</v>
      </c>
      <c r="H82" s="9" t="str">
        <f t="shared" si="12"/>
        <v>N/A</v>
      </c>
      <c r="I82" s="10">
        <v>-11</v>
      </c>
      <c r="J82" s="10">
        <v>0.56659999999999999</v>
      </c>
      <c r="K82" s="9" t="str">
        <f t="shared" si="17"/>
        <v>Yes</v>
      </c>
    </row>
    <row r="83" spans="1:11" x14ac:dyDescent="0.2">
      <c r="A83" s="81" t="s">
        <v>900</v>
      </c>
      <c r="B83" s="34" t="s">
        <v>217</v>
      </c>
      <c r="C83" s="87">
        <v>264.73797522000001</v>
      </c>
      <c r="D83" s="9" t="str">
        <f t="shared" si="16"/>
        <v>N/A</v>
      </c>
      <c r="E83" s="88">
        <v>268.26074654000001</v>
      </c>
      <c r="F83" s="9" t="str">
        <f t="shared" si="15"/>
        <v>N/A</v>
      </c>
      <c r="G83" s="88">
        <v>274.31238711999998</v>
      </c>
      <c r="H83" s="9" t="str">
        <f t="shared" si="12"/>
        <v>N/A</v>
      </c>
      <c r="I83" s="10">
        <v>1.331</v>
      </c>
      <c r="J83" s="10">
        <v>2.2559999999999998</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540.04457864999995</v>
      </c>
      <c r="D85" s="9" t="str">
        <f t="shared" si="16"/>
        <v>N/A</v>
      </c>
      <c r="E85" s="88">
        <v>573.58337333999998</v>
      </c>
      <c r="F85" s="9" t="str">
        <f t="shared" si="15"/>
        <v>N/A</v>
      </c>
      <c r="G85" s="88">
        <v>578.74737230999995</v>
      </c>
      <c r="H85" s="9" t="str">
        <f t="shared" si="12"/>
        <v>N/A</v>
      </c>
      <c r="I85" s="10">
        <v>6.21</v>
      </c>
      <c r="J85" s="10">
        <v>0.90029999999999999</v>
      </c>
      <c r="K85" s="9" t="str">
        <f t="shared" si="17"/>
        <v>Yes</v>
      </c>
    </row>
    <row r="86" spans="1:11" ht="25.5" x14ac:dyDescent="0.2">
      <c r="A86" s="81" t="s">
        <v>903</v>
      </c>
      <c r="B86" s="34" t="s">
        <v>217</v>
      </c>
      <c r="C86" s="89" t="s">
        <v>217</v>
      </c>
      <c r="D86" s="9" t="str">
        <f t="shared" si="16"/>
        <v>N/A</v>
      </c>
      <c r="E86" s="89" t="s">
        <v>217</v>
      </c>
      <c r="F86" s="9" t="str">
        <f t="shared" si="15"/>
        <v>N/A</v>
      </c>
      <c r="G86" s="89">
        <v>580.37093918000005</v>
      </c>
      <c r="H86" s="9" t="str">
        <f t="shared" si="12"/>
        <v>N/A</v>
      </c>
      <c r="I86" s="10" t="s">
        <v>217</v>
      </c>
      <c r="J86" s="10" t="s">
        <v>217</v>
      </c>
      <c r="K86" s="9" t="str">
        <f t="shared" si="17"/>
        <v>N/A</v>
      </c>
    </row>
    <row r="87" spans="1:11" x14ac:dyDescent="0.2">
      <c r="A87" s="81" t="s">
        <v>32</v>
      </c>
      <c r="B87" s="34" t="s">
        <v>270</v>
      </c>
      <c r="C87" s="80">
        <v>78.768584141999995</v>
      </c>
      <c r="D87" s="9" t="str">
        <f>IF($B87="N/A","N/A",IF(C87&gt;60,"Yes","No"))</f>
        <v>Yes</v>
      </c>
      <c r="E87" s="8">
        <v>79.270817692999998</v>
      </c>
      <c r="F87" s="9" t="str">
        <f>IF($B87="N/A","N/A",IF(E87&gt;60,"Yes","No"))</f>
        <v>Yes</v>
      </c>
      <c r="G87" s="8">
        <v>80.020858785000001</v>
      </c>
      <c r="H87" s="9" t="str">
        <f>IF($B87="N/A","N/A",IF(G87&gt;60,"Yes","No"))</f>
        <v>Yes</v>
      </c>
      <c r="I87" s="10">
        <v>0.63759999999999994</v>
      </c>
      <c r="J87" s="10">
        <v>0.94620000000000004</v>
      </c>
      <c r="K87" s="9" t="str">
        <f t="shared" ref="K87:K105" si="18">IF(J87="Div by 0", "N/A", IF(J87="N/A","N/A", IF(J87&gt;30, "No", IF(J87&lt;-30, "No", "Yes"))))</f>
        <v>Yes</v>
      </c>
    </row>
    <row r="88" spans="1:11" x14ac:dyDescent="0.2">
      <c r="A88" s="81" t="s">
        <v>39</v>
      </c>
      <c r="B88" s="34" t="s">
        <v>271</v>
      </c>
      <c r="C88" s="80">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81" t="s">
        <v>904</v>
      </c>
      <c r="B89" s="34" t="s">
        <v>217</v>
      </c>
      <c r="C89" s="80">
        <v>40.326970906</v>
      </c>
      <c r="D89" s="9" t="str">
        <f>IF($B89="N/A","N/A",IF(C89&gt;15,"No",IF(C89&lt;-15,"No","Yes")))</f>
        <v>N/A</v>
      </c>
      <c r="E89" s="8">
        <v>41.425146845999997</v>
      </c>
      <c r="F89" s="9" t="str">
        <f>IF($B89="N/A","N/A",IF(E89&gt;15,"No",IF(E89&lt;-15,"No","Yes")))</f>
        <v>N/A</v>
      </c>
      <c r="G89" s="8">
        <v>42.651993155</v>
      </c>
      <c r="H89" s="9" t="str">
        <f>IF($B89="N/A","N/A",IF(G89&gt;15,"No",IF(G89&lt;-15,"No","Yes")))</f>
        <v>N/A</v>
      </c>
      <c r="I89" s="10">
        <v>2.7229999999999999</v>
      </c>
      <c r="J89" s="10">
        <v>2.9620000000000002</v>
      </c>
      <c r="K89" s="9" t="str">
        <f t="shared" si="18"/>
        <v>Yes</v>
      </c>
    </row>
    <row r="90" spans="1:11" x14ac:dyDescent="0.2">
      <c r="A90" s="81" t="s">
        <v>845</v>
      </c>
      <c r="B90" s="34" t="s">
        <v>272</v>
      </c>
      <c r="C90" s="80">
        <v>8.0546215729000004</v>
      </c>
      <c r="D90" s="9" t="str">
        <f>IF($B90="N/A","N/A",IF(C90&gt;25,"No",IF(C90&lt;5,"No","Yes")))</f>
        <v>Yes</v>
      </c>
      <c r="E90" s="8">
        <v>7.8560938525999999</v>
      </c>
      <c r="F90" s="9" t="str">
        <f>IF($B90="N/A","N/A",IF(E90&gt;25,"No",IF(E90&lt;5,"No","Yes")))</f>
        <v>Yes</v>
      </c>
      <c r="G90" s="8">
        <v>7.5075262084999999</v>
      </c>
      <c r="H90" s="9" t="str">
        <f>IF($B90="N/A","N/A",IF(G90&gt;25,"No",IF(G90&lt;5,"No","Yes")))</f>
        <v>Yes</v>
      </c>
      <c r="I90" s="10">
        <v>-2.46</v>
      </c>
      <c r="J90" s="10">
        <v>-4.4400000000000004</v>
      </c>
      <c r="K90" s="9" t="str">
        <f t="shared" si="18"/>
        <v>Yes</v>
      </c>
    </row>
    <row r="91" spans="1:11" x14ac:dyDescent="0.2">
      <c r="A91" s="81" t="s">
        <v>846</v>
      </c>
      <c r="B91" s="34" t="s">
        <v>273</v>
      </c>
      <c r="C91" s="80">
        <v>48.750647305000001</v>
      </c>
      <c r="D91" s="9" t="str">
        <f>IF($B91="N/A","N/A",IF(C91&gt;70,"No",IF(C91&lt;40,"No","Yes")))</f>
        <v>Yes</v>
      </c>
      <c r="E91" s="8">
        <v>47.097041429000001</v>
      </c>
      <c r="F91" s="9" t="str">
        <f>IF($B91="N/A","N/A",IF(E91&gt;70,"No",IF(E91&lt;40,"No","Yes")))</f>
        <v>Yes</v>
      </c>
      <c r="G91" s="8">
        <v>45.830146958999997</v>
      </c>
      <c r="H91" s="9" t="str">
        <f>IF($B91="N/A","N/A",IF(G91&gt;70,"No",IF(G91&lt;40,"No","Yes")))</f>
        <v>Yes</v>
      </c>
      <c r="I91" s="10">
        <v>-3.39</v>
      </c>
      <c r="J91" s="10">
        <v>-2.69</v>
      </c>
      <c r="K91" s="9" t="str">
        <f t="shared" si="18"/>
        <v>Yes</v>
      </c>
    </row>
    <row r="92" spans="1:11" x14ac:dyDescent="0.2">
      <c r="A92" s="81" t="s">
        <v>847</v>
      </c>
      <c r="B92" s="34" t="s">
        <v>274</v>
      </c>
      <c r="C92" s="80">
        <v>43.194658187000002</v>
      </c>
      <c r="D92" s="9" t="str">
        <f>IF($B92="N/A","N/A",IF(C92&gt;55,"No",IF(C92&lt;20,"No","Yes")))</f>
        <v>Yes</v>
      </c>
      <c r="E92" s="8">
        <v>45.046634439000002</v>
      </c>
      <c r="F92" s="9" t="str">
        <f>IF($B92="N/A","N/A",IF(E92&gt;55,"No",IF(E92&lt;20,"No","Yes")))</f>
        <v>Yes</v>
      </c>
      <c r="G92" s="8">
        <v>46.662188444999998</v>
      </c>
      <c r="H92" s="9" t="str">
        <f>IF($B92="N/A","N/A",IF(G92&gt;55,"No",IF(G92&lt;20,"No","Yes")))</f>
        <v>Yes</v>
      </c>
      <c r="I92" s="10">
        <v>4.2880000000000003</v>
      </c>
      <c r="J92" s="10">
        <v>3.5859999999999999</v>
      </c>
      <c r="K92" s="9" t="str">
        <f t="shared" si="18"/>
        <v>Yes</v>
      </c>
    </row>
    <row r="93" spans="1:11" x14ac:dyDescent="0.2">
      <c r="A93" s="81" t="s">
        <v>167</v>
      </c>
      <c r="B93" s="34" t="s">
        <v>250</v>
      </c>
      <c r="C93" s="80">
        <v>95.555374905999997</v>
      </c>
      <c r="D93" s="9" t="str">
        <f>IF($B93="N/A","N/A",IF(C93&gt;95,"Yes","No"))</f>
        <v>Yes</v>
      </c>
      <c r="E93" s="8">
        <v>97.132685514000002</v>
      </c>
      <c r="F93" s="9" t="str">
        <f>IF($B93="N/A","N/A",IF(E93&gt;95,"Yes","No"))</f>
        <v>Yes</v>
      </c>
      <c r="G93" s="8">
        <v>97.196201035000001</v>
      </c>
      <c r="H93" s="9" t="str">
        <f>IF($B93="N/A","N/A",IF(G93&gt;95,"Yes","No"))</f>
        <v>Yes</v>
      </c>
      <c r="I93" s="10">
        <v>1.651</v>
      </c>
      <c r="J93" s="10">
        <v>6.54E-2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1" t="s">
        <v>43</v>
      </c>
      <c r="B98" s="34" t="s">
        <v>227</v>
      </c>
      <c r="C98" s="80">
        <v>98.949415576000007</v>
      </c>
      <c r="D98" s="9" t="str">
        <f>IF($B98="N/A","N/A",IF(C98&gt;100,"No",IF(C98&lt;98,"No","Yes")))</f>
        <v>Yes</v>
      </c>
      <c r="E98" s="8">
        <v>99.523694860999996</v>
      </c>
      <c r="F98" s="9" t="str">
        <f>IF($B98="N/A","N/A",IF(E98&gt;100,"No",IF(E98&lt;98,"No","Yes")))</f>
        <v>Yes</v>
      </c>
      <c r="G98" s="8">
        <v>99.551337885999999</v>
      </c>
      <c r="H98" s="9" t="str">
        <f>IF($B98="N/A","N/A",IF(G98&gt;100,"No",IF(G98&lt;98,"No","Yes")))</f>
        <v>Yes</v>
      </c>
      <c r="I98" s="10">
        <v>0.58040000000000003</v>
      </c>
      <c r="J98" s="10">
        <v>2.7799999999999998E-2</v>
      </c>
      <c r="K98" s="9" t="str">
        <f t="shared" si="18"/>
        <v>Yes</v>
      </c>
    </row>
    <row r="99" spans="1:11" x14ac:dyDescent="0.2">
      <c r="A99" s="81" t="s">
        <v>44</v>
      </c>
      <c r="B99" s="34" t="s">
        <v>217</v>
      </c>
      <c r="C99" s="80">
        <v>56.701153032999997</v>
      </c>
      <c r="D99" s="9" t="str">
        <f>IF($B99="N/A","N/A",IF(C99&gt;15,"No",IF(C99&lt;-15,"No","Yes")))</f>
        <v>N/A</v>
      </c>
      <c r="E99" s="8">
        <v>56.281164564000001</v>
      </c>
      <c r="F99" s="9" t="str">
        <f>IF($B99="N/A","N/A",IF(E99&gt;15,"No",IF(E99&lt;-15,"No","Yes")))</f>
        <v>N/A</v>
      </c>
      <c r="G99" s="8">
        <v>56.316296416999997</v>
      </c>
      <c r="H99" s="9" t="str">
        <f>IF($B99="N/A","N/A",IF(G99&gt;15,"No",IF(G99&lt;-15,"No","Yes")))</f>
        <v>N/A</v>
      </c>
      <c r="I99" s="10">
        <v>-0.74099999999999999</v>
      </c>
      <c r="J99" s="10">
        <v>6.2399999999999997E-2</v>
      </c>
      <c r="K99" s="9" t="str">
        <f t="shared" si="18"/>
        <v>Yes</v>
      </c>
    </row>
    <row r="100" spans="1:11" x14ac:dyDescent="0.2">
      <c r="A100" s="81" t="s">
        <v>45</v>
      </c>
      <c r="B100" s="34" t="s">
        <v>217</v>
      </c>
      <c r="C100" s="80">
        <v>43.298816905999999</v>
      </c>
      <c r="D100" s="9" t="str">
        <f>IF($B100="N/A","N/A",IF(C100&gt;15,"No",IF(C100&lt;-15,"No","Yes")))</f>
        <v>N/A</v>
      </c>
      <c r="E100" s="8">
        <v>43.718835435999999</v>
      </c>
      <c r="F100" s="9" t="str">
        <f>IF($B100="N/A","N/A",IF(E100&gt;15,"No",IF(E100&lt;-15,"No","Yes")))</f>
        <v>N/A</v>
      </c>
      <c r="G100" s="8">
        <v>43.683703583000003</v>
      </c>
      <c r="H100" s="9" t="str">
        <f>IF($B100="N/A","N/A",IF(G100&gt;15,"No",IF(G100&lt;-15,"No","Yes")))</f>
        <v>N/A</v>
      </c>
      <c r="I100" s="10">
        <v>0.97</v>
      </c>
      <c r="J100" s="10">
        <v>-0.08</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3.00613E-5</v>
      </c>
      <c r="D103" s="9" t="str">
        <f>IF($B103="N/A","N/A",IF(C103&gt;15,"No",IF(C103&lt;-15,"No","Yes")))</f>
        <v>N/A</v>
      </c>
      <c r="E103" s="8">
        <v>0</v>
      </c>
      <c r="F103" s="9" t="str">
        <f>IF($B103="N/A","N/A",IF(E103&gt;15,"No",IF(E103&lt;-15,"No","Yes")))</f>
        <v>N/A</v>
      </c>
      <c r="G103" s="8">
        <v>0</v>
      </c>
      <c r="H103" s="9" t="str">
        <f>IF($B103="N/A","N/A",IF(G103&gt;15,"No",IF(G103&lt;-15,"No","Yes")))</f>
        <v>N/A</v>
      </c>
      <c r="I103" s="10">
        <v>-100</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88.968722717999995</v>
      </c>
      <c r="D106" s="9" t="str">
        <f>IF($B106="N/A","N/A",IF(C106&gt;15,"No",IF(C106&lt;-15,"No","Yes")))</f>
        <v>N/A</v>
      </c>
      <c r="E106" s="8">
        <v>85.634741973000004</v>
      </c>
      <c r="F106" s="9" t="str">
        <f>IF($B106="N/A","N/A",IF(E106&gt;15,"No",IF(E106&lt;-15,"No","Yes")))</f>
        <v>N/A</v>
      </c>
      <c r="G106" s="8">
        <v>85.192822800000002</v>
      </c>
      <c r="H106" s="9" t="str">
        <f>IF($B106="N/A","N/A",IF(G106&gt;15,"No",IF(G106&lt;-15,"No","Yes")))</f>
        <v>N/A</v>
      </c>
      <c r="I106" s="10">
        <v>-3.75</v>
      </c>
      <c r="J106" s="10">
        <v>-0.51600000000000001</v>
      </c>
      <c r="K106" s="9" t="str">
        <f>IF(J106="Div by 0", "N/A", IF(J106="N/A","N/A", IF(J106&gt;30, "No", IF(J106&lt;-30, "No", "Yes"))))</f>
        <v>Yes</v>
      </c>
    </row>
    <row r="107" spans="1:11" x14ac:dyDescent="0.2">
      <c r="A107" s="81" t="s">
        <v>907</v>
      </c>
      <c r="B107" s="34" t="s">
        <v>217</v>
      </c>
      <c r="C107" s="90">
        <v>86.887969618</v>
      </c>
      <c r="D107" s="9" t="str">
        <f t="shared" ref="D107:D130" si="19">IF($B107="N/A","N/A",IF(C107&gt;15,"No",IF(C107&lt;-15,"No","Yes")))</f>
        <v>N/A</v>
      </c>
      <c r="E107" s="9">
        <v>88.322504653999999</v>
      </c>
      <c r="F107" s="9" t="str">
        <f t="shared" ref="F107:F130" si="20">IF($B107="N/A","N/A",IF(E107&gt;15,"No",IF(E107&lt;-15,"No","Yes")))</f>
        <v>N/A</v>
      </c>
      <c r="G107" s="8">
        <v>88.587179444</v>
      </c>
      <c r="H107" s="9" t="str">
        <f t="shared" ref="H107:H130" si="21">IF($B107="N/A","N/A",IF(G107&gt;15,"No",IF(G107&lt;-15,"No","Yes")))</f>
        <v>N/A</v>
      </c>
      <c r="I107" s="10">
        <v>1.651</v>
      </c>
      <c r="J107" s="10">
        <v>0.29970000000000002</v>
      </c>
      <c r="K107" s="9" t="str">
        <f t="shared" ref="K107:K130" si="22">IF(J107="Div by 0", "N/A", IF(J107="N/A","N/A", IF(J107&gt;30, "No", IF(J107&lt;-30, "No", "Yes"))))</f>
        <v>Yes</v>
      </c>
    </row>
    <row r="108" spans="1:11" x14ac:dyDescent="0.2">
      <c r="A108" s="81" t="s">
        <v>908</v>
      </c>
      <c r="B108" s="34" t="s">
        <v>217</v>
      </c>
      <c r="C108" s="90">
        <v>6.4008989846000004</v>
      </c>
      <c r="D108" s="34" t="s">
        <v>217</v>
      </c>
      <c r="E108" s="9">
        <v>5.3162830878999996</v>
      </c>
      <c r="F108" s="34" t="s">
        <v>217</v>
      </c>
      <c r="G108" s="8">
        <v>5.5361048776999997</v>
      </c>
      <c r="H108" s="34" t="s">
        <v>217</v>
      </c>
      <c r="I108" s="10">
        <v>-16.899999999999999</v>
      </c>
      <c r="J108" s="10">
        <v>4.1349999999999998</v>
      </c>
      <c r="K108" s="9" t="str">
        <f t="shared" si="22"/>
        <v>Yes</v>
      </c>
    </row>
    <row r="109" spans="1:11" x14ac:dyDescent="0.2">
      <c r="A109" s="81" t="s">
        <v>909</v>
      </c>
      <c r="B109" s="34" t="s">
        <v>217</v>
      </c>
      <c r="C109" s="90">
        <v>0.48646165860000001</v>
      </c>
      <c r="D109" s="9" t="str">
        <f t="shared" si="19"/>
        <v>N/A</v>
      </c>
      <c r="E109" s="9">
        <v>0.41560771959999998</v>
      </c>
      <c r="F109" s="9" t="str">
        <f t="shared" si="20"/>
        <v>N/A</v>
      </c>
      <c r="G109" s="8">
        <v>0.42820529400000001</v>
      </c>
      <c r="H109" s="9" t="str">
        <f t="shared" si="21"/>
        <v>N/A</v>
      </c>
      <c r="I109" s="10">
        <v>-14.6</v>
      </c>
      <c r="J109" s="10">
        <v>3.0310000000000001</v>
      </c>
      <c r="K109" s="9" t="str">
        <f t="shared" si="22"/>
        <v>Yes</v>
      </c>
    </row>
    <row r="110" spans="1:11" x14ac:dyDescent="0.2">
      <c r="A110" s="81" t="s">
        <v>910</v>
      </c>
      <c r="B110" s="34" t="s">
        <v>217</v>
      </c>
      <c r="C110" s="90">
        <v>3.0161484999999999E-3</v>
      </c>
      <c r="D110" s="9" t="str">
        <f t="shared" si="19"/>
        <v>N/A</v>
      </c>
      <c r="E110" s="9">
        <v>1.12721101E-2</v>
      </c>
      <c r="F110" s="9" t="str">
        <f t="shared" si="20"/>
        <v>N/A</v>
      </c>
      <c r="G110" s="8">
        <v>1.07416762E-2</v>
      </c>
      <c r="H110" s="9" t="str">
        <f t="shared" si="21"/>
        <v>N/A</v>
      </c>
      <c r="I110" s="10">
        <v>273.7</v>
      </c>
      <c r="J110" s="10">
        <v>-4.71</v>
      </c>
      <c r="K110" s="9" t="str">
        <f t="shared" si="22"/>
        <v>Yes</v>
      </c>
    </row>
    <row r="111" spans="1:11" x14ac:dyDescent="0.2">
      <c r="A111" s="81" t="s">
        <v>911</v>
      </c>
      <c r="B111" s="34" t="s">
        <v>217</v>
      </c>
      <c r="C111" s="90">
        <v>0</v>
      </c>
      <c r="D111" s="9" t="str">
        <f t="shared" si="19"/>
        <v>N/A</v>
      </c>
      <c r="E111" s="9">
        <v>0</v>
      </c>
      <c r="F111" s="9" t="str">
        <f t="shared" si="20"/>
        <v>N/A</v>
      </c>
      <c r="G111" s="8">
        <v>2.2147800000000002E-5</v>
      </c>
      <c r="H111" s="9" t="str">
        <f t="shared" si="21"/>
        <v>N/A</v>
      </c>
      <c r="I111" s="10" t="s">
        <v>1743</v>
      </c>
      <c r="J111" s="10" t="s">
        <v>1743</v>
      </c>
      <c r="K111" s="9" t="str">
        <f t="shared" si="22"/>
        <v>N/A</v>
      </c>
    </row>
    <row r="112" spans="1:11" x14ac:dyDescent="0.2">
      <c r="A112" s="81" t="s">
        <v>912</v>
      </c>
      <c r="B112" s="34" t="s">
        <v>217</v>
      </c>
      <c r="C112" s="90">
        <v>3.1419074870000001</v>
      </c>
      <c r="D112" s="9" t="str">
        <f t="shared" si="19"/>
        <v>N/A</v>
      </c>
      <c r="E112" s="9">
        <v>2.4707598269000002</v>
      </c>
      <c r="F112" s="9" t="str">
        <f t="shared" si="20"/>
        <v>N/A</v>
      </c>
      <c r="G112" s="8">
        <v>2.5042280123</v>
      </c>
      <c r="H112" s="9" t="str">
        <f t="shared" si="21"/>
        <v>N/A</v>
      </c>
      <c r="I112" s="10">
        <v>-21.4</v>
      </c>
      <c r="J112" s="10">
        <v>1.355</v>
      </c>
      <c r="K112" s="9" t="str">
        <f t="shared" si="22"/>
        <v>Yes</v>
      </c>
    </row>
    <row r="113" spans="1:11" x14ac:dyDescent="0.2">
      <c r="A113" s="81" t="s">
        <v>913</v>
      </c>
      <c r="B113" s="34" t="s">
        <v>217</v>
      </c>
      <c r="C113" s="90">
        <v>0</v>
      </c>
      <c r="D113" s="9" t="str">
        <f t="shared" si="19"/>
        <v>N/A</v>
      </c>
      <c r="E113" s="9">
        <v>0</v>
      </c>
      <c r="F113" s="9" t="str">
        <f t="shared" si="20"/>
        <v>N/A</v>
      </c>
      <c r="G113" s="8">
        <v>1.3421558300000001E-2</v>
      </c>
      <c r="H113" s="9" t="str">
        <f t="shared" si="21"/>
        <v>N/A</v>
      </c>
      <c r="I113" s="10" t="s">
        <v>1743</v>
      </c>
      <c r="J113" s="10" t="s">
        <v>1743</v>
      </c>
      <c r="K113" s="9" t="str">
        <f t="shared" si="22"/>
        <v>N/A</v>
      </c>
    </row>
    <row r="114" spans="1:11" x14ac:dyDescent="0.2">
      <c r="A114" s="81" t="s">
        <v>914</v>
      </c>
      <c r="B114" s="34" t="s">
        <v>217</v>
      </c>
      <c r="C114" s="90">
        <v>5.7766424300000001E-2</v>
      </c>
      <c r="D114" s="9" t="str">
        <f t="shared" si="19"/>
        <v>N/A</v>
      </c>
      <c r="E114" s="9">
        <v>3.3086153100000001E-2</v>
      </c>
      <c r="F114" s="9" t="str">
        <f t="shared" si="20"/>
        <v>N/A</v>
      </c>
      <c r="G114" s="8">
        <v>5.1515750200000002E-2</v>
      </c>
      <c r="H114" s="9" t="str">
        <f t="shared" si="21"/>
        <v>N/A</v>
      </c>
      <c r="I114" s="10">
        <v>-42.7</v>
      </c>
      <c r="J114" s="10">
        <v>55.7</v>
      </c>
      <c r="K114" s="9" t="str">
        <f t="shared" si="22"/>
        <v>No</v>
      </c>
    </row>
    <row r="115" spans="1:11" x14ac:dyDescent="0.2">
      <c r="A115" s="81" t="s">
        <v>915</v>
      </c>
      <c r="B115" s="34" t="s">
        <v>217</v>
      </c>
      <c r="C115" s="90">
        <v>5.6301438000000001E-3</v>
      </c>
      <c r="D115" s="9" t="str">
        <f t="shared" si="19"/>
        <v>N/A</v>
      </c>
      <c r="E115" s="9">
        <v>3.0347988999999999E-3</v>
      </c>
      <c r="F115" s="9" t="str">
        <f t="shared" si="20"/>
        <v>N/A</v>
      </c>
      <c r="G115" s="8">
        <v>1.7939707E-3</v>
      </c>
      <c r="H115" s="9" t="str">
        <f t="shared" si="21"/>
        <v>N/A</v>
      </c>
      <c r="I115" s="10">
        <v>-46.1</v>
      </c>
      <c r="J115" s="10">
        <v>-40.9</v>
      </c>
      <c r="K115" s="9" t="str">
        <f t="shared" si="22"/>
        <v>No</v>
      </c>
    </row>
    <row r="116" spans="1:11" x14ac:dyDescent="0.2">
      <c r="A116" s="81" t="s">
        <v>916</v>
      </c>
      <c r="B116" s="34" t="s">
        <v>217</v>
      </c>
      <c r="C116" s="90">
        <v>0.57864090050000005</v>
      </c>
      <c r="D116" s="9" t="str">
        <f t="shared" si="19"/>
        <v>N/A</v>
      </c>
      <c r="E116" s="9">
        <v>0.61745607189999996</v>
      </c>
      <c r="F116" s="9" t="str">
        <f t="shared" si="20"/>
        <v>N/A</v>
      </c>
      <c r="G116" s="8">
        <v>0.59987278310000003</v>
      </c>
      <c r="H116" s="9" t="str">
        <f t="shared" si="21"/>
        <v>N/A</v>
      </c>
      <c r="I116" s="10">
        <v>6.7080000000000002</v>
      </c>
      <c r="J116" s="10">
        <v>-2.85</v>
      </c>
      <c r="K116" s="9" t="str">
        <f t="shared" si="22"/>
        <v>Yes</v>
      </c>
    </row>
    <row r="117" spans="1:11" x14ac:dyDescent="0.2">
      <c r="A117" s="81" t="s">
        <v>917</v>
      </c>
      <c r="B117" s="34" t="s">
        <v>217</v>
      </c>
      <c r="C117" s="90">
        <v>0.1069152816</v>
      </c>
      <c r="D117" s="9" t="str">
        <f t="shared" si="19"/>
        <v>N/A</v>
      </c>
      <c r="E117" s="9">
        <v>0.1057844179</v>
      </c>
      <c r="F117" s="9" t="str">
        <f t="shared" si="20"/>
        <v>N/A</v>
      </c>
      <c r="G117" s="8">
        <v>0.11224497930000001</v>
      </c>
      <c r="H117" s="9" t="str">
        <f t="shared" si="21"/>
        <v>N/A</v>
      </c>
      <c r="I117" s="10">
        <v>-1.06</v>
      </c>
      <c r="J117" s="10">
        <v>6.1070000000000002</v>
      </c>
      <c r="K117" s="9" t="str">
        <f t="shared" si="22"/>
        <v>Yes</v>
      </c>
    </row>
    <row r="118" spans="1:11" x14ac:dyDescent="0.2">
      <c r="A118" s="81" t="s">
        <v>918</v>
      </c>
      <c r="B118" s="34" t="s">
        <v>217</v>
      </c>
      <c r="C118" s="90">
        <v>2.0205609403999998</v>
      </c>
      <c r="D118" s="9" t="str">
        <f t="shared" si="19"/>
        <v>N/A</v>
      </c>
      <c r="E118" s="9">
        <v>1.6592819893999999</v>
      </c>
      <c r="F118" s="9" t="str">
        <f t="shared" si="20"/>
        <v>N/A</v>
      </c>
      <c r="G118" s="8">
        <v>1.8140587057999999</v>
      </c>
      <c r="H118" s="9" t="str">
        <f t="shared" si="21"/>
        <v>N/A</v>
      </c>
      <c r="I118" s="10">
        <v>-17.899999999999999</v>
      </c>
      <c r="J118" s="10">
        <v>9.3279999999999994</v>
      </c>
      <c r="K118" s="9" t="str">
        <f t="shared" si="22"/>
        <v>Yes</v>
      </c>
    </row>
    <row r="119" spans="1:11" x14ac:dyDescent="0.2">
      <c r="A119" s="81" t="s">
        <v>919</v>
      </c>
      <c r="B119" s="34" t="s">
        <v>217</v>
      </c>
      <c r="C119" s="90">
        <v>6.7111313975</v>
      </c>
      <c r="D119" s="9" t="str">
        <f t="shared" si="19"/>
        <v>N/A</v>
      </c>
      <c r="E119" s="9">
        <v>6.3612122584000002</v>
      </c>
      <c r="F119" s="9" t="str">
        <f t="shared" si="20"/>
        <v>N/A</v>
      </c>
      <c r="G119" s="8">
        <v>5.8767156782000001</v>
      </c>
      <c r="H119" s="9" t="str">
        <f t="shared" si="21"/>
        <v>N/A</v>
      </c>
      <c r="I119" s="10">
        <v>-5.21</v>
      </c>
      <c r="J119" s="10">
        <v>-7.62</v>
      </c>
      <c r="K119" s="9" t="str">
        <f t="shared" si="22"/>
        <v>Yes</v>
      </c>
    </row>
    <row r="120" spans="1:11" x14ac:dyDescent="0.2">
      <c r="A120" s="81" t="s">
        <v>920</v>
      </c>
      <c r="B120" s="34" t="s">
        <v>217</v>
      </c>
      <c r="C120" s="90">
        <v>5.9844981459</v>
      </c>
      <c r="D120" s="9" t="str">
        <f t="shared" si="19"/>
        <v>N/A</v>
      </c>
      <c r="E120" s="9">
        <v>4.9463114415999998</v>
      </c>
      <c r="F120" s="9" t="str">
        <f t="shared" si="20"/>
        <v>N/A</v>
      </c>
      <c r="G120" s="8">
        <v>4.5192557281000001</v>
      </c>
      <c r="H120" s="9" t="str">
        <f t="shared" si="21"/>
        <v>N/A</v>
      </c>
      <c r="I120" s="10">
        <v>-17.3</v>
      </c>
      <c r="J120" s="10">
        <v>-8.6300000000000008</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1.4707314399999999E-2</v>
      </c>
      <c r="D123" s="9" t="str">
        <f t="shared" si="19"/>
        <v>N/A</v>
      </c>
      <c r="E123" s="9">
        <v>0.48497455099999998</v>
      </c>
      <c r="F123" s="9" t="str">
        <f t="shared" si="20"/>
        <v>N/A</v>
      </c>
      <c r="G123" s="8">
        <v>0.4804740689</v>
      </c>
      <c r="H123" s="9" t="str">
        <f t="shared" si="21"/>
        <v>N/A</v>
      </c>
      <c r="I123" s="10">
        <v>3198</v>
      </c>
      <c r="J123" s="10">
        <v>-0.92800000000000005</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0.57404486480000005</v>
      </c>
      <c r="D125" s="9" t="str">
        <f t="shared" si="19"/>
        <v>N/A</v>
      </c>
      <c r="E125" s="9">
        <v>0.80490624300000002</v>
      </c>
      <c r="F125" s="9" t="str">
        <f t="shared" si="20"/>
        <v>N/A</v>
      </c>
      <c r="G125" s="8">
        <v>0.77993428310000001</v>
      </c>
      <c r="H125" s="9" t="str">
        <f t="shared" si="21"/>
        <v>N/A</v>
      </c>
      <c r="I125" s="10">
        <v>40.22</v>
      </c>
      <c r="J125" s="10">
        <v>-3.1</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0.1378810724</v>
      </c>
      <c r="D130" s="9" t="str">
        <f t="shared" si="19"/>
        <v>N/A</v>
      </c>
      <c r="E130" s="9">
        <v>0.12502002279999999</v>
      </c>
      <c r="F130" s="9" t="str">
        <f t="shared" si="20"/>
        <v>N/A</v>
      </c>
      <c r="G130" s="8">
        <v>9.7051598099999997E-2</v>
      </c>
      <c r="H130" s="9" t="str">
        <f t="shared" si="21"/>
        <v>N/A</v>
      </c>
      <c r="I130" s="10">
        <v>-9.33</v>
      </c>
      <c r="J130" s="10">
        <v>-22.4</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277557</v>
      </c>
      <c r="D6" s="9" t="str">
        <f>IF($B6="N/A","N/A",IF(C6&gt;15,"No",IF(C6&lt;-15,"No","Yes")))</f>
        <v>N/A</v>
      </c>
      <c r="E6" s="35">
        <v>267154</v>
      </c>
      <c r="F6" s="9" t="str">
        <f>IF($B6="N/A","N/A",IF(E6&gt;15,"No",IF(E6&lt;-15,"No","Yes")))</f>
        <v>N/A</v>
      </c>
      <c r="G6" s="35">
        <v>277845</v>
      </c>
      <c r="H6" s="9" t="str">
        <f>IF($B6="N/A","N/A",IF(G6&gt;15,"No",IF(G6&lt;-15,"No","Yes")))</f>
        <v>N/A</v>
      </c>
      <c r="I6" s="10">
        <v>-3.75</v>
      </c>
      <c r="J6" s="10">
        <v>4.0019999999999998</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51.712660823</v>
      </c>
      <c r="D9" s="9" t="str">
        <f t="shared" ref="D9:D17" si="1">IF($B9="N/A","N/A",IF(C9&gt;15,"No",IF(C9&lt;-15,"No","Yes")))</f>
        <v>N/A</v>
      </c>
      <c r="E9" s="36">
        <v>65.332036951999996</v>
      </c>
      <c r="F9" s="9" t="str">
        <f>IF($B9="N/A","N/A",IF(E9&gt;15,"No",IF(E9&lt;-15,"No","Yes")))</f>
        <v>N/A</v>
      </c>
      <c r="G9" s="36">
        <v>58.389123431999998</v>
      </c>
      <c r="H9" s="9" t="str">
        <f>IF($B9="N/A","N/A",IF(G9&gt;15,"No",IF(G9&lt;-15,"No","Yes")))</f>
        <v>N/A</v>
      </c>
      <c r="I9" s="10">
        <v>26.34</v>
      </c>
      <c r="J9" s="10">
        <v>-10.6</v>
      </c>
      <c r="K9" s="9" t="str">
        <f t="shared" si="0"/>
        <v>Yes</v>
      </c>
    </row>
    <row r="10" spans="1:11" x14ac:dyDescent="0.2">
      <c r="A10" s="81" t="s">
        <v>16</v>
      </c>
      <c r="B10" s="34" t="s">
        <v>217</v>
      </c>
      <c r="C10" s="80">
        <v>7.7915527260999999</v>
      </c>
      <c r="D10" s="9" t="str">
        <f t="shared" si="1"/>
        <v>N/A</v>
      </c>
      <c r="E10" s="8">
        <v>9.2777948298999995</v>
      </c>
      <c r="F10" s="9" t="str">
        <f>IF($B10="N/A","N/A",IF(E10&gt;15,"No",IF(E10&lt;-15,"No","Yes")))</f>
        <v>N/A</v>
      </c>
      <c r="G10" s="8">
        <v>10.253558639</v>
      </c>
      <c r="H10" s="9" t="str">
        <f>IF($B10="N/A","N/A",IF(G10&gt;15,"No",IF(G10&lt;-15,"No","Yes")))</f>
        <v>N/A</v>
      </c>
      <c r="I10" s="10">
        <v>19.079999999999998</v>
      </c>
      <c r="J10" s="10">
        <v>10.52</v>
      </c>
      <c r="K10" s="9" t="str">
        <f t="shared" si="0"/>
        <v>Yes</v>
      </c>
    </row>
    <row r="11" spans="1:11" x14ac:dyDescent="0.2">
      <c r="A11" s="81" t="s">
        <v>36</v>
      </c>
      <c r="B11" s="34" t="s">
        <v>217</v>
      </c>
      <c r="C11" s="80">
        <v>18.722903961</v>
      </c>
      <c r="D11" s="9" t="str">
        <f t="shared" si="1"/>
        <v>N/A</v>
      </c>
      <c r="E11" s="8">
        <v>22.721067003000002</v>
      </c>
      <c r="F11" s="9" t="str">
        <f>IF($B11="N/A","N/A",IF(E11&gt;15,"No",IF(E11&lt;-15,"No","Yes")))</f>
        <v>N/A</v>
      </c>
      <c r="G11" s="8">
        <v>21.772276653999999</v>
      </c>
      <c r="H11" s="9" t="str">
        <f>IF($B11="N/A","N/A",IF(G11&gt;15,"No",IF(G11&lt;-15,"No","Yes")))</f>
        <v>N/A</v>
      </c>
      <c r="I11" s="10">
        <v>21.35</v>
      </c>
      <c r="J11" s="10">
        <v>-4.18</v>
      </c>
      <c r="K11" s="9" t="str">
        <f t="shared" si="0"/>
        <v>Yes</v>
      </c>
    </row>
    <row r="12" spans="1:11" x14ac:dyDescent="0.2">
      <c r="A12" s="81" t="s">
        <v>37</v>
      </c>
      <c r="B12" s="34" t="s">
        <v>217</v>
      </c>
      <c r="C12" s="80">
        <v>0.55248618780000003</v>
      </c>
      <c r="D12" s="9" t="str">
        <f t="shared" si="1"/>
        <v>N/A</v>
      </c>
      <c r="E12" s="8">
        <v>1.4943960149</v>
      </c>
      <c r="F12" s="9" t="str">
        <f>IF($B12="N/A","N/A",IF(E12&gt;15,"No",IF(E12&lt;-15,"No","Yes")))</f>
        <v>N/A</v>
      </c>
      <c r="G12" s="8">
        <v>3.2967032967000001</v>
      </c>
      <c r="H12" s="9" t="str">
        <f>IF($B12="N/A","N/A",IF(G12&gt;15,"No",IF(G12&lt;-15,"No","Yes")))</f>
        <v>N/A</v>
      </c>
      <c r="I12" s="10">
        <v>170.5</v>
      </c>
      <c r="J12" s="10">
        <v>120.6</v>
      </c>
      <c r="K12" s="9" t="str">
        <f t="shared" si="0"/>
        <v>No</v>
      </c>
    </row>
    <row r="13" spans="1:11" x14ac:dyDescent="0.2">
      <c r="A13" s="81" t="s">
        <v>38</v>
      </c>
      <c r="B13" s="34" t="s">
        <v>217</v>
      </c>
      <c r="C13" s="80">
        <v>7.2325196100999998</v>
      </c>
      <c r="D13" s="9" t="str">
        <f t="shared" si="1"/>
        <v>N/A</v>
      </c>
      <c r="E13" s="8">
        <v>8.2678614029999995</v>
      </c>
      <c r="F13" s="9" t="str">
        <f>IF($B13="N/A","N/A",IF(E13&gt;15,"No",IF(E13&lt;-15,"No","Yes")))</f>
        <v>N/A</v>
      </c>
      <c r="G13" s="8">
        <v>8.6385901833999998</v>
      </c>
      <c r="H13" s="9" t="str">
        <f>IF($B13="N/A","N/A",IF(G13&gt;15,"No",IF(G13&lt;-15,"No","Yes")))</f>
        <v>N/A</v>
      </c>
      <c r="I13" s="10">
        <v>14.32</v>
      </c>
      <c r="J13" s="10">
        <v>4.484</v>
      </c>
      <c r="K13" s="9" t="str">
        <f t="shared" si="0"/>
        <v>Yes</v>
      </c>
    </row>
    <row r="14" spans="1:11" x14ac:dyDescent="0.2">
      <c r="A14" s="81" t="s">
        <v>676</v>
      </c>
      <c r="B14" s="34" t="s">
        <v>217</v>
      </c>
      <c r="C14" s="80">
        <v>6.5467633674999997</v>
      </c>
      <c r="D14" s="9" t="str">
        <f t="shared" si="1"/>
        <v>N/A</v>
      </c>
      <c r="E14" s="8">
        <v>7.6390396550000004</v>
      </c>
      <c r="F14" s="9" t="str">
        <f t="shared" ref="F14:F33" si="2">IF($B14="N/A","N/A",IF(E14&gt;15,"No",IF(E14&lt;-15,"No","Yes")))</f>
        <v>N/A</v>
      </c>
      <c r="G14" s="8">
        <v>6.3186308912999998</v>
      </c>
      <c r="H14" s="9" t="str">
        <f t="shared" ref="H14:H33" si="3">IF($B14="N/A","N/A",IF(G14&gt;15,"No",IF(G14&lt;-15,"No","Yes")))</f>
        <v>N/A</v>
      </c>
      <c r="I14" s="10">
        <v>16.68</v>
      </c>
      <c r="J14" s="10">
        <v>-17.3</v>
      </c>
      <c r="K14" s="9" t="str">
        <f t="shared" ref="K14:K30" si="4">IF(J14="Div by 0", "N/A", IF(J14="N/A","N/A", IF(J14&gt;30, "No", IF(J14&lt;-30, "No", "Yes"))))</f>
        <v>Yes</v>
      </c>
    </row>
    <row r="15" spans="1:11" x14ac:dyDescent="0.2">
      <c r="A15" s="81" t="s">
        <v>677</v>
      </c>
      <c r="B15" s="34" t="s">
        <v>217</v>
      </c>
      <c r="C15" s="80">
        <v>6.2628577193000003</v>
      </c>
      <c r="D15" s="9" t="str">
        <f t="shared" si="1"/>
        <v>N/A</v>
      </c>
      <c r="E15" s="8">
        <v>3.4017832411</v>
      </c>
      <c r="F15" s="9" t="str">
        <f t="shared" si="2"/>
        <v>N/A</v>
      </c>
      <c r="G15" s="8">
        <v>2.3203584732000002</v>
      </c>
      <c r="H15" s="9" t="str">
        <f t="shared" si="3"/>
        <v>N/A</v>
      </c>
      <c r="I15" s="10">
        <v>-45.7</v>
      </c>
      <c r="J15" s="10">
        <v>-31.8</v>
      </c>
      <c r="K15" s="9" t="str">
        <f t="shared" si="4"/>
        <v>No</v>
      </c>
    </row>
    <row r="16" spans="1:11" x14ac:dyDescent="0.2">
      <c r="A16" s="81" t="s">
        <v>380</v>
      </c>
      <c r="B16" s="34" t="s">
        <v>217</v>
      </c>
      <c r="C16" s="80">
        <v>4.9031370133000003</v>
      </c>
      <c r="D16" s="9" t="str">
        <f t="shared" si="1"/>
        <v>N/A</v>
      </c>
      <c r="E16" s="8">
        <v>7.1284727161000001</v>
      </c>
      <c r="F16" s="9" t="str">
        <f t="shared" si="2"/>
        <v>N/A</v>
      </c>
      <c r="G16" s="8">
        <v>12.416275260999999</v>
      </c>
      <c r="H16" s="9" t="str">
        <f t="shared" si="3"/>
        <v>N/A</v>
      </c>
      <c r="I16" s="10">
        <v>45.39</v>
      </c>
      <c r="J16" s="10">
        <v>74.180000000000007</v>
      </c>
      <c r="K16" s="9" t="str">
        <f t="shared" si="4"/>
        <v>No</v>
      </c>
    </row>
    <row r="17" spans="1:11" x14ac:dyDescent="0.2">
      <c r="A17" s="81" t="s">
        <v>381</v>
      </c>
      <c r="B17" s="34" t="s">
        <v>217</v>
      </c>
      <c r="C17" s="80">
        <v>20.049215115999999</v>
      </c>
      <c r="D17" s="9" t="str">
        <f t="shared" si="1"/>
        <v>N/A</v>
      </c>
      <c r="E17" s="8">
        <v>25.931110895</v>
      </c>
      <c r="F17" s="9" t="str">
        <f t="shared" si="2"/>
        <v>N/A</v>
      </c>
      <c r="G17" s="8">
        <v>24.056938220999999</v>
      </c>
      <c r="H17" s="9" t="str">
        <f t="shared" si="3"/>
        <v>N/A</v>
      </c>
      <c r="I17" s="10">
        <v>29.34</v>
      </c>
      <c r="J17" s="10">
        <v>-7.23</v>
      </c>
      <c r="K17" s="9" t="str">
        <f t="shared" si="4"/>
        <v>Yes</v>
      </c>
    </row>
    <row r="18" spans="1:11" x14ac:dyDescent="0.2">
      <c r="A18" s="81" t="s">
        <v>382</v>
      </c>
      <c r="B18" s="34" t="s">
        <v>217</v>
      </c>
      <c r="C18" s="80">
        <v>6.5211830400000004E-2</v>
      </c>
      <c r="D18" s="9" t="str">
        <f t="shared" ref="D18:D33" si="5">IF($B18="N/A","N/A",IF(C18&gt;15,"No",IF(C18&lt;-15,"No","Yes")))</f>
        <v>N/A</v>
      </c>
      <c r="E18" s="8">
        <v>0.30057569789999999</v>
      </c>
      <c r="F18" s="9" t="str">
        <f t="shared" si="2"/>
        <v>N/A</v>
      </c>
      <c r="G18" s="8">
        <v>0.29476866600000001</v>
      </c>
      <c r="H18" s="9" t="str">
        <f t="shared" si="3"/>
        <v>N/A</v>
      </c>
      <c r="I18" s="10">
        <v>360.9</v>
      </c>
      <c r="J18" s="10">
        <v>-1.93</v>
      </c>
      <c r="K18" s="9" t="str">
        <f t="shared" si="4"/>
        <v>Yes</v>
      </c>
    </row>
    <row r="19" spans="1:11" x14ac:dyDescent="0.2">
      <c r="A19" s="81" t="s">
        <v>383</v>
      </c>
      <c r="B19" s="34" t="s">
        <v>217</v>
      </c>
      <c r="C19" s="80">
        <v>21.336878551000002</v>
      </c>
      <c r="D19" s="9" t="str">
        <f t="shared" si="5"/>
        <v>N/A</v>
      </c>
      <c r="E19" s="8">
        <v>18.713550986000001</v>
      </c>
      <c r="F19" s="9" t="str">
        <f t="shared" si="2"/>
        <v>N/A</v>
      </c>
      <c r="G19" s="8">
        <v>20.181396102000001</v>
      </c>
      <c r="H19" s="9" t="str">
        <f t="shared" si="3"/>
        <v>N/A</v>
      </c>
      <c r="I19" s="10">
        <v>-12.3</v>
      </c>
      <c r="J19" s="10">
        <v>7.8440000000000003</v>
      </c>
      <c r="K19" s="9" t="str">
        <f t="shared" si="4"/>
        <v>Yes</v>
      </c>
    </row>
    <row r="20" spans="1:11" x14ac:dyDescent="0.2">
      <c r="A20" s="81" t="s">
        <v>385</v>
      </c>
      <c r="B20" s="34" t="s">
        <v>217</v>
      </c>
      <c r="C20" s="80">
        <v>0.35019833760000002</v>
      </c>
      <c r="D20" s="9" t="str">
        <f t="shared" si="5"/>
        <v>N/A</v>
      </c>
      <c r="E20" s="8">
        <v>0.31143086009999998</v>
      </c>
      <c r="F20" s="9" t="str">
        <f t="shared" si="2"/>
        <v>N/A</v>
      </c>
      <c r="G20" s="8">
        <v>0.3570335979</v>
      </c>
      <c r="H20" s="9" t="str">
        <f t="shared" si="3"/>
        <v>N/A</v>
      </c>
      <c r="I20" s="10">
        <v>-11.1</v>
      </c>
      <c r="J20" s="10">
        <v>14.64</v>
      </c>
      <c r="K20" s="9" t="str">
        <f t="shared" si="4"/>
        <v>Yes</v>
      </c>
    </row>
    <row r="21" spans="1:11" x14ac:dyDescent="0.2">
      <c r="A21" s="81" t="s">
        <v>386</v>
      </c>
      <c r="B21" s="34" t="s">
        <v>217</v>
      </c>
      <c r="C21" s="80">
        <v>9.2204484123999997</v>
      </c>
      <c r="D21" s="9" t="str">
        <f t="shared" si="5"/>
        <v>N/A</v>
      </c>
      <c r="E21" s="8">
        <v>10.746236252999999</v>
      </c>
      <c r="F21" s="9" t="str">
        <f t="shared" si="2"/>
        <v>N/A</v>
      </c>
      <c r="G21" s="8">
        <v>10.653781785</v>
      </c>
      <c r="H21" s="9" t="str">
        <f t="shared" si="3"/>
        <v>N/A</v>
      </c>
      <c r="I21" s="10">
        <v>16.55</v>
      </c>
      <c r="J21" s="10">
        <v>-0.86</v>
      </c>
      <c r="K21" s="9" t="str">
        <f t="shared" si="4"/>
        <v>Yes</v>
      </c>
    </row>
    <row r="22" spans="1:11" x14ac:dyDescent="0.2">
      <c r="A22" s="81" t="s">
        <v>387</v>
      </c>
      <c r="B22" s="34" t="s">
        <v>217</v>
      </c>
      <c r="C22" s="80">
        <v>5.0029363338000001</v>
      </c>
      <c r="D22" s="9" t="str">
        <f t="shared" si="5"/>
        <v>N/A</v>
      </c>
      <c r="E22" s="8">
        <v>1.9295986585</v>
      </c>
      <c r="F22" s="9" t="str">
        <f t="shared" si="2"/>
        <v>N/A</v>
      </c>
      <c r="G22" s="8">
        <v>2.0093937266999999</v>
      </c>
      <c r="H22" s="9" t="str">
        <f t="shared" si="3"/>
        <v>N/A</v>
      </c>
      <c r="I22" s="10">
        <v>-61.4</v>
      </c>
      <c r="J22" s="10">
        <v>4.1349999999999998</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5.5069769452999999</v>
      </c>
      <c r="D26" s="9" t="str">
        <f t="shared" si="5"/>
        <v>N/A</v>
      </c>
      <c r="E26" s="8">
        <v>0.66553373709999997</v>
      </c>
      <c r="F26" s="9" t="str">
        <f t="shared" si="2"/>
        <v>N/A</v>
      </c>
      <c r="G26" s="8">
        <v>0.63236696719999996</v>
      </c>
      <c r="H26" s="9" t="str">
        <f t="shared" si="3"/>
        <v>N/A</v>
      </c>
      <c r="I26" s="10">
        <v>-87.9</v>
      </c>
      <c r="J26" s="10">
        <v>-4.9800000000000004</v>
      </c>
      <c r="K26" s="9" t="str">
        <f t="shared" si="4"/>
        <v>Yes</v>
      </c>
    </row>
    <row r="27" spans="1:11" x14ac:dyDescent="0.2">
      <c r="A27" s="81" t="s">
        <v>394</v>
      </c>
      <c r="B27" s="34" t="s">
        <v>217</v>
      </c>
      <c r="C27" s="80">
        <v>0</v>
      </c>
      <c r="D27" s="9" t="str">
        <f t="shared" si="5"/>
        <v>N/A</v>
      </c>
      <c r="E27" s="8">
        <v>1.4972638E-3</v>
      </c>
      <c r="F27" s="9" t="str">
        <f t="shared" si="2"/>
        <v>N/A</v>
      </c>
      <c r="G27" s="8">
        <v>8.6379096000000002E-3</v>
      </c>
      <c r="H27" s="9" t="str">
        <f t="shared" si="3"/>
        <v>N/A</v>
      </c>
      <c r="I27" s="10" t="s">
        <v>1743</v>
      </c>
      <c r="J27" s="10">
        <v>476.9</v>
      </c>
      <c r="K27" s="9" t="str">
        <f t="shared" si="4"/>
        <v>No</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16.377897152999999</v>
      </c>
      <c r="D29" s="9" t="str">
        <f t="shared" si="5"/>
        <v>N/A</v>
      </c>
      <c r="E29" s="8">
        <v>21.039175906000001</v>
      </c>
      <c r="F29" s="9" t="str">
        <f t="shared" si="2"/>
        <v>N/A</v>
      </c>
      <c r="G29" s="8">
        <v>19.102377225000001</v>
      </c>
      <c r="H29" s="9" t="str">
        <f t="shared" si="3"/>
        <v>N/A</v>
      </c>
      <c r="I29" s="10">
        <v>28.46</v>
      </c>
      <c r="J29" s="10">
        <v>-9.2100000000000009</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99.983426828000006</v>
      </c>
      <c r="D31" s="9" t="str">
        <f t="shared" si="5"/>
        <v>N/A</v>
      </c>
      <c r="E31" s="8">
        <v>99.982781466999995</v>
      </c>
      <c r="F31" s="9" t="str">
        <f t="shared" si="2"/>
        <v>N/A</v>
      </c>
      <c r="G31" s="8">
        <v>99.981284529000007</v>
      </c>
      <c r="H31" s="9" t="str">
        <f t="shared" si="3"/>
        <v>N/A</v>
      </c>
      <c r="I31" s="10">
        <v>-1E-3</v>
      </c>
      <c r="J31" s="10">
        <v>-1E-3</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99.989883011000003</v>
      </c>
      <c r="F32" s="9" t="str">
        <f>IF($B32="N/A","N/A",IF(E32&gt;100,"No",IF(E32&lt;85,"No","Yes")))</f>
        <v>Yes</v>
      </c>
      <c r="G32" s="8">
        <v>99.997476765000002</v>
      </c>
      <c r="H32" s="9" t="str">
        <f>IF($B32="N/A","N/A",IF(G32&gt;100,"No",IF(G32&lt;85,"No","Yes")))</f>
        <v>Yes</v>
      </c>
      <c r="I32" s="10">
        <v>-0.01</v>
      </c>
      <c r="J32" s="10">
        <v>7.6E-3</v>
      </c>
      <c r="K32" s="9" t="str">
        <f t="shared" si="6"/>
        <v>Yes</v>
      </c>
    </row>
    <row r="33" spans="1:11" x14ac:dyDescent="0.2">
      <c r="A33" s="81" t="s">
        <v>904</v>
      </c>
      <c r="B33" s="34" t="s">
        <v>217</v>
      </c>
      <c r="C33" s="80">
        <v>44.422743603000001</v>
      </c>
      <c r="D33" s="9" t="str">
        <f t="shared" si="5"/>
        <v>N/A</v>
      </c>
      <c r="E33" s="8">
        <v>44.462165116999998</v>
      </c>
      <c r="F33" s="9" t="str">
        <f t="shared" si="2"/>
        <v>N/A</v>
      </c>
      <c r="G33" s="8">
        <v>48.795326015999997</v>
      </c>
      <c r="H33" s="9" t="str">
        <f t="shared" si="3"/>
        <v>N/A</v>
      </c>
      <c r="I33" s="10">
        <v>8.8700000000000001E-2</v>
      </c>
      <c r="J33" s="10">
        <v>9.7460000000000004</v>
      </c>
      <c r="K33" s="9" t="str">
        <f t="shared" si="6"/>
        <v>Yes</v>
      </c>
    </row>
    <row r="34" spans="1:11" x14ac:dyDescent="0.2">
      <c r="A34" s="81" t="s">
        <v>845</v>
      </c>
      <c r="B34" s="34" t="s">
        <v>272</v>
      </c>
      <c r="C34" s="80">
        <v>4.5407209084</v>
      </c>
      <c r="D34" s="9" t="str">
        <f>IF($B34="N/A","N/A",IF(C34&gt;25,"No",IF(C34&lt;5,"No","Yes")))</f>
        <v>No</v>
      </c>
      <c r="E34" s="8">
        <v>4.1840753553000001</v>
      </c>
      <c r="F34" s="9" t="str">
        <f>IF($B34="N/A","N/A",IF(E34&gt;25,"No",IF(E34&lt;5,"No","Yes")))</f>
        <v>No</v>
      </c>
      <c r="G34" s="8">
        <v>4.3118437109999999</v>
      </c>
      <c r="H34" s="9" t="str">
        <f>IF($B34="N/A","N/A",IF(G34&gt;25,"No",IF(G34&lt;5,"No","Yes")))</f>
        <v>No</v>
      </c>
      <c r="I34" s="10">
        <v>-7.85</v>
      </c>
      <c r="J34" s="10">
        <v>3.0539999999999998</v>
      </c>
      <c r="K34" s="9" t="str">
        <f t="shared" si="6"/>
        <v>Yes</v>
      </c>
    </row>
    <row r="35" spans="1:11" x14ac:dyDescent="0.2">
      <c r="A35" s="81" t="s">
        <v>846</v>
      </c>
      <c r="B35" s="34" t="s">
        <v>273</v>
      </c>
      <c r="C35" s="80">
        <v>40.118770067</v>
      </c>
      <c r="D35" s="9" t="str">
        <f>IF($B35="N/A","N/A",IF(C35&gt;70,"No",IF(C35&lt;40,"No","Yes")))</f>
        <v>Yes</v>
      </c>
      <c r="E35" s="8">
        <v>37.916872576000003</v>
      </c>
      <c r="F35" s="9" t="str">
        <f>IF($B35="N/A","N/A",IF(E35&gt;70,"No",IF(E35&lt;40,"No","Yes")))</f>
        <v>No</v>
      </c>
      <c r="G35" s="8">
        <v>37.164723373000001</v>
      </c>
      <c r="H35" s="9" t="str">
        <f>IF($B35="N/A","N/A",IF(G35&gt;70,"No",IF(G35&lt;40,"No","Yes")))</f>
        <v>No</v>
      </c>
      <c r="I35" s="10">
        <v>-5.49</v>
      </c>
      <c r="J35" s="10">
        <v>-1.98</v>
      </c>
      <c r="K35" s="9" t="str">
        <f t="shared" si="6"/>
        <v>Yes</v>
      </c>
    </row>
    <row r="36" spans="1:11" x14ac:dyDescent="0.2">
      <c r="A36" s="81" t="s">
        <v>847</v>
      </c>
      <c r="B36" s="34" t="s">
        <v>274</v>
      </c>
      <c r="C36" s="80">
        <v>55.340509025000003</v>
      </c>
      <c r="D36" s="9" t="str">
        <f>IF($B36="N/A","N/A",IF(C36&gt;55,"No",IF(C36&lt;20,"No","Yes")))</f>
        <v>No</v>
      </c>
      <c r="E36" s="8">
        <v>57.899052069</v>
      </c>
      <c r="F36" s="9" t="str">
        <f>IF($B36="N/A","N/A",IF(E36&gt;55,"No",IF(E36&lt;20,"No","Yes")))</f>
        <v>No</v>
      </c>
      <c r="G36" s="8">
        <v>58.523072935999998</v>
      </c>
      <c r="H36" s="9" t="str">
        <f>IF($B36="N/A","N/A",IF(G36&gt;55,"No",IF(G36&lt;20,"No","Yes")))</f>
        <v>No</v>
      </c>
      <c r="I36" s="10">
        <v>4.6230000000000002</v>
      </c>
      <c r="J36" s="10">
        <v>1.0780000000000001</v>
      </c>
      <c r="K36" s="9" t="str">
        <f t="shared" si="6"/>
        <v>Yes</v>
      </c>
    </row>
    <row r="37" spans="1:11" x14ac:dyDescent="0.2">
      <c r="A37" s="81" t="s">
        <v>167</v>
      </c>
      <c r="B37" s="34" t="s">
        <v>250</v>
      </c>
      <c r="C37" s="80">
        <v>96.245455887999995</v>
      </c>
      <c r="D37" s="9" t="str">
        <f>IF($B37="N/A","N/A",IF(C37&gt;95,"Yes","No"))</f>
        <v>Yes</v>
      </c>
      <c r="E37" s="8">
        <v>94.94972937</v>
      </c>
      <c r="F37" s="9" t="str">
        <f>IF($B37="N/A","N/A",IF(E37&gt;95,"Yes","No"))</f>
        <v>No</v>
      </c>
      <c r="G37" s="8">
        <v>91.279310406999997</v>
      </c>
      <c r="H37" s="9" t="str">
        <f>IF($B37="N/A","N/A",IF(G37&gt;95,"Yes","No"))</f>
        <v>No</v>
      </c>
      <c r="I37" s="10">
        <v>-1.35</v>
      </c>
      <c r="J37" s="10">
        <v>-3.87</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98.647290979999994</v>
      </c>
      <c r="D40" s="9" t="str">
        <f>IF($B40="N/A","N/A",IF(C40&gt;100,"No",IF(C40&lt;98,"No","Yes")))</f>
        <v>Yes</v>
      </c>
      <c r="E40" s="8">
        <v>97.212371668000003</v>
      </c>
      <c r="F40" s="9" t="str">
        <f>IF($B40="N/A","N/A",IF(E40&gt;100,"No",IF(E40&lt;98,"No","Yes")))</f>
        <v>No</v>
      </c>
      <c r="G40" s="8">
        <v>95.761726480999997</v>
      </c>
      <c r="H40" s="9" t="str">
        <f>IF($B40="N/A","N/A",IF(G40&gt;100,"No",IF(G40&lt;98,"No","Yes")))</f>
        <v>No</v>
      </c>
      <c r="I40" s="10">
        <v>-1.45</v>
      </c>
      <c r="J40" s="10">
        <v>-1.49</v>
      </c>
      <c r="K40" s="9" t="str">
        <f t="shared" si="6"/>
        <v>Yes</v>
      </c>
    </row>
    <row r="41" spans="1:11" x14ac:dyDescent="0.2">
      <c r="A41" s="81" t="s">
        <v>44</v>
      </c>
      <c r="B41" s="34" t="s">
        <v>217</v>
      </c>
      <c r="C41" s="80">
        <v>75.814566362999997</v>
      </c>
      <c r="D41" s="9" t="str">
        <f t="shared" si="7"/>
        <v>N/A</v>
      </c>
      <c r="E41" s="8">
        <v>79.825910069000003</v>
      </c>
      <c r="F41" s="9" t="str">
        <f t="shared" ref="F41:F47" si="8">IF($B41="N/A","N/A",IF(E41&gt;15,"No",IF(E41&lt;-15,"No","Yes")))</f>
        <v>N/A</v>
      </c>
      <c r="G41" s="8">
        <v>76.182008162000002</v>
      </c>
      <c r="H41" s="9" t="str">
        <f t="shared" ref="H41:H47" si="9">IF($B41="N/A","N/A",IF(G41&gt;15,"No",IF(G41&lt;-15,"No","Yes")))</f>
        <v>N/A</v>
      </c>
      <c r="I41" s="10">
        <v>5.2910000000000004</v>
      </c>
      <c r="J41" s="10">
        <v>-4.5599999999999996</v>
      </c>
      <c r="K41" s="9" t="str">
        <f t="shared" si="6"/>
        <v>Yes</v>
      </c>
    </row>
    <row r="42" spans="1:11" x14ac:dyDescent="0.2">
      <c r="A42" s="81" t="s">
        <v>45</v>
      </c>
      <c r="B42" s="34" t="s">
        <v>217</v>
      </c>
      <c r="C42" s="80">
        <v>24.185433636999999</v>
      </c>
      <c r="D42" s="9" t="str">
        <f t="shared" si="7"/>
        <v>N/A</v>
      </c>
      <c r="E42" s="8">
        <v>20.174089931000001</v>
      </c>
      <c r="F42" s="9" t="str">
        <f t="shared" si="8"/>
        <v>N/A</v>
      </c>
      <c r="G42" s="8">
        <v>23.817991838000001</v>
      </c>
      <c r="H42" s="9" t="str">
        <f t="shared" si="9"/>
        <v>N/A</v>
      </c>
      <c r="I42" s="10">
        <v>-16.600000000000001</v>
      </c>
      <c r="J42" s="10">
        <v>18.059999999999999</v>
      </c>
      <c r="K42" s="9" t="str">
        <f t="shared" si="6"/>
        <v>Yes</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85.748873204000006</v>
      </c>
      <c r="D44" s="9" t="str">
        <f t="shared" si="7"/>
        <v>N/A</v>
      </c>
      <c r="E44" s="8">
        <v>87.101821420999997</v>
      </c>
      <c r="F44" s="9" t="str">
        <f t="shared" si="8"/>
        <v>N/A</v>
      </c>
      <c r="G44" s="8">
        <v>87.120516835000004</v>
      </c>
      <c r="H44" s="9" t="str">
        <f t="shared" si="9"/>
        <v>N/A</v>
      </c>
      <c r="I44" s="10">
        <v>1.5780000000000001</v>
      </c>
      <c r="J44" s="10">
        <v>2.1499999999999998E-2</v>
      </c>
      <c r="K44" s="9" t="str">
        <f>IF(J44="Div by 0", "N/A", IF(J44="N/A","N/A", IF(J44&gt;30, "No", IF(J44&lt;-30, "No", "Yes"))))</f>
        <v>Yes</v>
      </c>
    </row>
    <row r="45" spans="1:11" x14ac:dyDescent="0.2">
      <c r="A45" s="81" t="s">
        <v>908</v>
      </c>
      <c r="B45" s="34" t="s">
        <v>217</v>
      </c>
      <c r="C45" s="80">
        <v>14.251126795999999</v>
      </c>
      <c r="D45" s="9" t="str">
        <f t="shared" si="7"/>
        <v>N/A</v>
      </c>
      <c r="E45" s="8">
        <v>12.898178579</v>
      </c>
      <c r="F45" s="9" t="str">
        <f t="shared" si="8"/>
        <v>N/A</v>
      </c>
      <c r="G45" s="8">
        <v>12.879483165</v>
      </c>
      <c r="H45" s="9" t="str">
        <f t="shared" si="9"/>
        <v>N/A</v>
      </c>
      <c r="I45" s="10">
        <v>-9.49</v>
      </c>
      <c r="J45" s="10">
        <v>-0.14499999999999999</v>
      </c>
      <c r="K45" s="9" t="str">
        <f>IF(J45="Div by 0", "N/A", IF(J45="N/A","N/A", IF(J45&gt;30, "No", IF(J45&lt;-30, "No", "Yes"))))</f>
        <v>Yes</v>
      </c>
    </row>
    <row r="46" spans="1:11" x14ac:dyDescent="0.2">
      <c r="A46" s="81" t="s">
        <v>931</v>
      </c>
      <c r="B46" s="34" t="s">
        <v>217</v>
      </c>
      <c r="C46" s="80">
        <v>6.5211830400000004E-2</v>
      </c>
      <c r="D46" s="9" t="str">
        <f t="shared" si="7"/>
        <v>N/A</v>
      </c>
      <c r="E46" s="8">
        <v>0.30057569789999999</v>
      </c>
      <c r="F46" s="9" t="str">
        <f t="shared" si="8"/>
        <v>N/A</v>
      </c>
      <c r="G46" s="8">
        <v>0.29476866600000001</v>
      </c>
      <c r="H46" s="9" t="str">
        <f t="shared" si="9"/>
        <v>N/A</v>
      </c>
      <c r="I46" s="10">
        <v>360.9</v>
      </c>
      <c r="J46" s="10">
        <v>-1.93</v>
      </c>
      <c r="K46" s="9" t="str">
        <f>IF(J46="Div by 0", "N/A", IF(J46="N/A","N/A", IF(J46&gt;30, "No", IF(J46&lt;-30, "No", "Yes"))))</f>
        <v>Yes</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1122980</v>
      </c>
      <c r="F6" s="9" t="str">
        <f t="shared" ref="F6:F15" si="1">IF($B6="N/A","N/A",IF(E6&lt;0,"No","Yes"))</f>
        <v>N/A</v>
      </c>
      <c r="G6" s="79">
        <v>603164</v>
      </c>
      <c r="H6" s="9" t="str">
        <f t="shared" ref="H6:H15" si="2">IF($B6="N/A","N/A",IF(G6&lt;0,"No","Yes"))</f>
        <v>N/A</v>
      </c>
      <c r="I6" s="10" t="s">
        <v>217</v>
      </c>
      <c r="J6" s="10">
        <v>-46.3</v>
      </c>
      <c r="K6" s="9" t="str">
        <f t="shared" ref="K6:K15" si="3">IF(J6="Div by 0", "N/A", IF(J6="N/A","N/A", IF(J6&gt;30, "No", IF(J6&lt;-30, "No", "Yes"))))</f>
        <v>No</v>
      </c>
    </row>
    <row r="7" spans="1:11" x14ac:dyDescent="0.2">
      <c r="A7" s="78" t="s">
        <v>445</v>
      </c>
      <c r="B7" s="5" t="s">
        <v>217</v>
      </c>
      <c r="C7" s="80" t="s">
        <v>217</v>
      </c>
      <c r="D7" s="9" t="str">
        <f t="shared" si="0"/>
        <v>N/A</v>
      </c>
      <c r="E7" s="80">
        <v>5.9846123706999999</v>
      </c>
      <c r="F7" s="9" t="str">
        <f t="shared" si="1"/>
        <v>N/A</v>
      </c>
      <c r="G7" s="80">
        <v>8.0299885272000004</v>
      </c>
      <c r="H7" s="9" t="str">
        <f t="shared" si="2"/>
        <v>N/A</v>
      </c>
      <c r="I7" s="10" t="s">
        <v>217</v>
      </c>
      <c r="J7" s="10">
        <v>34.18</v>
      </c>
      <c r="K7" s="9" t="str">
        <f t="shared" si="3"/>
        <v>No</v>
      </c>
    </row>
    <row r="8" spans="1:11" x14ac:dyDescent="0.2">
      <c r="A8" s="78" t="s">
        <v>446</v>
      </c>
      <c r="B8" s="5" t="s">
        <v>217</v>
      </c>
      <c r="C8" s="80" t="s">
        <v>217</v>
      </c>
      <c r="D8" s="9" t="str">
        <f t="shared" si="0"/>
        <v>N/A</v>
      </c>
      <c r="E8" s="80">
        <v>24.087428093</v>
      </c>
      <c r="F8" s="9" t="str">
        <f t="shared" si="1"/>
        <v>N/A</v>
      </c>
      <c r="G8" s="80">
        <v>32.278285838999999</v>
      </c>
      <c r="H8" s="9" t="str">
        <f t="shared" si="2"/>
        <v>N/A</v>
      </c>
      <c r="I8" s="10" t="s">
        <v>217</v>
      </c>
      <c r="J8" s="10">
        <v>34</v>
      </c>
      <c r="K8" s="9" t="str">
        <f t="shared" si="3"/>
        <v>No</v>
      </c>
    </row>
    <row r="9" spans="1:11" x14ac:dyDescent="0.2">
      <c r="A9" s="78" t="s">
        <v>447</v>
      </c>
      <c r="B9" s="5" t="s">
        <v>217</v>
      </c>
      <c r="C9" s="80" t="s">
        <v>217</v>
      </c>
      <c r="D9" s="9" t="str">
        <f t="shared" si="0"/>
        <v>N/A</v>
      </c>
      <c r="E9" s="80">
        <v>49.256798873999998</v>
      </c>
      <c r="F9" s="9" t="str">
        <f t="shared" si="1"/>
        <v>N/A</v>
      </c>
      <c r="G9" s="80">
        <v>41.270367595000003</v>
      </c>
      <c r="H9" s="9" t="str">
        <f t="shared" si="2"/>
        <v>N/A</v>
      </c>
      <c r="I9" s="10" t="s">
        <v>217</v>
      </c>
      <c r="J9" s="10">
        <v>-16.2</v>
      </c>
      <c r="K9" s="9" t="str">
        <f t="shared" si="3"/>
        <v>Yes</v>
      </c>
    </row>
    <row r="10" spans="1:11" x14ac:dyDescent="0.2">
      <c r="A10" s="78" t="s">
        <v>448</v>
      </c>
      <c r="B10" s="5" t="s">
        <v>217</v>
      </c>
      <c r="C10" s="80" t="s">
        <v>217</v>
      </c>
      <c r="D10" s="9" t="str">
        <f t="shared" si="0"/>
        <v>N/A</v>
      </c>
      <c r="E10" s="80">
        <v>14.893230512000001</v>
      </c>
      <c r="F10" s="9" t="str">
        <f t="shared" si="1"/>
        <v>N/A</v>
      </c>
      <c r="G10" s="80">
        <v>13.913131419999999</v>
      </c>
      <c r="H10" s="9" t="str">
        <f t="shared" si="2"/>
        <v>N/A</v>
      </c>
      <c r="I10" s="10" t="s">
        <v>217</v>
      </c>
      <c r="J10" s="10">
        <v>-6.58</v>
      </c>
      <c r="K10" s="9" t="str">
        <f t="shared" si="3"/>
        <v>Yes</v>
      </c>
    </row>
    <row r="11" spans="1:11" x14ac:dyDescent="0.2">
      <c r="A11" s="78" t="s">
        <v>1644</v>
      </c>
      <c r="B11" s="5" t="s">
        <v>217</v>
      </c>
      <c r="C11" s="80" t="s">
        <v>217</v>
      </c>
      <c r="D11" s="9" t="str">
        <f t="shared" si="0"/>
        <v>N/A</v>
      </c>
      <c r="E11" s="80">
        <v>78.358118576999999</v>
      </c>
      <c r="F11" s="9" t="str">
        <f t="shared" si="1"/>
        <v>N/A</v>
      </c>
      <c r="G11" s="80">
        <v>80.257608212999997</v>
      </c>
      <c r="H11" s="9" t="str">
        <f t="shared" si="2"/>
        <v>N/A</v>
      </c>
      <c r="I11" s="10" t="s">
        <v>217</v>
      </c>
      <c r="J11" s="10">
        <v>2.4239999999999999</v>
      </c>
      <c r="K11" s="9" t="str">
        <f t="shared" si="3"/>
        <v>Yes</v>
      </c>
    </row>
    <row r="12" spans="1:11" x14ac:dyDescent="0.2">
      <c r="A12" s="78" t="s">
        <v>16</v>
      </c>
      <c r="B12" s="5" t="s">
        <v>217</v>
      </c>
      <c r="C12" s="80" t="s">
        <v>217</v>
      </c>
      <c r="D12" s="9" t="str">
        <f t="shared" si="0"/>
        <v>N/A</v>
      </c>
      <c r="E12" s="80">
        <v>1.8153484478999999</v>
      </c>
      <c r="F12" s="9" t="str">
        <f t="shared" si="1"/>
        <v>N/A</v>
      </c>
      <c r="G12" s="80">
        <v>2.6195197326000002</v>
      </c>
      <c r="H12" s="9" t="str">
        <f t="shared" si="2"/>
        <v>N/A</v>
      </c>
      <c r="I12" s="10" t="s">
        <v>217</v>
      </c>
      <c r="J12" s="10">
        <v>44.3</v>
      </c>
      <c r="K12" s="9" t="str">
        <f t="shared" si="3"/>
        <v>No</v>
      </c>
    </row>
    <row r="13" spans="1:11" x14ac:dyDescent="0.2">
      <c r="A13" s="78" t="s">
        <v>36</v>
      </c>
      <c r="B13" s="5" t="s">
        <v>217</v>
      </c>
      <c r="C13" s="80" t="s">
        <v>217</v>
      </c>
      <c r="D13" s="9" t="str">
        <f t="shared" si="0"/>
        <v>N/A</v>
      </c>
      <c r="E13" s="80">
        <v>17.829457364</v>
      </c>
      <c r="F13" s="9" t="str">
        <f t="shared" si="1"/>
        <v>N/A</v>
      </c>
      <c r="G13" s="80">
        <v>16.504854369</v>
      </c>
      <c r="H13" s="9" t="str">
        <f t="shared" si="2"/>
        <v>N/A</v>
      </c>
      <c r="I13" s="10" t="s">
        <v>217</v>
      </c>
      <c r="J13" s="10">
        <v>-7.43</v>
      </c>
      <c r="K13" s="9" t="str">
        <f t="shared" si="3"/>
        <v>Yes</v>
      </c>
    </row>
    <row r="14" spans="1:11" x14ac:dyDescent="0.2">
      <c r="A14" s="78" t="s">
        <v>37</v>
      </c>
      <c r="B14" s="5" t="s">
        <v>217</v>
      </c>
      <c r="C14" s="80" t="s">
        <v>217</v>
      </c>
      <c r="D14" s="9" t="str">
        <f t="shared" si="0"/>
        <v>N/A</v>
      </c>
      <c r="E14" s="80">
        <v>0.10958904110000001</v>
      </c>
      <c r="F14" s="9" t="str">
        <f t="shared" si="1"/>
        <v>N/A</v>
      </c>
      <c r="G14" s="80">
        <v>0.19147084419999999</v>
      </c>
      <c r="H14" s="9" t="str">
        <f t="shared" si="2"/>
        <v>N/A</v>
      </c>
      <c r="I14" s="10" t="s">
        <v>217</v>
      </c>
      <c r="J14" s="10">
        <v>74.72</v>
      </c>
      <c r="K14" s="9" t="str">
        <f t="shared" si="3"/>
        <v>No</v>
      </c>
    </row>
    <row r="15" spans="1:11" x14ac:dyDescent="0.2">
      <c r="A15" s="78" t="s">
        <v>38</v>
      </c>
      <c r="B15" s="5" t="s">
        <v>217</v>
      </c>
      <c r="C15" s="80" t="s">
        <v>217</v>
      </c>
      <c r="D15" s="9" t="str">
        <f t="shared" si="0"/>
        <v>N/A</v>
      </c>
      <c r="E15" s="80">
        <v>1.8172199822999999</v>
      </c>
      <c r="F15" s="9" t="str">
        <f t="shared" si="1"/>
        <v>N/A</v>
      </c>
      <c r="G15" s="80">
        <v>2.6380872486000002</v>
      </c>
      <c r="H15" s="9" t="str">
        <f t="shared" si="2"/>
        <v>N/A</v>
      </c>
      <c r="I15" s="10" t="s">
        <v>217</v>
      </c>
      <c r="J15" s="10">
        <v>45.17</v>
      </c>
      <c r="K15" s="9" t="str">
        <f t="shared" si="3"/>
        <v>No</v>
      </c>
    </row>
    <row r="16" spans="1:11" x14ac:dyDescent="0.2">
      <c r="A16" s="78" t="s">
        <v>377</v>
      </c>
      <c r="B16" s="5" t="s">
        <v>217</v>
      </c>
      <c r="C16" s="8" t="s">
        <v>217</v>
      </c>
      <c r="D16" s="9" t="str">
        <f t="shared" ref="D16:D41" si="4">IF($B16="N/A","N/A",IF(C16&lt;0,"No","Yes"))</f>
        <v>N/A</v>
      </c>
      <c r="E16" s="8">
        <v>21.782578496999999</v>
      </c>
      <c r="F16" s="9" t="str">
        <f t="shared" ref="F16:F41" si="5">IF($B16="N/A","N/A",IF(E16&lt;0,"No","Yes"))</f>
        <v>N/A</v>
      </c>
      <c r="G16" s="8">
        <v>17.705963883999999</v>
      </c>
      <c r="H16" s="9" t="str">
        <f t="shared" ref="H16:H41" si="6">IF($B16="N/A","N/A",IF(G16&lt;0,"No","Yes"))</f>
        <v>N/A</v>
      </c>
      <c r="I16" s="10" t="s">
        <v>217</v>
      </c>
      <c r="J16" s="10">
        <v>-18.7</v>
      </c>
      <c r="K16" s="9" t="str">
        <f t="shared" ref="K16:K41" si="7">IF(J16="Div by 0", "N/A", IF(J16="N/A","N/A", IF(J16&gt;30, "No", IF(J16&lt;-30, "No", "Yes"))))</f>
        <v>Yes</v>
      </c>
    </row>
    <row r="17" spans="1:11" x14ac:dyDescent="0.2">
      <c r="A17" s="78" t="s">
        <v>378</v>
      </c>
      <c r="B17" s="5" t="s">
        <v>217</v>
      </c>
      <c r="C17" s="8" t="s">
        <v>217</v>
      </c>
      <c r="D17" s="9" t="str">
        <f t="shared" si="4"/>
        <v>N/A</v>
      </c>
      <c r="E17" s="8">
        <v>4.6305366000000004E-3</v>
      </c>
      <c r="F17" s="9" t="str">
        <f t="shared" si="5"/>
        <v>N/A</v>
      </c>
      <c r="G17" s="8">
        <v>3.8132248999999999E-3</v>
      </c>
      <c r="H17" s="9" t="str">
        <f t="shared" si="6"/>
        <v>N/A</v>
      </c>
      <c r="I17" s="10" t="s">
        <v>217</v>
      </c>
      <c r="J17" s="10">
        <v>-17.7</v>
      </c>
      <c r="K17" s="9" t="str">
        <f t="shared" si="7"/>
        <v>Yes</v>
      </c>
    </row>
    <row r="18" spans="1:11" x14ac:dyDescent="0.2">
      <c r="A18" s="78" t="s">
        <v>379</v>
      </c>
      <c r="B18" s="5" t="s">
        <v>217</v>
      </c>
      <c r="C18" s="8" t="s">
        <v>217</v>
      </c>
      <c r="D18" s="9" t="str">
        <f t="shared" si="4"/>
        <v>N/A</v>
      </c>
      <c r="E18" s="8">
        <v>0.72717234500000005</v>
      </c>
      <c r="F18" s="9" t="str">
        <f t="shared" si="5"/>
        <v>N/A</v>
      </c>
      <c r="G18" s="8">
        <v>0.75982651479999996</v>
      </c>
      <c r="H18" s="9" t="str">
        <f t="shared" si="6"/>
        <v>N/A</v>
      </c>
      <c r="I18" s="10" t="s">
        <v>217</v>
      </c>
      <c r="J18" s="10">
        <v>4.4909999999999997</v>
      </c>
      <c r="K18" s="9" t="str">
        <f t="shared" si="7"/>
        <v>Yes</v>
      </c>
    </row>
    <row r="19" spans="1:11" x14ac:dyDescent="0.2">
      <c r="A19" s="78" t="s">
        <v>380</v>
      </c>
      <c r="B19" s="5" t="s">
        <v>217</v>
      </c>
      <c r="C19" s="8" t="s">
        <v>217</v>
      </c>
      <c r="D19" s="9" t="str">
        <f t="shared" si="4"/>
        <v>N/A</v>
      </c>
      <c r="E19" s="8">
        <v>2.2974585499999998E-2</v>
      </c>
      <c r="F19" s="9" t="str">
        <f t="shared" si="5"/>
        <v>N/A</v>
      </c>
      <c r="G19" s="8">
        <v>3.4153231999999999E-2</v>
      </c>
      <c r="H19" s="9" t="str">
        <f t="shared" si="6"/>
        <v>N/A</v>
      </c>
      <c r="I19" s="10" t="s">
        <v>217</v>
      </c>
      <c r="J19" s="10">
        <v>48.66</v>
      </c>
      <c r="K19" s="9" t="str">
        <f t="shared" si="7"/>
        <v>No</v>
      </c>
    </row>
    <row r="20" spans="1:11" x14ac:dyDescent="0.2">
      <c r="A20" s="78" t="s">
        <v>381</v>
      </c>
      <c r="B20" s="5" t="s">
        <v>217</v>
      </c>
      <c r="C20" s="8" t="s">
        <v>217</v>
      </c>
      <c r="D20" s="9" t="str">
        <f t="shared" si="4"/>
        <v>N/A</v>
      </c>
      <c r="E20" s="8">
        <v>38.308607455000001</v>
      </c>
      <c r="F20" s="9" t="str">
        <f t="shared" si="5"/>
        <v>N/A</v>
      </c>
      <c r="G20" s="8">
        <v>35.520355989000002</v>
      </c>
      <c r="H20" s="9" t="str">
        <f t="shared" si="6"/>
        <v>N/A</v>
      </c>
      <c r="I20" s="10" t="s">
        <v>217</v>
      </c>
      <c r="J20" s="10">
        <v>-7.28</v>
      </c>
      <c r="K20" s="9" t="str">
        <f t="shared" si="7"/>
        <v>Yes</v>
      </c>
    </row>
    <row r="21" spans="1:11" x14ac:dyDescent="0.2">
      <c r="A21" s="78" t="s">
        <v>382</v>
      </c>
      <c r="B21" s="5" t="s">
        <v>217</v>
      </c>
      <c r="C21" s="8" t="s">
        <v>217</v>
      </c>
      <c r="D21" s="9" t="str">
        <f t="shared" si="4"/>
        <v>N/A</v>
      </c>
      <c r="E21" s="8">
        <v>0.32502805039999999</v>
      </c>
      <c r="F21" s="9" t="str">
        <f t="shared" si="5"/>
        <v>N/A</v>
      </c>
      <c r="G21" s="8">
        <v>0.95247726990000003</v>
      </c>
      <c r="H21" s="9" t="str">
        <f t="shared" si="6"/>
        <v>N/A</v>
      </c>
      <c r="I21" s="10" t="s">
        <v>217</v>
      </c>
      <c r="J21" s="10">
        <v>193</v>
      </c>
      <c r="K21" s="9" t="str">
        <f t="shared" si="7"/>
        <v>No</v>
      </c>
    </row>
    <row r="22" spans="1:11" x14ac:dyDescent="0.2">
      <c r="A22" s="78" t="s">
        <v>383</v>
      </c>
      <c r="B22" s="5" t="s">
        <v>217</v>
      </c>
      <c r="C22" s="8" t="s">
        <v>217</v>
      </c>
      <c r="D22" s="9" t="str">
        <f t="shared" si="4"/>
        <v>N/A</v>
      </c>
      <c r="E22" s="8">
        <v>17.965324405</v>
      </c>
      <c r="F22" s="9" t="str">
        <f t="shared" si="5"/>
        <v>N/A</v>
      </c>
      <c r="G22" s="8">
        <v>15.294016221</v>
      </c>
      <c r="H22" s="9" t="str">
        <f t="shared" si="6"/>
        <v>N/A</v>
      </c>
      <c r="I22" s="10" t="s">
        <v>217</v>
      </c>
      <c r="J22" s="10">
        <v>-14.9</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1.3876471531000001</v>
      </c>
      <c r="F24" s="9" t="str">
        <f t="shared" si="5"/>
        <v>N/A</v>
      </c>
      <c r="G24" s="8">
        <v>1.3371156102999999</v>
      </c>
      <c r="H24" s="9" t="str">
        <f t="shared" si="6"/>
        <v>N/A</v>
      </c>
      <c r="I24" s="10" t="s">
        <v>217</v>
      </c>
      <c r="J24" s="10">
        <v>-3.64</v>
      </c>
      <c r="K24" s="9" t="str">
        <f t="shared" si="7"/>
        <v>Yes</v>
      </c>
    </row>
    <row r="25" spans="1:11" x14ac:dyDescent="0.2">
      <c r="A25" s="78" t="s">
        <v>386</v>
      </c>
      <c r="B25" s="5" t="s">
        <v>217</v>
      </c>
      <c r="C25" s="8" t="s">
        <v>217</v>
      </c>
      <c r="D25" s="9" t="str">
        <f t="shared" si="4"/>
        <v>N/A</v>
      </c>
      <c r="E25" s="8">
        <v>5.8519296871000002</v>
      </c>
      <c r="F25" s="9" t="str">
        <f t="shared" si="5"/>
        <v>N/A</v>
      </c>
      <c r="G25" s="8">
        <v>7.4774024975</v>
      </c>
      <c r="H25" s="9" t="str">
        <f t="shared" si="6"/>
        <v>N/A</v>
      </c>
      <c r="I25" s="10" t="s">
        <v>217</v>
      </c>
      <c r="J25" s="10">
        <v>27.78</v>
      </c>
      <c r="K25" s="9" t="str">
        <f t="shared" si="7"/>
        <v>Yes</v>
      </c>
    </row>
    <row r="26" spans="1:11" x14ac:dyDescent="0.2">
      <c r="A26" s="78" t="s">
        <v>387</v>
      </c>
      <c r="B26" s="5" t="s">
        <v>217</v>
      </c>
      <c r="C26" s="8" t="s">
        <v>217</v>
      </c>
      <c r="D26" s="9" t="str">
        <f t="shared" si="4"/>
        <v>N/A</v>
      </c>
      <c r="E26" s="8">
        <v>1.02406098E-2</v>
      </c>
      <c r="F26" s="9" t="str">
        <f t="shared" si="5"/>
        <v>N/A</v>
      </c>
      <c r="G26" s="8">
        <v>3.31584776E-2</v>
      </c>
      <c r="H26" s="9" t="str">
        <f t="shared" si="6"/>
        <v>N/A</v>
      </c>
      <c r="I26" s="10" t="s">
        <v>217</v>
      </c>
      <c r="J26" s="10">
        <v>223.8</v>
      </c>
      <c r="K26" s="9" t="str">
        <f t="shared" si="7"/>
        <v>No</v>
      </c>
    </row>
    <row r="27" spans="1:11" x14ac:dyDescent="0.2">
      <c r="A27" s="78" t="s">
        <v>388</v>
      </c>
      <c r="B27" s="5" t="s">
        <v>217</v>
      </c>
      <c r="C27" s="8" t="s">
        <v>217</v>
      </c>
      <c r="D27" s="9" t="str">
        <f t="shared" si="4"/>
        <v>N/A</v>
      </c>
      <c r="E27" s="8">
        <v>0.1290316836</v>
      </c>
      <c r="F27" s="9" t="str">
        <f t="shared" si="5"/>
        <v>N/A</v>
      </c>
      <c r="G27" s="8">
        <v>8.9693681999999997E-2</v>
      </c>
      <c r="H27" s="9" t="str">
        <f t="shared" si="6"/>
        <v>N/A</v>
      </c>
      <c r="I27" s="10" t="s">
        <v>217</v>
      </c>
      <c r="J27" s="10">
        <v>-30.5</v>
      </c>
      <c r="K27" s="9" t="str">
        <f t="shared" si="7"/>
        <v>No</v>
      </c>
    </row>
    <row r="28" spans="1:11" x14ac:dyDescent="0.2">
      <c r="A28" s="78" t="s">
        <v>389</v>
      </c>
      <c r="B28" s="5" t="s">
        <v>217</v>
      </c>
      <c r="C28" s="8" t="s">
        <v>217</v>
      </c>
      <c r="D28" s="9" t="str">
        <f t="shared" si="4"/>
        <v>N/A</v>
      </c>
      <c r="E28" s="8">
        <v>3.7400488E-3</v>
      </c>
      <c r="F28" s="9" t="str">
        <f t="shared" si="5"/>
        <v>N/A</v>
      </c>
      <c r="G28" s="8">
        <v>1.8237163000000001E-3</v>
      </c>
      <c r="H28" s="9" t="str">
        <f t="shared" si="6"/>
        <v>N/A</v>
      </c>
      <c r="I28" s="10" t="s">
        <v>217</v>
      </c>
      <c r="J28" s="10">
        <v>-51.2</v>
      </c>
      <c r="K28" s="9" t="str">
        <f t="shared" si="7"/>
        <v>No</v>
      </c>
    </row>
    <row r="29" spans="1:11" x14ac:dyDescent="0.2">
      <c r="A29" s="78" t="s">
        <v>390</v>
      </c>
      <c r="B29" s="5" t="s">
        <v>217</v>
      </c>
      <c r="C29" s="8" t="s">
        <v>217</v>
      </c>
      <c r="D29" s="9" t="str">
        <f t="shared" si="4"/>
        <v>N/A</v>
      </c>
      <c r="E29" s="8">
        <v>7.7273860620999999</v>
      </c>
      <c r="F29" s="9" t="str">
        <f t="shared" si="5"/>
        <v>N/A</v>
      </c>
      <c r="G29" s="8">
        <v>13.168392013</v>
      </c>
      <c r="H29" s="9" t="str">
        <f t="shared" si="6"/>
        <v>N/A</v>
      </c>
      <c r="I29" s="10" t="s">
        <v>217</v>
      </c>
      <c r="J29" s="10">
        <v>70.41</v>
      </c>
      <c r="K29" s="9" t="str">
        <f t="shared" si="7"/>
        <v>No</v>
      </c>
    </row>
    <row r="30" spans="1:11" x14ac:dyDescent="0.2">
      <c r="A30" s="78" t="s">
        <v>391</v>
      </c>
      <c r="B30" s="5" t="s">
        <v>217</v>
      </c>
      <c r="C30" s="8" t="s">
        <v>217</v>
      </c>
      <c r="D30" s="9" t="str">
        <f t="shared" si="4"/>
        <v>N/A</v>
      </c>
      <c r="E30" s="8">
        <v>2.1104561099999999E-2</v>
      </c>
      <c r="F30" s="9" t="str">
        <f t="shared" si="5"/>
        <v>N/A</v>
      </c>
      <c r="G30" s="8">
        <v>9.9475429999999992E-4</v>
      </c>
      <c r="H30" s="9" t="str">
        <f t="shared" si="6"/>
        <v>N/A</v>
      </c>
      <c r="I30" s="10" t="s">
        <v>217</v>
      </c>
      <c r="J30" s="10">
        <v>-95.3</v>
      </c>
      <c r="K30" s="9" t="str">
        <f t="shared" si="7"/>
        <v>No</v>
      </c>
    </row>
    <row r="31" spans="1:11" x14ac:dyDescent="0.2">
      <c r="A31" s="78" t="s">
        <v>392</v>
      </c>
      <c r="B31" s="5" t="s">
        <v>217</v>
      </c>
      <c r="C31" s="8" t="s">
        <v>217</v>
      </c>
      <c r="D31" s="9" t="str">
        <f t="shared" si="4"/>
        <v>N/A</v>
      </c>
      <c r="E31" s="8">
        <v>0.80696005270000004</v>
      </c>
      <c r="F31" s="9" t="str">
        <f t="shared" si="5"/>
        <v>N/A</v>
      </c>
      <c r="G31" s="8">
        <v>1.3704398804</v>
      </c>
      <c r="H31" s="9" t="str">
        <f t="shared" si="6"/>
        <v>N/A</v>
      </c>
      <c r="I31" s="10" t="s">
        <v>217</v>
      </c>
      <c r="J31" s="10">
        <v>69.83</v>
      </c>
      <c r="K31" s="9" t="str">
        <f t="shared" si="7"/>
        <v>No</v>
      </c>
    </row>
    <row r="32" spans="1:11" x14ac:dyDescent="0.2">
      <c r="A32" s="78" t="s">
        <v>393</v>
      </c>
      <c r="B32" s="5" t="s">
        <v>217</v>
      </c>
      <c r="C32" s="8" t="s">
        <v>217</v>
      </c>
      <c r="D32" s="9" t="str">
        <f t="shared" si="4"/>
        <v>N/A</v>
      </c>
      <c r="E32" s="8">
        <v>0.83367468700000003</v>
      </c>
      <c r="F32" s="9" t="str">
        <f t="shared" si="5"/>
        <v>N/A</v>
      </c>
      <c r="G32" s="8">
        <v>0.83294095800000001</v>
      </c>
      <c r="H32" s="9" t="str">
        <f t="shared" si="6"/>
        <v>N/A</v>
      </c>
      <c r="I32" s="10" t="s">
        <v>217</v>
      </c>
      <c r="J32" s="10">
        <v>-8.7999999999999995E-2</v>
      </c>
      <c r="K32" s="9" t="str">
        <f t="shared" si="7"/>
        <v>Yes</v>
      </c>
    </row>
    <row r="33" spans="1:11" x14ac:dyDescent="0.2">
      <c r="A33" s="78" t="s">
        <v>394</v>
      </c>
      <c r="B33" s="5" t="s">
        <v>217</v>
      </c>
      <c r="C33" s="8" t="s">
        <v>217</v>
      </c>
      <c r="D33" s="9" t="str">
        <f t="shared" si="4"/>
        <v>N/A</v>
      </c>
      <c r="E33" s="8">
        <v>0.14149851290000001</v>
      </c>
      <c r="F33" s="9" t="str">
        <f t="shared" si="5"/>
        <v>N/A</v>
      </c>
      <c r="G33" s="8">
        <v>0.13512079630000001</v>
      </c>
      <c r="H33" s="9" t="str">
        <f t="shared" si="6"/>
        <v>N/A</v>
      </c>
      <c r="I33" s="10" t="s">
        <v>217</v>
      </c>
      <c r="J33" s="10">
        <v>-4.51</v>
      </c>
      <c r="K33" s="9" t="str">
        <f t="shared" si="7"/>
        <v>Yes</v>
      </c>
    </row>
    <row r="34" spans="1:11" x14ac:dyDescent="0.2">
      <c r="A34" s="78" t="s">
        <v>395</v>
      </c>
      <c r="B34" s="5" t="s">
        <v>217</v>
      </c>
      <c r="C34" s="8" t="s">
        <v>217</v>
      </c>
      <c r="D34" s="9" t="str">
        <f t="shared" si="4"/>
        <v>N/A</v>
      </c>
      <c r="E34" s="8">
        <v>0</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v>5.7881707599999999E-2</v>
      </c>
      <c r="F35" s="9" t="str">
        <f t="shared" si="5"/>
        <v>N/A</v>
      </c>
      <c r="G35" s="8">
        <v>1.80713703E-2</v>
      </c>
      <c r="H35" s="9" t="str">
        <f t="shared" si="6"/>
        <v>N/A</v>
      </c>
      <c r="I35" s="10" t="s">
        <v>217</v>
      </c>
      <c r="J35" s="10">
        <v>-68.8</v>
      </c>
      <c r="K35" s="9" t="str">
        <f t="shared" si="7"/>
        <v>No</v>
      </c>
    </row>
    <row r="36" spans="1:11" x14ac:dyDescent="0.2">
      <c r="A36" s="78" t="s">
        <v>397</v>
      </c>
      <c r="B36" s="5" t="s">
        <v>217</v>
      </c>
      <c r="C36" s="8" t="s">
        <v>217</v>
      </c>
      <c r="D36" s="9" t="str">
        <f t="shared" si="4"/>
        <v>N/A</v>
      </c>
      <c r="E36" s="8">
        <v>0.7518388573</v>
      </c>
      <c r="F36" s="9" t="str">
        <f t="shared" si="5"/>
        <v>N/A</v>
      </c>
      <c r="G36" s="8">
        <v>1.0628950004</v>
      </c>
      <c r="H36" s="9" t="str">
        <f t="shared" si="6"/>
        <v>N/A</v>
      </c>
      <c r="I36" s="10" t="s">
        <v>217</v>
      </c>
      <c r="J36" s="10">
        <v>41.37</v>
      </c>
      <c r="K36" s="9" t="str">
        <f t="shared" si="7"/>
        <v>No</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0.40063046540000002</v>
      </c>
      <c r="F39" s="9" t="str">
        <f t="shared" si="5"/>
        <v>N/A</v>
      </c>
      <c r="G39" s="8">
        <v>0.60215795370000003</v>
      </c>
      <c r="H39" s="9" t="str">
        <f t="shared" si="6"/>
        <v>N/A</v>
      </c>
      <c r="I39" s="10" t="s">
        <v>217</v>
      </c>
      <c r="J39" s="10">
        <v>50.3</v>
      </c>
      <c r="K39" s="9" t="str">
        <f t="shared" si="7"/>
        <v>No</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2.7401200378000001</v>
      </c>
      <c r="F41" s="9" t="str">
        <f t="shared" si="5"/>
        <v>N/A</v>
      </c>
      <c r="G41" s="8">
        <v>3.5991869540999999</v>
      </c>
      <c r="H41" s="9" t="str">
        <f t="shared" si="6"/>
        <v>N/A</v>
      </c>
      <c r="I41" s="10" t="s">
        <v>217</v>
      </c>
      <c r="J41" s="10">
        <v>31.35</v>
      </c>
      <c r="K41" s="9" t="str">
        <f t="shared" si="7"/>
        <v>No</v>
      </c>
    </row>
    <row r="42" spans="1:11" x14ac:dyDescent="0.2">
      <c r="A42" s="78" t="s">
        <v>32</v>
      </c>
      <c r="B42" s="5" t="s">
        <v>217</v>
      </c>
      <c r="C42" s="8" t="s">
        <v>217</v>
      </c>
      <c r="D42" s="9" t="str">
        <f t="shared" ref="D42:D51" si="8">IF($B42="N/A","N/A",IF(C42&lt;0,"No","Yes"))</f>
        <v>N/A</v>
      </c>
      <c r="E42" s="8">
        <v>100</v>
      </c>
      <c r="F42" s="9" t="str">
        <f t="shared" ref="F42:F51" si="9">IF($B42="N/A","N/A",IF(E42&lt;0,"No","Yes"))</f>
        <v>N/A</v>
      </c>
      <c r="G42" s="8">
        <v>100</v>
      </c>
      <c r="H42" s="9" t="str">
        <f t="shared" ref="H42:H51" si="10">IF($B42="N/A","N/A",IF(G42&lt;0,"No","Yes"))</f>
        <v>N/A</v>
      </c>
      <c r="I42" s="10" t="s">
        <v>217</v>
      </c>
      <c r="J42" s="10">
        <v>0</v>
      </c>
      <c r="K42" s="9" t="str">
        <f t="shared" ref="K42:K51" si="11">IF(J42="Div by 0", "N/A", IF(J42="N/A","N/A", IF(J42&gt;30, "No", IF(J42&lt;-30, "No", "Yes"))))</f>
        <v>Yes</v>
      </c>
    </row>
    <row r="43" spans="1:11" x14ac:dyDescent="0.2">
      <c r="A43" s="78"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
      <c r="A44" s="78" t="s">
        <v>40</v>
      </c>
      <c r="B44" s="5" t="s">
        <v>217</v>
      </c>
      <c r="C44" s="8" t="s">
        <v>217</v>
      </c>
      <c r="D44" s="9" t="str">
        <f t="shared" si="8"/>
        <v>N/A</v>
      </c>
      <c r="E44" s="8">
        <v>58.328020088999999</v>
      </c>
      <c r="F44" s="9" t="str">
        <f t="shared" si="9"/>
        <v>N/A</v>
      </c>
      <c r="G44" s="8">
        <v>62.203314521000003</v>
      </c>
      <c r="H44" s="9" t="str">
        <f t="shared" si="10"/>
        <v>N/A</v>
      </c>
      <c r="I44" s="10" t="s">
        <v>217</v>
      </c>
      <c r="J44" s="10">
        <v>6.6440000000000001</v>
      </c>
      <c r="K44" s="9" t="str">
        <f t="shared" si="11"/>
        <v>Yes</v>
      </c>
    </row>
    <row r="45" spans="1:11" x14ac:dyDescent="0.2">
      <c r="A45" s="78" t="s">
        <v>167</v>
      </c>
      <c r="B45" s="5" t="s">
        <v>217</v>
      </c>
      <c r="C45" s="8" t="s">
        <v>217</v>
      </c>
      <c r="D45" s="9" t="str">
        <f t="shared" si="8"/>
        <v>N/A</v>
      </c>
      <c r="E45" s="8">
        <v>93.665514969</v>
      </c>
      <c r="F45" s="9" t="str">
        <f t="shared" si="9"/>
        <v>N/A</v>
      </c>
      <c r="G45" s="8">
        <v>94.948140140999996</v>
      </c>
      <c r="H45" s="9" t="str">
        <f t="shared" si="10"/>
        <v>N/A</v>
      </c>
      <c r="I45" s="10" t="s">
        <v>217</v>
      </c>
      <c r="J45" s="10">
        <v>1.369</v>
      </c>
      <c r="K45" s="9" t="str">
        <f t="shared" si="11"/>
        <v>Yes</v>
      </c>
    </row>
    <row r="46" spans="1:11" x14ac:dyDescent="0.2">
      <c r="A46" s="78" t="s">
        <v>41</v>
      </c>
      <c r="B46" s="5" t="s">
        <v>217</v>
      </c>
      <c r="C46" s="8" t="s">
        <v>217</v>
      </c>
      <c r="D46" s="9" t="str">
        <f t="shared" si="8"/>
        <v>N/A</v>
      </c>
      <c r="E46" s="8">
        <v>84.496124030999994</v>
      </c>
      <c r="F46" s="9" t="str">
        <f t="shared" si="9"/>
        <v>N/A</v>
      </c>
      <c r="G46" s="8">
        <v>81.553398057999999</v>
      </c>
      <c r="H46" s="9" t="str">
        <f t="shared" si="10"/>
        <v>N/A</v>
      </c>
      <c r="I46" s="10" t="s">
        <v>217</v>
      </c>
      <c r="J46" s="10">
        <v>-3.48</v>
      </c>
      <c r="K46" s="9" t="str">
        <f t="shared" si="11"/>
        <v>Yes</v>
      </c>
    </row>
    <row r="47" spans="1:11" x14ac:dyDescent="0.2">
      <c r="A47" s="78" t="s">
        <v>42</v>
      </c>
      <c r="B47" s="5" t="s">
        <v>217</v>
      </c>
      <c r="C47" s="8" t="s">
        <v>217</v>
      </c>
      <c r="D47" s="9" t="str">
        <f t="shared" si="8"/>
        <v>N/A</v>
      </c>
      <c r="E47" s="8">
        <v>97.589041096000003</v>
      </c>
      <c r="F47" s="9" t="str">
        <f t="shared" si="9"/>
        <v>N/A</v>
      </c>
      <c r="G47" s="8">
        <v>99.442993908000005</v>
      </c>
      <c r="H47" s="9" t="str">
        <f t="shared" si="10"/>
        <v>N/A</v>
      </c>
      <c r="I47" s="10" t="s">
        <v>217</v>
      </c>
      <c r="J47" s="10">
        <v>1.9</v>
      </c>
      <c r="K47" s="9" t="str">
        <f t="shared" si="11"/>
        <v>Yes</v>
      </c>
    </row>
    <row r="48" spans="1:11" x14ac:dyDescent="0.2">
      <c r="A48" s="78" t="s">
        <v>43</v>
      </c>
      <c r="B48" s="5" t="s">
        <v>217</v>
      </c>
      <c r="C48" s="8" t="s">
        <v>217</v>
      </c>
      <c r="D48" s="9" t="str">
        <f t="shared" si="8"/>
        <v>N/A</v>
      </c>
      <c r="E48" s="8">
        <v>93.654831861000005</v>
      </c>
      <c r="F48" s="9" t="str">
        <f t="shared" si="9"/>
        <v>N/A</v>
      </c>
      <c r="G48" s="8">
        <v>94.909521393999995</v>
      </c>
      <c r="H48" s="9" t="str">
        <f t="shared" si="10"/>
        <v>N/A</v>
      </c>
      <c r="I48" s="10" t="s">
        <v>217</v>
      </c>
      <c r="J48" s="10">
        <v>1.34</v>
      </c>
      <c r="K48" s="9" t="str">
        <f t="shared" si="11"/>
        <v>Yes</v>
      </c>
    </row>
    <row r="49" spans="1:12" x14ac:dyDescent="0.2">
      <c r="A49" s="78" t="s">
        <v>44</v>
      </c>
      <c r="B49" s="5" t="s">
        <v>217</v>
      </c>
      <c r="C49" s="8" t="s">
        <v>217</v>
      </c>
      <c r="D49" s="9" t="str">
        <f t="shared" si="8"/>
        <v>N/A</v>
      </c>
      <c r="E49" s="8">
        <v>81.764613608000005</v>
      </c>
      <c r="F49" s="9" t="str">
        <f t="shared" si="9"/>
        <v>N/A</v>
      </c>
      <c r="G49" s="8">
        <v>73.195237238999994</v>
      </c>
      <c r="H49" s="9" t="str">
        <f t="shared" si="10"/>
        <v>N/A</v>
      </c>
      <c r="I49" s="10" t="s">
        <v>217</v>
      </c>
      <c r="J49" s="10">
        <v>-10.5</v>
      </c>
      <c r="K49" s="9" t="str">
        <f t="shared" si="11"/>
        <v>Yes</v>
      </c>
    </row>
    <row r="50" spans="1:12" x14ac:dyDescent="0.2">
      <c r="A50" s="78" t="s">
        <v>45</v>
      </c>
      <c r="B50" s="5" t="s">
        <v>217</v>
      </c>
      <c r="C50" s="8" t="s">
        <v>217</v>
      </c>
      <c r="D50" s="9" t="str">
        <f t="shared" si="8"/>
        <v>N/A</v>
      </c>
      <c r="E50" s="8">
        <v>18.235101179000001</v>
      </c>
      <c r="F50" s="9" t="str">
        <f t="shared" si="9"/>
        <v>N/A</v>
      </c>
      <c r="G50" s="8">
        <v>26.803365851999999</v>
      </c>
      <c r="H50" s="9" t="str">
        <f t="shared" si="10"/>
        <v>N/A</v>
      </c>
      <c r="I50" s="10" t="s">
        <v>217</v>
      </c>
      <c r="J50" s="10">
        <v>46.99</v>
      </c>
      <c r="K50" s="9" t="str">
        <f t="shared" si="11"/>
        <v>No</v>
      </c>
    </row>
    <row r="51" spans="1:12" x14ac:dyDescent="0.2">
      <c r="A51" s="78" t="s">
        <v>50</v>
      </c>
      <c r="B51" s="5" t="s">
        <v>217</v>
      </c>
      <c r="C51" s="8" t="s">
        <v>217</v>
      </c>
      <c r="D51" s="9" t="str">
        <f t="shared" si="8"/>
        <v>N/A</v>
      </c>
      <c r="E51" s="8">
        <v>2.8521310000000002E-4</v>
      </c>
      <c r="F51" s="9" t="str">
        <f t="shared" si="9"/>
        <v>N/A</v>
      </c>
      <c r="G51" s="8">
        <v>1.396909E-3</v>
      </c>
      <c r="H51" s="9" t="str">
        <f t="shared" si="10"/>
        <v>N/A</v>
      </c>
      <c r="I51" s="10" t="s">
        <v>217</v>
      </c>
      <c r="J51" s="10">
        <v>389.8</v>
      </c>
      <c r="K51" s="9" t="str">
        <f t="shared" si="11"/>
        <v>No</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4</v>
      </c>
      <c r="D6" s="9" t="s">
        <v>217</v>
      </c>
      <c r="E6" s="26">
        <v>7</v>
      </c>
      <c r="F6" s="9" t="s">
        <v>217</v>
      </c>
      <c r="G6" s="26">
        <v>7</v>
      </c>
      <c r="H6" s="9" t="s">
        <v>217</v>
      </c>
      <c r="I6" s="10" t="s">
        <v>217</v>
      </c>
      <c r="J6" s="10" t="s">
        <v>217</v>
      </c>
      <c r="K6" s="9" t="s">
        <v>217</v>
      </c>
    </row>
    <row r="7" spans="1:11" x14ac:dyDescent="0.2">
      <c r="A7" s="3" t="s">
        <v>12</v>
      </c>
      <c r="B7" s="29" t="s">
        <v>217</v>
      </c>
      <c r="C7" s="30">
        <v>2041704</v>
      </c>
      <c r="D7" s="31" t="str">
        <f>IF($B7="N/A","N/A",IF(C7&gt;15,"No",IF(C7&lt;-15,"No","Yes")))</f>
        <v>N/A</v>
      </c>
      <c r="E7" s="30">
        <v>2305409</v>
      </c>
      <c r="F7" s="31" t="str">
        <f>IF($B7="N/A","N/A",IF(E7&gt;15,"No",IF(E7&lt;-15,"No","Yes")))</f>
        <v>N/A</v>
      </c>
      <c r="G7" s="30">
        <v>2418849</v>
      </c>
      <c r="H7" s="31" t="str">
        <f>IF($B7="N/A","N/A",IF(G7&gt;15,"No",IF(G7&lt;-15,"No","Yes")))</f>
        <v>N/A</v>
      </c>
      <c r="I7" s="32">
        <v>12.92</v>
      </c>
      <c r="J7" s="32">
        <v>4.9210000000000003</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99.959573333999998</v>
      </c>
      <c r="F11" s="9" t="str">
        <f>IF(OR($B11="N/A",$E11="N/A"),"N/A",IF(E11&gt;100,"No",IF(E11&lt;95,"No","Yes")))</f>
        <v>Yes</v>
      </c>
      <c r="G11" s="9">
        <v>99.869607404000007</v>
      </c>
      <c r="H11" s="9" t="str">
        <f>IF($B11="N/A","N/A",IF(G11&gt;100,"No",IF(G11&lt;95,"No","Yes")))</f>
        <v>Yes</v>
      </c>
      <c r="I11" s="10" t="s">
        <v>217</v>
      </c>
      <c r="J11" s="10">
        <v>-0.09</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34.857415756000002</v>
      </c>
      <c r="F13" s="9" t="str">
        <f t="shared" si="2"/>
        <v>No</v>
      </c>
      <c r="G13" s="9">
        <v>34.245213323000002</v>
      </c>
      <c r="H13" s="9" t="str">
        <f t="shared" si="3"/>
        <v>No</v>
      </c>
      <c r="I13" s="10" t="s">
        <v>217</v>
      </c>
      <c r="J13" s="10">
        <v>-1.76</v>
      </c>
      <c r="K13" s="9" t="str">
        <f t="shared" si="0"/>
        <v>Yes</v>
      </c>
    </row>
    <row r="14" spans="1:11" x14ac:dyDescent="0.2">
      <c r="A14" s="3" t="s">
        <v>13</v>
      </c>
      <c r="B14" s="34" t="s">
        <v>217</v>
      </c>
      <c r="C14" s="35">
        <v>2041704</v>
      </c>
      <c r="D14" s="9" t="str">
        <f>IF($B14="N/A","N/A",IF(C14&gt;15,"No",IF(C14&lt;-15,"No","Yes")))</f>
        <v>N/A</v>
      </c>
      <c r="E14" s="35">
        <v>2305409</v>
      </c>
      <c r="F14" s="9" t="str">
        <f>IF($B14="N/A","N/A",IF(E14&gt;15,"No",IF(E14&lt;-15,"No","Yes")))</f>
        <v>N/A</v>
      </c>
      <c r="G14" s="35">
        <v>2418849</v>
      </c>
      <c r="H14" s="9" t="str">
        <f>IF($B14="N/A","N/A",IF(G14&gt;15,"No",IF(G14&lt;-15,"No","Yes")))</f>
        <v>N/A</v>
      </c>
      <c r="I14" s="10">
        <v>12.92</v>
      </c>
      <c r="J14" s="10">
        <v>4.9210000000000003</v>
      </c>
      <c r="K14" s="9" t="str">
        <f t="shared" si="0"/>
        <v>Yes</v>
      </c>
    </row>
    <row r="15" spans="1:11" ht="14.25" customHeight="1" x14ac:dyDescent="0.2">
      <c r="A15" s="3" t="s">
        <v>444</v>
      </c>
      <c r="B15" s="34" t="s">
        <v>217</v>
      </c>
      <c r="C15" s="9">
        <v>4.1890989095000002</v>
      </c>
      <c r="D15" s="9" t="str">
        <f>IF($B15="N/A","N/A",IF(C15&gt;15,"No",IF(C15&lt;-15,"No","Yes")))</f>
        <v>N/A</v>
      </c>
      <c r="E15" s="9">
        <v>0.35000297130000002</v>
      </c>
      <c r="F15" s="9" t="str">
        <f>IF($B15="N/A","N/A",IF(E15&gt;15,"No",IF(E15&lt;-15,"No","Yes")))</f>
        <v>N/A</v>
      </c>
      <c r="G15" s="9">
        <v>0.62690974099999996</v>
      </c>
      <c r="H15" s="9" t="str">
        <f>IF($B15="N/A","N/A",IF(G15&gt;15,"No",IF(G15&lt;-15,"No","Yes")))</f>
        <v>N/A</v>
      </c>
      <c r="I15" s="10">
        <v>-91.6</v>
      </c>
      <c r="J15" s="10">
        <v>79.12</v>
      </c>
      <c r="K15" s="9" t="str">
        <f t="shared" si="0"/>
        <v>No</v>
      </c>
    </row>
    <row r="16" spans="1:11" ht="12.75" customHeight="1" x14ac:dyDescent="0.2">
      <c r="A16" s="3" t="s">
        <v>856</v>
      </c>
      <c r="B16" s="34" t="s">
        <v>217</v>
      </c>
      <c r="C16" s="36">
        <v>93.246583029999996</v>
      </c>
      <c r="D16" s="9" t="str">
        <f>IF($B16="N/A","N/A",IF(C16&gt;15,"No",IF(C16&lt;-15,"No","Yes")))</f>
        <v>N/A</v>
      </c>
      <c r="E16" s="36">
        <v>154.44528442000001</v>
      </c>
      <c r="F16" s="9" t="str">
        <f>IF($B16="N/A","N/A",IF(E16&gt;15,"No",IF(E16&lt;-15,"No","Yes")))</f>
        <v>N/A</v>
      </c>
      <c r="G16" s="36">
        <v>184.58638882</v>
      </c>
      <c r="H16" s="9" t="str">
        <f>IF($B16="N/A","N/A",IF(G16&gt;15,"No",IF(G16&lt;-15,"No","Yes")))</f>
        <v>N/A</v>
      </c>
      <c r="I16" s="10">
        <v>65.63</v>
      </c>
      <c r="J16" s="10">
        <v>19.52</v>
      </c>
      <c r="K16" s="9" t="str">
        <f t="shared" si="0"/>
        <v>Yes</v>
      </c>
    </row>
    <row r="17" spans="1:11" x14ac:dyDescent="0.2">
      <c r="A17" s="3" t="s">
        <v>131</v>
      </c>
      <c r="B17" s="34" t="s">
        <v>217</v>
      </c>
      <c r="C17" s="35">
        <v>432</v>
      </c>
      <c r="D17" s="9" t="str">
        <f>IF($B17="N/A","N/A",IF(C17&gt;15,"No",IF(C17&lt;-15,"No","Yes")))</f>
        <v>N/A</v>
      </c>
      <c r="E17" s="35">
        <v>5754</v>
      </c>
      <c r="F17" s="9" t="str">
        <f>IF($B17="N/A","N/A",IF(E17&gt;15,"No",IF(E17&lt;-15,"No","Yes")))</f>
        <v>N/A</v>
      </c>
      <c r="G17" s="35">
        <v>3814</v>
      </c>
      <c r="H17" s="9" t="str">
        <f>IF($B17="N/A","N/A",IF(G17&gt;15,"No",IF(G17&lt;-15,"No","Yes")))</f>
        <v>N/A</v>
      </c>
      <c r="I17" s="10">
        <v>1232</v>
      </c>
      <c r="J17" s="10">
        <v>-33.700000000000003</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0.1576783007</v>
      </c>
      <c r="H18" s="9" t="str">
        <f>IF($B18="N/A","N/A",IF(G18&gt;15,"No",IF(G18&lt;-15,"No","Yes")))</f>
        <v>N/A</v>
      </c>
      <c r="I18" s="10" t="s">
        <v>217</v>
      </c>
      <c r="J18" s="10" t="s">
        <v>217</v>
      </c>
      <c r="K18" s="9" t="str">
        <f t="shared" si="0"/>
        <v>N/A</v>
      </c>
    </row>
    <row r="19" spans="1:11" ht="27.75" customHeight="1" x14ac:dyDescent="0.2">
      <c r="A19" s="3" t="s">
        <v>835</v>
      </c>
      <c r="B19" s="34" t="s">
        <v>217</v>
      </c>
      <c r="C19" s="36">
        <v>77.886574073999995</v>
      </c>
      <c r="D19" s="9" t="str">
        <f>IF($B19="N/A","N/A",IF(C19&gt;60,"No",IF(C19&lt;15,"No","Yes")))</f>
        <v>N/A</v>
      </c>
      <c r="E19" s="36">
        <v>70.003823427</v>
      </c>
      <c r="F19" s="9" t="str">
        <f>IF($B19="N/A","N/A",IF(E19&gt;60,"No",IF(E19&lt;15,"No","Yes")))</f>
        <v>N/A</v>
      </c>
      <c r="G19" s="36">
        <v>73.315154692999997</v>
      </c>
      <c r="H19" s="9" t="str">
        <f>IF($B19="N/A","N/A",IF(G19&gt;60,"No",IF(G19&lt;15,"No","Yes")))</f>
        <v>N/A</v>
      </c>
      <c r="I19" s="10">
        <v>-10.1</v>
      </c>
      <c r="J19" s="10">
        <v>4.7300000000000004</v>
      </c>
      <c r="K19" s="9" t="str">
        <f t="shared" si="0"/>
        <v>Yes</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2041704</v>
      </c>
      <c r="D6" s="9" t="str">
        <f>IF($B6="N/A","N/A",IF(C6&gt;15,"No",IF(C6&lt;-15,"No","Yes")))</f>
        <v>N/A</v>
      </c>
      <c r="E6" s="35">
        <v>2305409</v>
      </c>
      <c r="F6" s="9" t="str">
        <f>IF($B6="N/A","N/A",IF(E6&gt;15,"No",IF(E6&lt;-15,"No","Yes")))</f>
        <v>N/A</v>
      </c>
      <c r="G6" s="35">
        <v>2418849</v>
      </c>
      <c r="H6" s="9" t="str">
        <f>IF($B6="N/A","N/A",IF(G6&gt;15,"No",IF(G6&lt;-15,"No","Yes")))</f>
        <v>N/A</v>
      </c>
      <c r="I6" s="10">
        <v>12.92</v>
      </c>
      <c r="J6" s="10">
        <v>4.9210000000000003</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68.614682638000005</v>
      </c>
      <c r="D9" s="9" t="str">
        <f>IF($B9="N/A","N/A",IF(C9&gt;60,"No",IF(C9&lt;15,"No","Yes")))</f>
        <v>No</v>
      </c>
      <c r="E9" s="36">
        <v>65.901309918999999</v>
      </c>
      <c r="F9" s="9" t="str">
        <f>IF($B9="N/A","N/A",IF(E9&gt;60,"No",IF(E9&lt;15,"No","Yes")))</f>
        <v>No</v>
      </c>
      <c r="G9" s="36">
        <v>66.777843512000004</v>
      </c>
      <c r="H9" s="9" t="str">
        <f>IF($B9="N/A","N/A",IF(G9&gt;60,"No",IF(G9&lt;15,"No","Yes")))</f>
        <v>No</v>
      </c>
      <c r="I9" s="10">
        <v>-3.95</v>
      </c>
      <c r="J9" s="10">
        <v>1.33</v>
      </c>
      <c r="K9" s="9" t="str">
        <f t="shared" si="0"/>
        <v>Yes</v>
      </c>
    </row>
    <row r="10" spans="1:11" x14ac:dyDescent="0.2">
      <c r="A10" s="3" t="s">
        <v>14</v>
      </c>
      <c r="B10" s="34" t="s">
        <v>276</v>
      </c>
      <c r="C10" s="9">
        <v>0.51540282039999996</v>
      </c>
      <c r="D10" s="9" t="str">
        <f>IF($B10="N/A","N/A",IF(C10&gt;15,"No",IF(C10&lt;=0,"No","Yes")))</f>
        <v>Yes</v>
      </c>
      <c r="E10" s="9">
        <v>0.55283032210000005</v>
      </c>
      <c r="F10" s="9" t="str">
        <f>IF($B10="N/A","N/A",IF(E10&gt;15,"No",IF(E10&lt;=0,"No","Yes")))</f>
        <v>Yes</v>
      </c>
      <c r="G10" s="9">
        <v>0.56564093090000001</v>
      </c>
      <c r="H10" s="9" t="str">
        <f>IF($B10="N/A","N/A",IF(G10&gt;15,"No",IF(G10&lt;=0,"No","Yes")))</f>
        <v>Yes</v>
      </c>
      <c r="I10" s="10">
        <v>7.2619999999999996</v>
      </c>
      <c r="J10" s="10">
        <v>2.3170000000000002</v>
      </c>
      <c r="K10" s="9" t="str">
        <f t="shared" si="0"/>
        <v>Yes</v>
      </c>
    </row>
    <row r="11" spans="1:11" x14ac:dyDescent="0.2">
      <c r="A11" s="3" t="s">
        <v>871</v>
      </c>
      <c r="B11" s="34" t="s">
        <v>217</v>
      </c>
      <c r="C11" s="36">
        <v>112.56808895</v>
      </c>
      <c r="D11" s="9" t="str">
        <f>IF($B11="N/A","N/A",IF(C11&gt;15,"No",IF(C11&lt;-15,"No","Yes")))</f>
        <v>N/A</v>
      </c>
      <c r="E11" s="36">
        <v>104.22856022000001</v>
      </c>
      <c r="F11" s="9" t="str">
        <f>IF($B11="N/A","N/A",IF(E11&gt;15,"No",IF(E11&lt;-15,"No","Yes")))</f>
        <v>N/A</v>
      </c>
      <c r="G11" s="36">
        <v>85.468425668999998</v>
      </c>
      <c r="H11" s="9" t="str">
        <f>IF($B11="N/A","N/A",IF(G11&gt;15,"No",IF(G11&lt;-15,"No","Yes")))</f>
        <v>N/A</v>
      </c>
      <c r="I11" s="10">
        <v>-7.41</v>
      </c>
      <c r="J11" s="10">
        <v>-18</v>
      </c>
      <c r="K11" s="9" t="str">
        <f t="shared" si="0"/>
        <v>Yes</v>
      </c>
    </row>
    <row r="12" spans="1:11" x14ac:dyDescent="0.2">
      <c r="A12" s="3" t="s">
        <v>932</v>
      </c>
      <c r="B12" s="34" t="s">
        <v>217</v>
      </c>
      <c r="C12" s="9">
        <v>1.6721326891999999</v>
      </c>
      <c r="D12" s="9" t="str">
        <f>IF($B12="N/A","N/A",IF(C12&gt;15,"No",IF(C12&lt;-15,"No","Yes")))</f>
        <v>N/A</v>
      </c>
      <c r="E12" s="9">
        <v>1.5815848727999999</v>
      </c>
      <c r="F12" s="9" t="str">
        <f>IF($B12="N/A","N/A",IF(E12&gt;15,"No",IF(E12&lt;-15,"No","Yes")))</f>
        <v>N/A</v>
      </c>
      <c r="G12" s="9">
        <v>1.4572220092999999</v>
      </c>
      <c r="H12" s="9" t="str">
        <f>IF($B12="N/A","N/A",IF(G12&gt;15,"No",IF(G12&lt;-15,"No","Yes")))</f>
        <v>N/A</v>
      </c>
      <c r="I12" s="10">
        <v>-5.42</v>
      </c>
      <c r="J12" s="10">
        <v>-7.86</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99.426263551999995</v>
      </c>
      <c r="D15" s="9" t="str">
        <f>IF($B15="N/A","N/A",IF(C15&gt;15,"No",IF(C15&lt;-15,"No","Yes")))</f>
        <v>N/A</v>
      </c>
      <c r="E15" s="9">
        <v>99.999522861000003</v>
      </c>
      <c r="F15" s="9" t="str">
        <f>IF($B15="N/A","N/A",IF(E15&gt;15,"No",IF(E15&lt;-15,"No","Yes")))</f>
        <v>N/A</v>
      </c>
      <c r="G15" s="9">
        <v>99.999875974000005</v>
      </c>
      <c r="H15" s="9" t="str">
        <f>IF($B15="N/A","N/A",IF(G15&gt;15,"No",IF(G15&lt;-15,"No","Yes")))</f>
        <v>N/A</v>
      </c>
      <c r="I15" s="10">
        <v>0.5766</v>
      </c>
      <c r="J15" s="10">
        <v>4.0000000000000002E-4</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99.059706989999995</v>
      </c>
      <c r="D17" s="9" t="str">
        <f>IF($B17="N/A","N/A",IF(C17&gt;98,"Yes","No"))</f>
        <v>Yes</v>
      </c>
      <c r="E17" s="9">
        <v>100</v>
      </c>
      <c r="F17" s="9" t="str">
        <f>IF($B17="N/A","N/A",IF(E17&gt;98,"Yes","No"))</f>
        <v>Yes</v>
      </c>
      <c r="G17" s="9">
        <v>100</v>
      </c>
      <c r="H17" s="9" t="str">
        <f>IF($B17="N/A","N/A",IF(G17&gt;98,"Yes","No"))</f>
        <v>Yes</v>
      </c>
      <c r="I17" s="10">
        <v>0.94920000000000004</v>
      </c>
      <c r="J17" s="10">
        <v>0</v>
      </c>
      <c r="K17" s="9" t="str">
        <f t="shared" si="0"/>
        <v>Yes</v>
      </c>
    </row>
    <row r="18" spans="1:11" x14ac:dyDescent="0.2">
      <c r="A18" s="3" t="s">
        <v>53</v>
      </c>
      <c r="B18" s="34" t="s">
        <v>279</v>
      </c>
      <c r="C18" s="9">
        <v>99.999216340999993</v>
      </c>
      <c r="D18" s="9" t="str">
        <f>IF($B18="N/A","N/A",IF(C18&gt;98,"Yes","No"))</f>
        <v>Yes</v>
      </c>
      <c r="E18" s="9">
        <v>99.999739742000003</v>
      </c>
      <c r="F18" s="9" t="str">
        <f>IF($B18="N/A","N/A",IF(E18&gt;98,"Yes","No"))</f>
        <v>Yes</v>
      </c>
      <c r="G18" s="9">
        <v>99.999917315999994</v>
      </c>
      <c r="H18" s="9" t="str">
        <f>IF($B18="N/A","N/A",IF(G18&gt;98,"Yes","No"))</f>
        <v>Yes</v>
      </c>
      <c r="I18" s="10">
        <v>5.0000000000000001E-4</v>
      </c>
      <c r="J18" s="10">
        <v>2.0000000000000001E-4</v>
      </c>
      <c r="K18" s="9" t="str">
        <f t="shared" si="0"/>
        <v>Yes</v>
      </c>
    </row>
    <row r="19" spans="1:11" ht="12.75" customHeight="1" x14ac:dyDescent="0.2">
      <c r="A19" s="3" t="s">
        <v>678</v>
      </c>
      <c r="B19" s="34" t="s">
        <v>227</v>
      </c>
      <c r="C19" s="9">
        <v>99.501396872000001</v>
      </c>
      <c r="D19" s="9" t="str">
        <f>IF($B19="N/A","N/A",IF(C19&gt;100,"No",IF(C19&lt;98,"No","Yes")))</f>
        <v>Yes</v>
      </c>
      <c r="E19" s="9">
        <v>99.281125388000007</v>
      </c>
      <c r="F19" s="9" t="str">
        <f>IF($B19="N/A","N/A",IF(E19&gt;100,"No",IF(E19&lt;98,"No","Yes")))</f>
        <v>Yes</v>
      </c>
      <c r="G19" s="9">
        <v>99.331210835999997</v>
      </c>
      <c r="H19" s="9" t="str">
        <f>IF($B19="N/A","N/A",IF(G19&gt;100,"No",IF(G19&lt;98,"No","Yes")))</f>
        <v>Yes</v>
      </c>
      <c r="I19" s="10">
        <v>-0.221</v>
      </c>
      <c r="J19" s="10">
        <v>5.04E-2</v>
      </c>
      <c r="K19" s="9" t="str">
        <f>IF(J19="Div by 0", "N/A", IF(J19="N/A","N/A", IF(J19&gt;30, "No", IF(J19&lt;-30, "No", "Yes"))))</f>
        <v>Yes</v>
      </c>
    </row>
    <row r="20" spans="1:11" x14ac:dyDescent="0.2">
      <c r="A20" s="3" t="s">
        <v>679</v>
      </c>
      <c r="B20" s="34" t="s">
        <v>227</v>
      </c>
      <c r="C20" s="9">
        <v>99.817113547999995</v>
      </c>
      <c r="D20" s="9" t="str">
        <f>IF($B20="N/A","N/A",IF(C20&gt;100,"No",IF(C20&lt;98,"No","Yes")))</f>
        <v>Yes</v>
      </c>
      <c r="E20" s="9">
        <v>99.703566699000007</v>
      </c>
      <c r="F20" s="9" t="str">
        <f>IF($B20="N/A","N/A",IF(E20&gt;100,"No",IF(E20&lt;98,"No","Yes")))</f>
        <v>Yes</v>
      </c>
      <c r="G20" s="9">
        <v>99.745540130999998</v>
      </c>
      <c r="H20" s="9" t="str">
        <f>IF($B20="N/A","N/A",IF(G20&gt;100,"No",IF(G20&lt;98,"No","Yes")))</f>
        <v>Yes</v>
      </c>
      <c r="I20" s="10">
        <v>-0.114</v>
      </c>
      <c r="J20" s="10">
        <v>4.2099999999999999E-2</v>
      </c>
      <c r="K20" s="9" t="str">
        <f>IF(J20="Div by 0", "N/A", IF(J20="N/A","N/A", IF(J20&gt;30, "No", IF(J20&lt;-30, "No", "Yes"))))</f>
        <v>Yes</v>
      </c>
    </row>
    <row r="21" spans="1:11" x14ac:dyDescent="0.2">
      <c r="A21" s="3" t="s">
        <v>680</v>
      </c>
      <c r="B21" s="34" t="s">
        <v>227</v>
      </c>
      <c r="C21" s="9">
        <v>99.817113547999995</v>
      </c>
      <c r="D21" s="9" t="str">
        <f>IF($B21="N/A","N/A",IF(C21&gt;100,"No",IF(C21&lt;98,"No","Yes")))</f>
        <v>Yes</v>
      </c>
      <c r="E21" s="9">
        <v>99.703566699000007</v>
      </c>
      <c r="F21" s="9" t="str">
        <f>IF($B21="N/A","N/A",IF(E21&gt;100,"No",IF(E21&lt;98,"No","Yes")))</f>
        <v>Yes</v>
      </c>
      <c r="G21" s="9">
        <v>99.745540130999998</v>
      </c>
      <c r="H21" s="9" t="str">
        <f>IF($B21="N/A","N/A",IF(G21&gt;100,"No",IF(G21&lt;98,"No","Yes")))</f>
        <v>Yes</v>
      </c>
      <c r="I21" s="10">
        <v>-0.114</v>
      </c>
      <c r="J21" s="10">
        <v>4.2099999999999999E-2</v>
      </c>
      <c r="K21" s="9" t="str">
        <f>IF(J21="Div by 0", "N/A", IF(J21="N/A","N/A", IF(J21&gt;30, "No", IF(J21&lt;-30, "No", "Yes"))))</f>
        <v>Yes</v>
      </c>
    </row>
    <row r="22" spans="1:11" ht="13.5" customHeight="1" x14ac:dyDescent="0.2">
      <c r="A22" s="3" t="s">
        <v>1724</v>
      </c>
      <c r="B22" s="34" t="s">
        <v>217</v>
      </c>
      <c r="C22" s="9">
        <v>66.552840176999993</v>
      </c>
      <c r="D22" s="9" t="str">
        <f>IF($B22="N/A","N/A",IF(C22&gt;15,"No",IF(C22&lt;-15,"No","Yes")))</f>
        <v>N/A</v>
      </c>
      <c r="E22" s="9">
        <v>65.240961581999997</v>
      </c>
      <c r="F22" s="9" t="str">
        <f>IF($B22="N/A","N/A",IF(E22&gt;15,"No",IF(E22&lt;-15,"No","Yes")))</f>
        <v>N/A</v>
      </c>
      <c r="G22" s="9">
        <v>66.102886124999998</v>
      </c>
      <c r="H22" s="9" t="str">
        <f>IF($B22="N/A","N/A",IF(G22&gt;15,"No",IF(G22&lt;-15,"No","Yes")))</f>
        <v>N/A</v>
      </c>
      <c r="I22" s="10">
        <v>-1.97</v>
      </c>
      <c r="J22" s="10">
        <v>1.321</v>
      </c>
      <c r="K22" s="9" t="str">
        <f t="shared" ref="K22:K31" si="1">IF(J22="Div by 0", "N/A", IF(J22="N/A","N/A", IF(J22&gt;30, "No", IF(J22&lt;-30, "No", "Yes"))))</f>
        <v>Yes</v>
      </c>
    </row>
    <row r="23" spans="1:11" x14ac:dyDescent="0.2">
      <c r="A23" s="3" t="s">
        <v>933</v>
      </c>
      <c r="B23" s="34" t="s">
        <v>217</v>
      </c>
      <c r="C23" s="9">
        <v>33.194233836000002</v>
      </c>
      <c r="D23" s="9" t="str">
        <f>IF($B23="N/A","N/A",IF(C23&gt;15,"No",IF(C23&lt;-15,"No","Yes")))</f>
        <v>N/A</v>
      </c>
      <c r="E23" s="9">
        <v>34.397150353999997</v>
      </c>
      <c r="F23" s="9" t="str">
        <f>IF($B23="N/A","N/A",IF(E23&gt;15,"No",IF(E23&lt;-15,"No","Yes")))</f>
        <v>N/A</v>
      </c>
      <c r="G23" s="9">
        <v>33.567163555999997</v>
      </c>
      <c r="H23" s="9" t="str">
        <f>IF($B23="N/A","N/A",IF(G23&gt;15,"No",IF(G23&lt;-15,"No","Yes")))</f>
        <v>N/A</v>
      </c>
      <c r="I23" s="10">
        <v>3.6240000000000001</v>
      </c>
      <c r="J23" s="10">
        <v>-2.41</v>
      </c>
      <c r="K23" s="9" t="str">
        <f t="shared" si="1"/>
        <v>Yes</v>
      </c>
    </row>
    <row r="24" spans="1:11" ht="25.5" x14ac:dyDescent="0.2">
      <c r="A24" s="3" t="s">
        <v>934</v>
      </c>
      <c r="B24" s="34" t="s">
        <v>217</v>
      </c>
      <c r="C24" s="9">
        <v>1.1607951E-2</v>
      </c>
      <c r="D24" s="9" t="str">
        <f>IF($B24="N/A","N/A",IF(C24&gt;15,"No",IF(C24&lt;-15,"No","Yes")))</f>
        <v>N/A</v>
      </c>
      <c r="E24" s="9">
        <v>1.2839370399999999E-2</v>
      </c>
      <c r="F24" s="9" t="str">
        <f>IF($B24="N/A","N/A",IF(E24&gt;15,"No",IF(E24&lt;-15,"No","Yes")))</f>
        <v>N/A</v>
      </c>
      <c r="G24" s="9">
        <v>1.1823805499999999E-2</v>
      </c>
      <c r="H24" s="9" t="str">
        <f>IF($B24="N/A","N/A",IF(G24&gt;15,"No",IF(G24&lt;-15,"No","Yes")))</f>
        <v>N/A</v>
      </c>
      <c r="I24" s="10">
        <v>10.61</v>
      </c>
      <c r="J24" s="10">
        <v>-7.91</v>
      </c>
      <c r="K24" s="9" t="str">
        <f t="shared" si="1"/>
        <v>Yes</v>
      </c>
    </row>
    <row r="25" spans="1:11" x14ac:dyDescent="0.2">
      <c r="A25" s="3" t="s">
        <v>170</v>
      </c>
      <c r="B25" s="34" t="s">
        <v>217</v>
      </c>
      <c r="C25" s="9">
        <v>99.817113547999995</v>
      </c>
      <c r="D25" s="9" t="str">
        <f t="shared" ref="D25:D27" si="2">IF($B25="N/A","N/A",IF(C25&gt;15,"No",IF(C25&lt;-15,"No","Yes")))</f>
        <v>N/A</v>
      </c>
      <c r="E25" s="9">
        <v>99.703566699000007</v>
      </c>
      <c r="F25" s="9" t="str">
        <f t="shared" ref="F25:F27" si="3">IF($B25="N/A","N/A",IF(E25&gt;15,"No",IF(E25&lt;-15,"No","Yes")))</f>
        <v>N/A</v>
      </c>
      <c r="G25" s="9">
        <v>99.745540130999998</v>
      </c>
      <c r="H25" s="9" t="str">
        <f t="shared" ref="H25:H27" si="4">IF($B25="N/A","N/A",IF(G25&gt;15,"No",IF(G25&lt;-15,"No","Yes")))</f>
        <v>N/A</v>
      </c>
      <c r="I25" s="10">
        <v>-0.114</v>
      </c>
      <c r="J25" s="10">
        <v>4.2099999999999999E-2</v>
      </c>
      <c r="K25" s="9" t="str">
        <f t="shared" si="1"/>
        <v>Yes</v>
      </c>
    </row>
    <row r="26" spans="1:11" x14ac:dyDescent="0.2">
      <c r="A26" s="3" t="s">
        <v>171</v>
      </c>
      <c r="B26" s="34" t="s">
        <v>217</v>
      </c>
      <c r="C26" s="9">
        <v>99.817113547999995</v>
      </c>
      <c r="D26" s="9" t="str">
        <f t="shared" si="2"/>
        <v>N/A</v>
      </c>
      <c r="E26" s="9">
        <v>99.703566699000007</v>
      </c>
      <c r="F26" s="9" t="str">
        <f t="shared" si="3"/>
        <v>N/A</v>
      </c>
      <c r="G26" s="9">
        <v>99.745540130999998</v>
      </c>
      <c r="H26" s="9" t="str">
        <f t="shared" si="4"/>
        <v>N/A</v>
      </c>
      <c r="I26" s="10">
        <v>-0.114</v>
      </c>
      <c r="J26" s="10">
        <v>4.2099999999999999E-2</v>
      </c>
      <c r="K26" s="9" t="str">
        <f t="shared" si="1"/>
        <v>Yes</v>
      </c>
    </row>
    <row r="27" spans="1:11" x14ac:dyDescent="0.2">
      <c r="A27" s="3" t="s">
        <v>172</v>
      </c>
      <c r="B27" s="34" t="s">
        <v>217</v>
      </c>
      <c r="C27" s="9">
        <v>99.817113547999995</v>
      </c>
      <c r="D27" s="9" t="str">
        <f t="shared" si="2"/>
        <v>N/A</v>
      </c>
      <c r="E27" s="9">
        <v>99.703566699000007</v>
      </c>
      <c r="F27" s="9" t="str">
        <f t="shared" si="3"/>
        <v>N/A</v>
      </c>
      <c r="G27" s="9">
        <v>99.745540130999998</v>
      </c>
      <c r="H27" s="9" t="str">
        <f t="shared" si="4"/>
        <v>N/A</v>
      </c>
      <c r="I27" s="10">
        <v>-0.114</v>
      </c>
      <c r="J27" s="10">
        <v>4.2099999999999999E-2</v>
      </c>
      <c r="K27" s="9" t="str">
        <f t="shared" si="1"/>
        <v>Yes</v>
      </c>
    </row>
    <row r="28" spans="1:11" x14ac:dyDescent="0.2">
      <c r="A28" s="3" t="s">
        <v>54</v>
      </c>
      <c r="B28" s="34" t="s">
        <v>217</v>
      </c>
      <c r="C28" s="9">
        <v>6.4218907343999998</v>
      </c>
      <c r="D28" s="9" t="str">
        <f>IF($B28="N/A","N/A",IF(C28&gt;15,"No",IF(C28&lt;-15,"No","Yes")))</f>
        <v>N/A</v>
      </c>
      <c r="E28" s="9">
        <v>6.4718234378000004</v>
      </c>
      <c r="F28" s="9" t="str">
        <f>IF($B28="N/A","N/A",IF(E28&gt;15,"No",IF(E28&lt;-15,"No","Yes")))</f>
        <v>N/A</v>
      </c>
      <c r="G28" s="9">
        <v>6.8875733871999998</v>
      </c>
      <c r="H28" s="9" t="str">
        <f>IF($B28="N/A","N/A",IF(G28&gt;15,"No",IF(G28&lt;-15,"No","Yes")))</f>
        <v>N/A</v>
      </c>
      <c r="I28" s="10">
        <v>0.77749999999999997</v>
      </c>
      <c r="J28" s="10">
        <v>6.4240000000000004</v>
      </c>
      <c r="K28" s="9" t="str">
        <f t="shared" si="1"/>
        <v>Yes</v>
      </c>
    </row>
    <row r="29" spans="1:11" x14ac:dyDescent="0.2">
      <c r="A29" s="3" t="s">
        <v>55</v>
      </c>
      <c r="B29" s="34" t="s">
        <v>217</v>
      </c>
      <c r="C29" s="9">
        <v>93.395222813999993</v>
      </c>
      <c r="D29" s="9" t="str">
        <f>IF($B29="N/A","N/A",IF(C29&gt;15,"No",IF(C29&lt;-15,"No","Yes")))</f>
        <v>N/A</v>
      </c>
      <c r="E29" s="9">
        <v>93.231743261000005</v>
      </c>
      <c r="F29" s="9" t="str">
        <f>IF($B29="N/A","N/A",IF(E29&gt;15,"No",IF(E29&lt;-15,"No","Yes")))</f>
        <v>N/A</v>
      </c>
      <c r="G29" s="9">
        <v>92.857966743999995</v>
      </c>
      <c r="H29" s="9" t="str">
        <f>IF($B29="N/A","N/A",IF(G29&gt;15,"No",IF(G29&lt;-15,"No","Yes")))</f>
        <v>N/A</v>
      </c>
      <c r="I29" s="10">
        <v>-0.17499999999999999</v>
      </c>
      <c r="J29" s="10">
        <v>-0.40100000000000002</v>
      </c>
      <c r="K29" s="9" t="str">
        <f t="shared" si="1"/>
        <v>Yes</v>
      </c>
    </row>
    <row r="30" spans="1:11" x14ac:dyDescent="0.2">
      <c r="A30" s="3" t="s">
        <v>56</v>
      </c>
      <c r="B30" s="34" t="s">
        <v>217</v>
      </c>
      <c r="C30" s="9">
        <v>70.518988061000002</v>
      </c>
      <c r="D30" s="9" t="str">
        <f>IF($B30="N/A","N/A",IF(C30&gt;15,"No",IF(C30&lt;-15,"No","Yes")))</f>
        <v>N/A</v>
      </c>
      <c r="E30" s="9">
        <v>73.234814299999996</v>
      </c>
      <c r="F30" s="9" t="str">
        <f>IF($B30="N/A","N/A",IF(E30&gt;15,"No",IF(E30&lt;-15,"No","Yes")))</f>
        <v>N/A</v>
      </c>
      <c r="G30" s="9">
        <v>74.957800176999996</v>
      </c>
      <c r="H30" s="9" t="str">
        <f>IF($B30="N/A","N/A",IF(G30&gt;15,"No",IF(G30&lt;-15,"No","Yes")))</f>
        <v>N/A</v>
      </c>
      <c r="I30" s="10">
        <v>3.851</v>
      </c>
      <c r="J30" s="10">
        <v>2.3530000000000002</v>
      </c>
      <c r="K30" s="9" t="str">
        <f t="shared" si="1"/>
        <v>Yes</v>
      </c>
    </row>
    <row r="31" spans="1:11" x14ac:dyDescent="0.2">
      <c r="A31" s="3" t="s">
        <v>57</v>
      </c>
      <c r="B31" s="34" t="s">
        <v>217</v>
      </c>
      <c r="C31" s="9">
        <v>25.905077328000001</v>
      </c>
      <c r="D31" s="9" t="str">
        <f>IF($B31="N/A","N/A",IF(C31&gt;15,"No",IF(C31&lt;-15,"No","Yes")))</f>
        <v>N/A</v>
      </c>
      <c r="E31" s="9">
        <v>22.479828958999999</v>
      </c>
      <c r="F31" s="9" t="str">
        <f>IF($B31="N/A","N/A",IF(E31&gt;15,"No",IF(E31&lt;-15,"No","Yes")))</f>
        <v>N/A</v>
      </c>
      <c r="G31" s="9">
        <v>20.512896835999999</v>
      </c>
      <c r="H31" s="9" t="str">
        <f>IF($B31="N/A","N/A",IF(G31&gt;15,"No",IF(G31&lt;-15,"No","Yes")))</f>
        <v>N/A</v>
      </c>
      <c r="I31" s="10">
        <v>-13.2</v>
      </c>
      <c r="J31" s="10">
        <v>-8.75</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4</v>
      </c>
      <c r="D6" s="43" t="s">
        <v>217</v>
      </c>
      <c r="E6" s="26">
        <v>7</v>
      </c>
      <c r="F6" s="43" t="s">
        <v>217</v>
      </c>
      <c r="G6" s="26">
        <v>4</v>
      </c>
      <c r="H6" s="43" t="s">
        <v>217</v>
      </c>
      <c r="I6" s="12" t="s">
        <v>217</v>
      </c>
      <c r="J6" s="12" t="s">
        <v>217</v>
      </c>
      <c r="K6" s="43" t="s">
        <v>217</v>
      </c>
      <c r="L6" s="43" t="s">
        <v>217</v>
      </c>
    </row>
    <row r="7" spans="1:12" x14ac:dyDescent="0.2">
      <c r="A7" s="3" t="s">
        <v>17</v>
      </c>
      <c r="B7" s="29" t="s">
        <v>217</v>
      </c>
      <c r="C7" s="30">
        <v>350893</v>
      </c>
      <c r="D7" s="74" t="str">
        <f>IF($B7="N/A","N/A",IF(C7&gt;10,"No",IF(C7&lt;-10,"No","Yes")))</f>
        <v>N/A</v>
      </c>
      <c r="E7" s="30">
        <v>395114</v>
      </c>
      <c r="F7" s="74" t="str">
        <f>IF($B7="N/A","N/A",IF(E7&gt;10,"No",IF(E7&lt;-10,"No","Yes")))</f>
        <v>N/A</v>
      </c>
      <c r="G7" s="30">
        <v>419314</v>
      </c>
      <c r="H7" s="74" t="str">
        <f>IF($B7="N/A","N/A",IF(G7&gt;10,"No",IF(G7&lt;-10,"No","Yes")))</f>
        <v>N/A</v>
      </c>
      <c r="I7" s="75">
        <v>12.6</v>
      </c>
      <c r="J7" s="75">
        <v>6.125</v>
      </c>
      <c r="K7" s="76" t="s">
        <v>732</v>
      </c>
      <c r="L7" s="31" t="str">
        <f>IF(J7="Div by 0", "N/A", IF(K7="N/A","N/A", IF(J7&gt;VALUE(MID(K7,1,2)), "No", IF(J7&lt;-1*VALUE(MID(K7,1,2)), "No", "Yes"))))</f>
        <v>Yes</v>
      </c>
    </row>
    <row r="8" spans="1:12" x14ac:dyDescent="0.2">
      <c r="A8" s="3" t="s">
        <v>58</v>
      </c>
      <c r="B8" s="34" t="s">
        <v>217</v>
      </c>
      <c r="C8" s="46">
        <v>1156094147</v>
      </c>
      <c r="D8" s="43" t="str">
        <f>IF($B8="N/A","N/A",IF(C8&gt;10,"No",IF(C8&lt;-10,"No","Yes")))</f>
        <v>N/A</v>
      </c>
      <c r="E8" s="46">
        <v>1534633980</v>
      </c>
      <c r="F8" s="43" t="str">
        <f>IF($B8="N/A","N/A",IF(E8&gt;10,"No",IF(E8&lt;-10,"No","Yes")))</f>
        <v>N/A</v>
      </c>
      <c r="G8" s="46">
        <v>1466847308</v>
      </c>
      <c r="H8" s="43" t="str">
        <f>IF($B8="N/A","N/A",IF(G8&gt;10,"No",IF(G8&lt;-10,"No","Yes")))</f>
        <v>N/A</v>
      </c>
      <c r="I8" s="12">
        <v>32.74</v>
      </c>
      <c r="J8" s="12">
        <v>-4.42</v>
      </c>
      <c r="K8" s="44" t="s">
        <v>732</v>
      </c>
      <c r="L8" s="9" t="str">
        <f>IF(J8="Div by 0", "N/A", IF(K8="N/A","N/A", IF(J8&gt;VALUE(MID(K8,1,2)), "No", IF(J8&lt;-1*VALUE(MID(K8,1,2)), "No", "Yes"))))</f>
        <v>Yes</v>
      </c>
    </row>
    <row r="9" spans="1:12" x14ac:dyDescent="0.2">
      <c r="A9" s="58" t="s">
        <v>937</v>
      </c>
      <c r="B9" s="9" t="s">
        <v>217</v>
      </c>
      <c r="C9" s="8">
        <v>14.928197485</v>
      </c>
      <c r="D9" s="43" t="str">
        <f>IF($B9="N/A","N/A",IF(C9&gt;10,"No",IF(C9&lt;-10,"No","Yes")))</f>
        <v>N/A</v>
      </c>
      <c r="E9" s="8">
        <v>13.541661394</v>
      </c>
      <c r="F9" s="43" t="str">
        <f>IF($B9="N/A","N/A",IF(E9&gt;10,"No",IF(E9&lt;-10,"No","Yes")))</f>
        <v>N/A</v>
      </c>
      <c r="G9" s="8">
        <v>14.346766385</v>
      </c>
      <c r="H9" s="43" t="str">
        <f>IF($B9="N/A","N/A",IF(G9&gt;10,"No",IF(G9&lt;-10,"No","Yes")))</f>
        <v>N/A</v>
      </c>
      <c r="I9" s="12">
        <v>-9.2899999999999991</v>
      </c>
      <c r="J9" s="12">
        <v>5.9450000000000003</v>
      </c>
      <c r="K9" s="9" t="s">
        <v>217</v>
      </c>
      <c r="L9" s="9" t="str">
        <f>IF(J9="Div by 0", "N/A", IF(K9="N/A","N/A", IF(J9&gt;VALUE(MID(K9,1,2)), "No", IF(J9&lt;-1*VALUE(MID(K9,1,2)), "No", "Yes"))))</f>
        <v>N/A</v>
      </c>
    </row>
    <row r="10" spans="1:12" x14ac:dyDescent="0.2">
      <c r="A10" s="58" t="s">
        <v>938</v>
      </c>
      <c r="B10" s="9" t="s">
        <v>217</v>
      </c>
      <c r="C10" s="8">
        <v>8.5621542748999993</v>
      </c>
      <c r="D10" s="43" t="str">
        <f t="shared" ref="D10:D19" si="0">IF($B10="N/A","N/A",IF(C10&gt;10,"No",IF(C10&lt;-10,"No","Yes")))</f>
        <v>N/A</v>
      </c>
      <c r="E10" s="8">
        <v>7.0253142130999997</v>
      </c>
      <c r="F10" s="43" t="str">
        <f t="shared" ref="F10:F19" si="1">IF($B10="N/A","N/A",IF(E10&gt;10,"No",IF(E10&lt;-10,"No","Yes")))</f>
        <v>N/A</v>
      </c>
      <c r="G10" s="8">
        <v>7.4583724845999999</v>
      </c>
      <c r="H10" s="43" t="str">
        <f t="shared" ref="H10:H19" si="2">IF($B10="N/A","N/A",IF(G10&gt;10,"No",IF(G10&lt;-10,"No","Yes")))</f>
        <v>N/A</v>
      </c>
      <c r="I10" s="12">
        <v>-17.899999999999999</v>
      </c>
      <c r="J10" s="12">
        <v>6.1639999999999997</v>
      </c>
      <c r="K10" s="9" t="s">
        <v>217</v>
      </c>
      <c r="L10" s="9" t="str">
        <f t="shared" ref="L10:L26" si="3">IF(J10="Div by 0", "N/A", IF(K10="N/A","N/A", IF(J10&gt;VALUE(MID(K10,1,2)), "No", IF(J10&lt;-1*VALUE(MID(K10,1,2)), "No", "Yes"))))</f>
        <v>N/A</v>
      </c>
    </row>
    <row r="11" spans="1:12" x14ac:dyDescent="0.2">
      <c r="A11" s="58" t="s">
        <v>939</v>
      </c>
      <c r="B11" s="9" t="s">
        <v>217</v>
      </c>
      <c r="C11" s="8">
        <v>14.578518237999999</v>
      </c>
      <c r="D11" s="43" t="str">
        <f t="shared" si="0"/>
        <v>N/A</v>
      </c>
      <c r="E11" s="8">
        <v>13.514074419</v>
      </c>
      <c r="F11" s="43" t="str">
        <f t="shared" si="1"/>
        <v>N/A</v>
      </c>
      <c r="G11" s="8">
        <v>13.575268176</v>
      </c>
      <c r="H11" s="43" t="str">
        <f t="shared" si="2"/>
        <v>N/A</v>
      </c>
      <c r="I11" s="12">
        <v>-7.3</v>
      </c>
      <c r="J11" s="12">
        <v>0.45279999999999998</v>
      </c>
      <c r="K11" s="9" t="s">
        <v>217</v>
      </c>
      <c r="L11" s="9" t="str">
        <f t="shared" si="3"/>
        <v>N/A</v>
      </c>
    </row>
    <row r="12" spans="1:12" x14ac:dyDescent="0.2">
      <c r="A12" s="58" t="s">
        <v>940</v>
      </c>
      <c r="B12" s="9" t="s">
        <v>217</v>
      </c>
      <c r="C12" s="8">
        <v>1.0829512100000001E-2</v>
      </c>
      <c r="D12" s="43" t="str">
        <f t="shared" si="0"/>
        <v>N/A</v>
      </c>
      <c r="E12" s="8">
        <v>9.1112945000000004E-3</v>
      </c>
      <c r="F12" s="43" t="str">
        <f t="shared" si="1"/>
        <v>N/A</v>
      </c>
      <c r="G12" s="8">
        <v>3.5534229700000003E-2</v>
      </c>
      <c r="H12" s="43" t="str">
        <f t="shared" si="2"/>
        <v>N/A</v>
      </c>
      <c r="I12" s="12">
        <v>-15.9</v>
      </c>
      <c r="J12" s="12">
        <v>290</v>
      </c>
      <c r="K12" s="9" t="s">
        <v>217</v>
      </c>
      <c r="L12" s="9" t="str">
        <f t="shared" si="3"/>
        <v>N/A</v>
      </c>
    </row>
    <row r="13" spans="1:12" x14ac:dyDescent="0.2">
      <c r="A13" s="58" t="s">
        <v>941</v>
      </c>
      <c r="B13" s="11" t="s">
        <v>217</v>
      </c>
      <c r="C13" s="8">
        <v>41.037296269999999</v>
      </c>
      <c r="D13" s="43" t="str">
        <f t="shared" si="0"/>
        <v>N/A</v>
      </c>
      <c r="E13" s="8">
        <v>44.631929012999997</v>
      </c>
      <c r="F13" s="43" t="str">
        <f t="shared" si="1"/>
        <v>N/A</v>
      </c>
      <c r="G13" s="8">
        <v>50.854490906999999</v>
      </c>
      <c r="H13" s="43" t="str">
        <f t="shared" si="2"/>
        <v>N/A</v>
      </c>
      <c r="I13" s="12">
        <v>8.7590000000000003</v>
      </c>
      <c r="J13" s="12">
        <v>13.94</v>
      </c>
      <c r="K13" s="9" t="s">
        <v>217</v>
      </c>
      <c r="L13" s="9" t="str">
        <f t="shared" si="3"/>
        <v>N/A</v>
      </c>
    </row>
    <row r="14" spans="1:12" ht="12.75" customHeight="1" x14ac:dyDescent="0.2">
      <c r="A14" s="58" t="s">
        <v>942</v>
      </c>
      <c r="B14" s="11" t="s">
        <v>217</v>
      </c>
      <c r="C14" s="8">
        <v>3.6304514482000001</v>
      </c>
      <c r="D14" s="43" t="str">
        <f t="shared" si="0"/>
        <v>N/A</v>
      </c>
      <c r="E14" s="8">
        <v>3.1606068122000002</v>
      </c>
      <c r="F14" s="43" t="str">
        <f t="shared" si="1"/>
        <v>N/A</v>
      </c>
      <c r="G14" s="8">
        <v>1.9469896068000001</v>
      </c>
      <c r="H14" s="43" t="str">
        <f t="shared" si="2"/>
        <v>N/A</v>
      </c>
      <c r="I14" s="12">
        <v>-12.9</v>
      </c>
      <c r="J14" s="12">
        <v>-38.4</v>
      </c>
      <c r="K14" s="9" t="s">
        <v>217</v>
      </c>
      <c r="L14" s="9" t="str">
        <f t="shared" si="3"/>
        <v>N/A</v>
      </c>
    </row>
    <row r="15" spans="1:12" x14ac:dyDescent="0.2">
      <c r="A15" s="58" t="s">
        <v>943</v>
      </c>
      <c r="B15" s="11" t="s">
        <v>217</v>
      </c>
      <c r="C15" s="8">
        <v>6.8396919E-3</v>
      </c>
      <c r="D15" s="43" t="str">
        <f t="shared" si="0"/>
        <v>N/A</v>
      </c>
      <c r="E15" s="8">
        <v>2.530915E-4</v>
      </c>
      <c r="F15" s="43" t="str">
        <f t="shared" si="1"/>
        <v>N/A</v>
      </c>
      <c r="G15" s="8">
        <v>2.3848479999999999E-4</v>
      </c>
      <c r="H15" s="43" t="str">
        <f t="shared" si="2"/>
        <v>N/A</v>
      </c>
      <c r="I15" s="12">
        <v>-96.3</v>
      </c>
      <c r="J15" s="12">
        <v>-5.77</v>
      </c>
      <c r="K15" s="9" t="s">
        <v>217</v>
      </c>
      <c r="L15" s="9" t="str">
        <f t="shared" si="3"/>
        <v>N/A</v>
      </c>
    </row>
    <row r="16" spans="1:12" ht="12.75" customHeight="1" x14ac:dyDescent="0.2">
      <c r="A16" s="58" t="s">
        <v>944</v>
      </c>
      <c r="B16" s="11" t="s">
        <v>217</v>
      </c>
      <c r="C16" s="8">
        <v>17.245713081000002</v>
      </c>
      <c r="D16" s="43" t="str">
        <f t="shared" si="0"/>
        <v>N/A</v>
      </c>
      <c r="E16" s="8">
        <v>18.117049763000001</v>
      </c>
      <c r="F16" s="43" t="str">
        <f t="shared" si="1"/>
        <v>N/A</v>
      </c>
      <c r="G16" s="8">
        <v>11.782339726</v>
      </c>
      <c r="H16" s="43" t="str">
        <f t="shared" si="2"/>
        <v>N/A</v>
      </c>
      <c r="I16" s="12">
        <v>5.0519999999999996</v>
      </c>
      <c r="J16" s="12">
        <v>-35</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70.095441601999994</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15.557792013</v>
      </c>
      <c r="H18" s="43" t="str">
        <f t="shared" si="2"/>
        <v>N/A</v>
      </c>
      <c r="I18" s="12" t="s">
        <v>217</v>
      </c>
      <c r="J18" s="12" t="s">
        <v>217</v>
      </c>
      <c r="K18" s="9" t="s">
        <v>217</v>
      </c>
      <c r="L18" s="9" t="str">
        <f t="shared" si="3"/>
        <v>N/A</v>
      </c>
    </row>
    <row r="19" spans="1:12" ht="12.75" customHeight="1" x14ac:dyDescent="0.2">
      <c r="A19" s="16" t="s">
        <v>132</v>
      </c>
      <c r="B19" s="1" t="s">
        <v>217</v>
      </c>
      <c r="C19" s="35">
        <v>13543</v>
      </c>
      <c r="D19" s="43" t="str">
        <f t="shared" si="0"/>
        <v>N/A</v>
      </c>
      <c r="E19" s="35">
        <v>15448</v>
      </c>
      <c r="F19" s="43" t="str">
        <f t="shared" si="1"/>
        <v>N/A</v>
      </c>
      <c r="G19" s="35">
        <v>15154</v>
      </c>
      <c r="H19" s="43" t="str">
        <f t="shared" si="2"/>
        <v>N/A</v>
      </c>
      <c r="I19" s="12">
        <v>14.07</v>
      </c>
      <c r="J19" s="12">
        <v>-1.9</v>
      </c>
      <c r="K19" s="35" t="s">
        <v>217</v>
      </c>
      <c r="L19" s="9" t="str">
        <f t="shared" si="3"/>
        <v>N/A</v>
      </c>
    </row>
    <row r="20" spans="1:12" ht="12.75" customHeight="1" x14ac:dyDescent="0.2">
      <c r="A20" s="16" t="s">
        <v>133</v>
      </c>
      <c r="B20" s="47" t="s">
        <v>280</v>
      </c>
      <c r="C20" s="8">
        <v>3.8595811259000001</v>
      </c>
      <c r="D20" s="43" t="str">
        <f>IF($B20="N/A","N/A",IF(C20&gt;=2,"No",IF(C20&lt;0,"No","Yes")))</f>
        <v>No</v>
      </c>
      <c r="E20" s="8">
        <v>3.9097576902000002</v>
      </c>
      <c r="F20" s="43" t="str">
        <f>IF($B20="N/A","N/A",IF(E20&gt;=2,"No",IF(E20&lt;0,"No","Yes")))</f>
        <v>No</v>
      </c>
      <c r="G20" s="8">
        <v>3.6139981017</v>
      </c>
      <c r="H20" s="43" t="str">
        <f>IF($B20="N/A","N/A",IF(G20&gt;=2,"No",IF(G20&lt;0,"No","Yes")))</f>
        <v>No</v>
      </c>
      <c r="I20" s="12">
        <v>1.3</v>
      </c>
      <c r="J20" s="12">
        <v>-7.56</v>
      </c>
      <c r="K20" s="9" t="s">
        <v>217</v>
      </c>
      <c r="L20" s="9" t="str">
        <f t="shared" si="3"/>
        <v>N/A</v>
      </c>
    </row>
    <row r="21" spans="1:12" ht="25.5" x14ac:dyDescent="0.2">
      <c r="A21" s="2" t="s">
        <v>134</v>
      </c>
      <c r="B21" s="47" t="s">
        <v>217</v>
      </c>
      <c r="C21" s="46">
        <v>12037936</v>
      </c>
      <c r="D21" s="43" t="str">
        <f t="shared" ref="D21:D26" si="4">IF($B21="N/A","N/A",IF(C21&gt;10,"No",IF(C21&lt;-10,"No","Yes")))</f>
        <v>N/A</v>
      </c>
      <c r="E21" s="46">
        <v>11652413</v>
      </c>
      <c r="F21" s="43" t="str">
        <f t="shared" ref="F21:F26" si="5">IF($B21="N/A","N/A",IF(E21&gt;10,"No",IF(E21&lt;-10,"No","Yes")))</f>
        <v>N/A</v>
      </c>
      <c r="G21" s="46">
        <v>10035741</v>
      </c>
      <c r="H21" s="43" t="str">
        <f t="shared" ref="H21:H26" si="6">IF($B21="N/A","N/A",IF(G21&gt;10,"No",IF(G21&lt;-10,"No","Yes")))</f>
        <v>N/A</v>
      </c>
      <c r="I21" s="12">
        <v>-3.2</v>
      </c>
      <c r="J21" s="12">
        <v>-13.9</v>
      </c>
      <c r="K21" s="9" t="s">
        <v>217</v>
      </c>
      <c r="L21" s="9" t="str">
        <f t="shared" si="3"/>
        <v>N/A</v>
      </c>
    </row>
    <row r="22" spans="1:12" ht="13.5" customHeight="1" x14ac:dyDescent="0.2">
      <c r="A22" s="2" t="s">
        <v>1725</v>
      </c>
      <c r="B22" s="47" t="s">
        <v>217</v>
      </c>
      <c r="C22" s="46">
        <v>888.86775455999998</v>
      </c>
      <c r="D22" s="43" t="str">
        <f t="shared" si="4"/>
        <v>N/A</v>
      </c>
      <c r="E22" s="46">
        <v>754.29913256999998</v>
      </c>
      <c r="F22" s="43" t="str">
        <f t="shared" si="5"/>
        <v>N/A</v>
      </c>
      <c r="G22" s="46">
        <v>662.25029695000001</v>
      </c>
      <c r="H22" s="43" t="str">
        <f t="shared" si="6"/>
        <v>N/A</v>
      </c>
      <c r="I22" s="12">
        <v>-15.1</v>
      </c>
      <c r="J22" s="12">
        <v>-12.2</v>
      </c>
      <c r="K22" s="9" t="s">
        <v>217</v>
      </c>
      <c r="L22" s="9" t="str">
        <f t="shared" si="3"/>
        <v>N/A</v>
      </c>
    </row>
    <row r="23" spans="1:12" ht="12.75" customHeight="1" x14ac:dyDescent="0.2">
      <c r="A23" s="16" t="s">
        <v>135</v>
      </c>
      <c r="B23" s="34" t="s">
        <v>217</v>
      </c>
      <c r="C23" s="1">
        <v>205</v>
      </c>
      <c r="D23" s="43" t="str">
        <f t="shared" si="4"/>
        <v>N/A</v>
      </c>
      <c r="E23" s="1">
        <v>810</v>
      </c>
      <c r="F23" s="43" t="str">
        <f t="shared" si="5"/>
        <v>N/A</v>
      </c>
      <c r="G23" s="1">
        <v>5828</v>
      </c>
      <c r="H23" s="43" t="str">
        <f t="shared" si="6"/>
        <v>N/A</v>
      </c>
      <c r="I23" s="12">
        <v>295.10000000000002</v>
      </c>
      <c r="J23" s="12">
        <v>619.5</v>
      </c>
      <c r="K23" s="35" t="s">
        <v>217</v>
      </c>
      <c r="L23" s="9" t="str">
        <f t="shared" si="3"/>
        <v>N/A</v>
      </c>
    </row>
    <row r="24" spans="1:12" ht="12.75" customHeight="1" x14ac:dyDescent="0.2">
      <c r="A24" s="16" t="s">
        <v>136</v>
      </c>
      <c r="B24" s="34" t="s">
        <v>217</v>
      </c>
      <c r="C24" s="13">
        <v>5.8422368099999997E-2</v>
      </c>
      <c r="D24" s="43" t="str">
        <f t="shared" si="4"/>
        <v>N/A</v>
      </c>
      <c r="E24" s="13">
        <v>0.20500412539999999</v>
      </c>
      <c r="F24" s="43" t="str">
        <f t="shared" si="5"/>
        <v>N/A</v>
      </c>
      <c r="G24" s="13">
        <v>1.3898892</v>
      </c>
      <c r="H24" s="43" t="str">
        <f t="shared" si="6"/>
        <v>N/A</v>
      </c>
      <c r="I24" s="12">
        <v>250.9</v>
      </c>
      <c r="J24" s="12">
        <v>578</v>
      </c>
      <c r="K24" s="9" t="s">
        <v>217</v>
      </c>
      <c r="L24" s="9" t="str">
        <f t="shared" si="3"/>
        <v>N/A</v>
      </c>
    </row>
    <row r="25" spans="1:12" ht="25.5" x14ac:dyDescent="0.2">
      <c r="A25" s="2" t="s">
        <v>137</v>
      </c>
      <c r="B25" s="34" t="s">
        <v>217</v>
      </c>
      <c r="C25" s="14">
        <v>231216</v>
      </c>
      <c r="D25" s="43" t="str">
        <f t="shared" si="4"/>
        <v>N/A</v>
      </c>
      <c r="E25" s="14">
        <v>2909075</v>
      </c>
      <c r="F25" s="43" t="str">
        <f t="shared" si="5"/>
        <v>N/A</v>
      </c>
      <c r="G25" s="14">
        <v>6970824</v>
      </c>
      <c r="H25" s="43" t="str">
        <f t="shared" si="6"/>
        <v>N/A</v>
      </c>
      <c r="I25" s="12">
        <v>1158</v>
      </c>
      <c r="J25" s="12">
        <v>139.6</v>
      </c>
      <c r="K25" s="9" t="s">
        <v>217</v>
      </c>
      <c r="L25" s="9" t="str">
        <f t="shared" si="3"/>
        <v>N/A</v>
      </c>
    </row>
    <row r="26" spans="1:12" ht="25.5" x14ac:dyDescent="0.2">
      <c r="A26" s="2" t="s">
        <v>947</v>
      </c>
      <c r="B26" s="34" t="s">
        <v>217</v>
      </c>
      <c r="C26" s="14">
        <v>1127.8829268</v>
      </c>
      <c r="D26" s="43" t="str">
        <f t="shared" si="4"/>
        <v>N/A</v>
      </c>
      <c r="E26" s="14">
        <v>3591.4506173</v>
      </c>
      <c r="F26" s="43" t="str">
        <f t="shared" si="5"/>
        <v>N/A</v>
      </c>
      <c r="G26" s="14">
        <v>1196.0919698</v>
      </c>
      <c r="H26" s="43" t="str">
        <f t="shared" si="6"/>
        <v>N/A</v>
      </c>
      <c r="I26" s="12">
        <v>218.4</v>
      </c>
      <c r="J26" s="12">
        <v>-66.7</v>
      </c>
      <c r="K26" s="9" t="s">
        <v>217</v>
      </c>
      <c r="L26" s="9" t="str">
        <f t="shared" si="3"/>
        <v>N/A</v>
      </c>
    </row>
    <row r="27" spans="1:12" x14ac:dyDescent="0.2">
      <c r="A27" s="16" t="s">
        <v>138</v>
      </c>
      <c r="B27" s="1" t="s">
        <v>217</v>
      </c>
      <c r="C27" s="35">
        <v>39492</v>
      </c>
      <c r="D27" s="43" t="str">
        <f>IF($B27="N/A","N/A",IF(C27&gt;10,"No",IF(C27&lt;-10,"No","Yes")))</f>
        <v>N/A</v>
      </c>
      <c r="E27" s="35">
        <v>43521</v>
      </c>
      <c r="F27" s="43" t="str">
        <f>IF($B27="N/A","N/A",IF(E27&gt;10,"No",IF(E27&lt;-10,"No","Yes")))</f>
        <v>N/A</v>
      </c>
      <c r="G27" s="35">
        <v>42778</v>
      </c>
      <c r="H27" s="43" t="str">
        <f>IF($B27="N/A","N/A",IF(G27&gt;10,"No",IF(G27&lt;-10,"No","Yes")))</f>
        <v>N/A</v>
      </c>
      <c r="I27" s="12">
        <v>10.199999999999999</v>
      </c>
      <c r="J27" s="12">
        <v>-1.71</v>
      </c>
      <c r="K27" s="35" t="s">
        <v>217</v>
      </c>
      <c r="L27" s="9" t="str">
        <f>IF(J27="Div by 0", "N/A", IF(K27="N/A","N/A", IF(J27&gt;VALUE(MID(K27,1,2)), "No", IF(J27&lt;-1*VALUE(MID(K27,1,2)), "No", "Yes"))))</f>
        <v>N/A</v>
      </c>
    </row>
    <row r="28" spans="1:12" x14ac:dyDescent="0.2">
      <c r="A28" s="2" t="s">
        <v>139</v>
      </c>
      <c r="B28" s="47" t="s">
        <v>217</v>
      </c>
      <c r="C28" s="8">
        <v>11.254712975</v>
      </c>
      <c r="D28" s="43" t="str">
        <f>IF($B28="N/A","N/A",IF(C28&gt;10,"No",IF(C28&lt;-10,"No","Yes")))</f>
        <v>N/A</v>
      </c>
      <c r="E28" s="8">
        <v>11.014795729999999</v>
      </c>
      <c r="F28" s="43" t="str">
        <f>IF($B28="N/A","N/A",IF(E28&gt;10,"No",IF(E28&lt;-10,"No","Yes")))</f>
        <v>N/A</v>
      </c>
      <c r="G28" s="8">
        <v>10.201901201</v>
      </c>
      <c r="H28" s="43" t="str">
        <f>IF($B28="N/A","N/A",IF(G28&gt;10,"No",IF(G28&lt;-10,"No","Yes")))</f>
        <v>N/A</v>
      </c>
      <c r="I28" s="12">
        <v>-2.13</v>
      </c>
      <c r="J28" s="12">
        <v>-7.38</v>
      </c>
      <c r="K28" s="9" t="s">
        <v>217</v>
      </c>
      <c r="L28" s="9" t="str">
        <f>IF(J28="Div by 0", "N/A", IF(K28="N/A","N/A", IF(J28&gt;VALUE(MID(K28,1,2)), "No", IF(J28&lt;-1*VALUE(MID(K28,1,2)), "No", "Yes"))))</f>
        <v>N/A</v>
      </c>
    </row>
    <row r="29" spans="1:12" x14ac:dyDescent="0.2">
      <c r="A29" s="16" t="s">
        <v>140</v>
      </c>
      <c r="B29" s="35" t="s">
        <v>217</v>
      </c>
      <c r="C29" s="35">
        <v>54684</v>
      </c>
      <c r="D29" s="43" t="str">
        <f>IF($B29="N/A","N/A",IF(C29&gt;10,"No",IF(C29&lt;-10,"No","Yes")))</f>
        <v>N/A</v>
      </c>
      <c r="E29" s="35">
        <v>62371</v>
      </c>
      <c r="F29" s="43" t="str">
        <f>IF($B29="N/A","N/A",IF(E29&gt;10,"No",IF(E29&lt;-10,"No","Yes")))</f>
        <v>N/A</v>
      </c>
      <c r="G29" s="35">
        <v>63547</v>
      </c>
      <c r="H29" s="43" t="str">
        <f>IF($B29="N/A","N/A",IF(G29&gt;10,"No",IF(G29&lt;-10,"No","Yes")))</f>
        <v>N/A</v>
      </c>
      <c r="I29" s="12">
        <v>14.06</v>
      </c>
      <c r="J29" s="12">
        <v>1.885</v>
      </c>
      <c r="K29" s="35" t="s">
        <v>217</v>
      </c>
      <c r="L29" s="9" t="str">
        <f>IF(J29="Div by 0", "N/A", IF(K29="N/A","N/A", IF(J29&gt;VALUE(MID(K29,1,2)), "No", IF(J29&lt;-1*VALUE(MID(K29,1,2)), "No", "Yes"))))</f>
        <v>N/A</v>
      </c>
    </row>
    <row r="30" spans="1:12" x14ac:dyDescent="0.2">
      <c r="A30" s="2" t="s">
        <v>141</v>
      </c>
      <c r="B30" s="34" t="s">
        <v>217</v>
      </c>
      <c r="C30" s="8">
        <v>15.58423793</v>
      </c>
      <c r="D30" s="43" t="str">
        <f>IF($B30="N/A","N/A",IF(C30&gt;10,"No",IF(C30&lt;-10,"No","Yes")))</f>
        <v>N/A</v>
      </c>
      <c r="E30" s="8">
        <v>15.785570747</v>
      </c>
      <c r="F30" s="43" t="str">
        <f>IF($B30="N/A","N/A",IF(E30&gt;10,"No",IF(E30&lt;-10,"No","Yes")))</f>
        <v>N/A</v>
      </c>
      <c r="G30" s="8">
        <v>15.154991248</v>
      </c>
      <c r="H30" s="43" t="str">
        <f>IF($B30="N/A","N/A",IF(G30&gt;10,"No",IF(G30&lt;-10,"No","Yes")))</f>
        <v>N/A</v>
      </c>
      <c r="I30" s="12">
        <v>1.292</v>
      </c>
      <c r="J30" s="12">
        <v>-3.99</v>
      </c>
      <c r="K30" s="9" t="s">
        <v>217</v>
      </c>
      <c r="L30" s="9" t="str">
        <f>IF(J30="Div by 0", "N/A", IF(K30="N/A","N/A", IF(J30&gt;VALUE(MID(K30,1,2)), "No", IF(J30&lt;-1*VALUE(MID(K30,1,2)), "No", "Yes"))))</f>
        <v>N/A</v>
      </c>
    </row>
    <row r="31" spans="1:12" ht="12.75" customHeight="1" x14ac:dyDescent="0.2">
      <c r="A31" s="16" t="s">
        <v>142</v>
      </c>
      <c r="B31" s="1" t="s">
        <v>217</v>
      </c>
      <c r="C31" s="1">
        <v>35152</v>
      </c>
      <c r="D31" s="43" t="str">
        <f>IF($B31="N/A","N/A",IF(C31&gt;10,"No",IF(C31&lt;-10,"No","Yes")))</f>
        <v>N/A</v>
      </c>
      <c r="E31" s="1">
        <v>40425.75</v>
      </c>
      <c r="F31" s="43" t="str">
        <f>IF($B31="N/A","N/A",IF(E31&gt;10,"No",IF(E31&lt;-10,"No","Yes")))</f>
        <v>N/A</v>
      </c>
      <c r="G31" s="1">
        <v>40558.833333000002</v>
      </c>
      <c r="H31" s="43" t="str">
        <f>IF($B31="N/A","N/A",IF(G31&gt;10,"No",IF(G31&lt;-10,"No","Yes")))</f>
        <v>N/A</v>
      </c>
      <c r="I31" s="12">
        <v>15</v>
      </c>
      <c r="J31" s="12">
        <v>0.32919999999999999</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297858</v>
      </c>
      <c r="D6" s="43" t="str">
        <f>IF($B6="N/A","N/A",IF(C6&gt;10,"No",IF(C6&lt;-10,"No","Yes")))</f>
        <v>N/A</v>
      </c>
      <c r="E6" s="35">
        <v>336145</v>
      </c>
      <c r="F6" s="43" t="str">
        <f>IF($B6="N/A","N/A",IF(E6&gt;10,"No",IF(E6&lt;-10,"No","Yes")))</f>
        <v>N/A</v>
      </c>
      <c r="G6" s="35">
        <v>361382</v>
      </c>
      <c r="H6" s="43" t="str">
        <f>IF($B6="N/A","N/A",IF(G6&gt;10,"No",IF(G6&lt;-10,"No","Yes")))</f>
        <v>N/A</v>
      </c>
      <c r="I6" s="12">
        <v>12.85</v>
      </c>
      <c r="J6" s="12">
        <v>7.508</v>
      </c>
      <c r="K6" s="49" t="s">
        <v>732</v>
      </c>
      <c r="L6" s="9" t="str">
        <f>IF(J6="Div by 0", "N/A", IF(K6="N/A","N/A", IF(J6&gt;VALUE(MID(K6,1,2)), "No", IF(J6&lt;-1*VALUE(MID(K6,1,2)), "No", "Yes"))))</f>
        <v>Yes</v>
      </c>
    </row>
    <row r="7" spans="1:12" x14ac:dyDescent="0.2">
      <c r="A7" s="16" t="s">
        <v>59</v>
      </c>
      <c r="B7" s="35" t="s">
        <v>217</v>
      </c>
      <c r="C7" s="35">
        <v>202281.22</v>
      </c>
      <c r="D7" s="43" t="str">
        <f>IF($B7="N/A","N/A",IF(C7&gt;10,"No",IF(C7&lt;-10,"No","Yes")))</f>
        <v>N/A</v>
      </c>
      <c r="E7" s="35">
        <v>233054.23</v>
      </c>
      <c r="F7" s="43" t="str">
        <f>IF($B7="N/A","N/A",IF(E7&gt;10,"No",IF(E7&lt;-10,"No","Yes")))</f>
        <v>N/A</v>
      </c>
      <c r="G7" s="35">
        <v>252352.06</v>
      </c>
      <c r="H7" s="43" t="str">
        <f>IF($B7="N/A","N/A",IF(G7&gt;10,"No",IF(G7&lt;-10,"No","Yes")))</f>
        <v>N/A</v>
      </c>
      <c r="I7" s="12">
        <v>15.21</v>
      </c>
      <c r="J7" s="12">
        <v>8.2799999999999994</v>
      </c>
      <c r="K7" s="49" t="s">
        <v>733</v>
      </c>
      <c r="L7" s="9" t="str">
        <f>IF(J7="Div by 0", "N/A", IF(K7="N/A","N/A", IF(J7&gt;VALUE(MID(K7,1,2)), "No", IF(J7&lt;-1*VALUE(MID(K7,1,2)), "No", "Yes"))))</f>
        <v>Yes</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96.564134588000002</v>
      </c>
      <c r="D13" s="11" t="str">
        <f>IF($B13="N/A","N/A",IF(C13&gt;=95,"Yes","No"))</f>
        <v>Yes</v>
      </c>
      <c r="E13" s="13">
        <v>97.211025004000007</v>
      </c>
      <c r="F13" s="11" t="str">
        <f>IF($B13="N/A","N/A",IF(E13&gt;=95,"Yes","No"))</f>
        <v>Yes</v>
      </c>
      <c r="G13" s="13">
        <v>97.329695447000006</v>
      </c>
      <c r="H13" s="11" t="str">
        <f>IF($B13="N/A","N/A",IF(G13&gt;=95,"Yes","No"))</f>
        <v>Yes</v>
      </c>
      <c r="I13" s="56">
        <v>0.66990000000000005</v>
      </c>
      <c r="J13" s="56">
        <v>0.1221</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96.291521462999995</v>
      </c>
      <c r="D14" s="11" t="str">
        <f>IF($B14="N/A","N/A",IF(C14&gt;95,"Yes","No"))</f>
        <v>Yes</v>
      </c>
      <c r="E14" s="68">
        <v>96.880215383000007</v>
      </c>
      <c r="F14" s="11" t="str">
        <f>IF($B14="N/A","N/A",IF(E14&gt;95,"Yes","No"))</f>
        <v>Yes</v>
      </c>
      <c r="G14" s="68">
        <v>97.087292671</v>
      </c>
      <c r="H14" s="11" t="str">
        <f>IF($B14="N/A","N/A",IF(G14&gt;95,"Yes","No"))</f>
        <v>Yes</v>
      </c>
      <c r="I14" s="128">
        <v>0.61140000000000005</v>
      </c>
      <c r="J14" s="128">
        <v>0.2137</v>
      </c>
      <c r="K14" s="127" t="s">
        <v>733</v>
      </c>
      <c r="L14" s="11" t="str">
        <f t="shared" si="4"/>
        <v>Yes</v>
      </c>
    </row>
    <row r="15" spans="1:12" s="104" customFormat="1" ht="12.75" customHeight="1" x14ac:dyDescent="0.2">
      <c r="A15" s="2" t="s">
        <v>1659</v>
      </c>
      <c r="B15" s="127" t="s">
        <v>217</v>
      </c>
      <c r="C15" s="68">
        <v>0.12791330100000001</v>
      </c>
      <c r="D15" s="129" t="str">
        <f t="shared" ref="D15:D19" si="5">IF($B15="N/A","N/A",IF(C15&gt;10,"No",IF(C15&lt;-10,"No","Yes")))</f>
        <v>N/A</v>
      </c>
      <c r="E15" s="68">
        <v>0.14398548250000001</v>
      </c>
      <c r="F15" s="129" t="str">
        <f t="shared" ref="F15:F19" si="6">IF($B15="N/A","N/A",IF(E15&gt;10,"No",IF(E15&lt;-10,"No","Yes")))</f>
        <v>N/A</v>
      </c>
      <c r="G15" s="68">
        <v>8.6335235299999993E-2</v>
      </c>
      <c r="H15" s="129" t="str">
        <f t="shared" ref="H15:H19" si="7">IF($B15="N/A","N/A",IF(G15&gt;10,"No",IF(G15&lt;-10,"No","Yes")))</f>
        <v>N/A</v>
      </c>
      <c r="I15" s="128">
        <v>12.56</v>
      </c>
      <c r="J15" s="128">
        <v>-40</v>
      </c>
      <c r="K15" s="127" t="s">
        <v>217</v>
      </c>
      <c r="L15" s="11" t="str">
        <f t="shared" si="4"/>
        <v>N/A</v>
      </c>
    </row>
    <row r="16" spans="1:12" s="104" customFormat="1" ht="12.75" customHeight="1" x14ac:dyDescent="0.2">
      <c r="A16" s="2" t="s">
        <v>1660</v>
      </c>
      <c r="B16" s="127" t="s">
        <v>217</v>
      </c>
      <c r="C16" s="68">
        <v>1.3429218E-3</v>
      </c>
      <c r="D16" s="129" t="str">
        <f t="shared" si="5"/>
        <v>N/A</v>
      </c>
      <c r="E16" s="68">
        <v>2.3799252999999999E-3</v>
      </c>
      <c r="F16" s="129" t="str">
        <f t="shared" si="6"/>
        <v>N/A</v>
      </c>
      <c r="G16" s="68">
        <v>1.9370085E-3</v>
      </c>
      <c r="H16" s="129" t="str">
        <f t="shared" si="7"/>
        <v>N/A</v>
      </c>
      <c r="I16" s="128">
        <v>77.22</v>
      </c>
      <c r="J16" s="128">
        <v>-18.600000000000001</v>
      </c>
      <c r="K16" s="127" t="s">
        <v>217</v>
      </c>
      <c r="L16" s="11" t="str">
        <f t="shared" si="4"/>
        <v>N/A</v>
      </c>
    </row>
    <row r="17" spans="1:14" s="104" customFormat="1" ht="12.75" customHeight="1" x14ac:dyDescent="0.2">
      <c r="A17" s="2" t="s">
        <v>1661</v>
      </c>
      <c r="B17" s="127" t="s">
        <v>217</v>
      </c>
      <c r="C17" s="68">
        <v>3.3573039999999999E-4</v>
      </c>
      <c r="D17" s="129" t="str">
        <f t="shared" si="5"/>
        <v>N/A</v>
      </c>
      <c r="E17" s="68">
        <v>1.1899626999999999E-3</v>
      </c>
      <c r="F17" s="129" t="str">
        <f t="shared" si="6"/>
        <v>N/A</v>
      </c>
      <c r="G17" s="68">
        <v>5.5343099999999995E-4</v>
      </c>
      <c r="H17" s="129" t="str">
        <f t="shared" si="7"/>
        <v>N/A</v>
      </c>
      <c r="I17" s="128">
        <v>254.4</v>
      </c>
      <c r="J17" s="128">
        <v>-53.5</v>
      </c>
      <c r="K17" s="127" t="s">
        <v>217</v>
      </c>
      <c r="L17" s="11" t="str">
        <f t="shared" si="4"/>
        <v>N/A</v>
      </c>
    </row>
    <row r="18" spans="1:14" s="104" customFormat="1" ht="25.5" x14ac:dyDescent="0.2">
      <c r="A18" s="2" t="s">
        <v>1662</v>
      </c>
      <c r="B18" s="47" t="s">
        <v>217</v>
      </c>
      <c r="C18" s="13">
        <v>0.14302117119999999</v>
      </c>
      <c r="D18" s="11" t="str">
        <f t="shared" si="5"/>
        <v>N/A</v>
      </c>
      <c r="E18" s="13">
        <v>0.18325425040000001</v>
      </c>
      <c r="F18" s="11" t="str">
        <f t="shared" si="6"/>
        <v>N/A</v>
      </c>
      <c r="G18" s="13">
        <v>0.15357710120000001</v>
      </c>
      <c r="H18" s="11" t="str">
        <f t="shared" si="7"/>
        <v>N/A</v>
      </c>
      <c r="I18" s="56">
        <v>28.13</v>
      </c>
      <c r="J18" s="56">
        <v>-16.2</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11046</v>
      </c>
      <c r="D20" s="11" t="str">
        <f>IF($B20="N/A","N/A",IF(C20&gt;0,"No",IF(C20&lt;0,"No","Yes")))</f>
        <v>N/A</v>
      </c>
      <c r="E20" s="1">
        <v>10487</v>
      </c>
      <c r="F20" s="11" t="str">
        <f>IF($B20="N/A","N/A",IF(E20&gt;0,"No",IF(E20&lt;0,"No","Yes")))</f>
        <v>N/A</v>
      </c>
      <c r="G20" s="1">
        <v>10526</v>
      </c>
      <c r="H20" s="11" t="str">
        <f>IF($B20="N/A","N/A",IF(G20&gt;0,"No",IF(G20&lt;0,"No","Yes")))</f>
        <v>N/A</v>
      </c>
      <c r="I20" s="56">
        <v>-5.0599999999999996</v>
      </c>
      <c r="J20" s="56">
        <v>0.37190000000000001</v>
      </c>
      <c r="K20" s="47" t="s">
        <v>217</v>
      </c>
      <c r="L20" s="11" t="str">
        <f t="shared" si="4"/>
        <v>N/A</v>
      </c>
    </row>
    <row r="21" spans="1:14" s="104" customFormat="1" x14ac:dyDescent="0.2">
      <c r="A21" s="2" t="s">
        <v>1665</v>
      </c>
      <c r="B21" s="47" t="s">
        <v>282</v>
      </c>
      <c r="C21" s="13">
        <v>3.7084785367999999</v>
      </c>
      <c r="D21" s="11" t="str">
        <f>IF($B21="N/A","N/A",IF(C21&gt;=5,"No",IF(C21&lt;0,"No","Yes")))</f>
        <v>Yes</v>
      </c>
      <c r="E21" s="13">
        <v>3.1197846168000001</v>
      </c>
      <c r="F21" s="11" t="str">
        <f>IF($B21="N/A","N/A",IF(E21&gt;=5,"No",IF(E21&lt;0,"No","Yes")))</f>
        <v>Yes</v>
      </c>
      <c r="G21" s="13">
        <v>2.9127073290999999</v>
      </c>
      <c r="H21" s="11" t="str">
        <f>IF($B21="N/A","N/A",IF(G21&gt;=5,"No",IF(G21&lt;0,"No","Yes")))</f>
        <v>Yes</v>
      </c>
      <c r="I21" s="56">
        <v>-15.9</v>
      </c>
      <c r="J21" s="56">
        <v>-6.64</v>
      </c>
      <c r="K21" s="11" t="s">
        <v>217</v>
      </c>
      <c r="L21" s="11" t="str">
        <f t="shared" si="4"/>
        <v>N/A</v>
      </c>
    </row>
    <row r="22" spans="1:14" s="104" customFormat="1" ht="12.75" customHeight="1" x14ac:dyDescent="0.2">
      <c r="A22" s="4" t="s">
        <v>1666</v>
      </c>
      <c r="B22" s="127" t="s">
        <v>217</v>
      </c>
      <c r="C22" s="68">
        <v>60.890820206000001</v>
      </c>
      <c r="D22" s="129" t="str">
        <f t="shared" ref="D22:D25" si="8">IF($B22="N/A","N/A",IF(C22&gt;10,"No",IF(C22&lt;-10,"No","Yes")))</f>
        <v>N/A</v>
      </c>
      <c r="E22" s="68">
        <v>58.348431390999998</v>
      </c>
      <c r="F22" s="129" t="str">
        <f t="shared" ref="F22:F25" si="9">IF($B22="N/A","N/A",IF(E22&gt;10,"No",IF(E22&lt;-10,"No","Yes")))</f>
        <v>N/A</v>
      </c>
      <c r="G22" s="68">
        <v>63.718411551999999</v>
      </c>
      <c r="H22" s="129" t="str">
        <f t="shared" ref="H22:H25" si="10">IF($B22="N/A","N/A",IF(G22&gt;10,"No",IF(G22&lt;-10,"No","Yes")))</f>
        <v>N/A</v>
      </c>
      <c r="I22" s="56">
        <v>-4.18</v>
      </c>
      <c r="J22" s="56">
        <v>9.2029999999999994</v>
      </c>
      <c r="K22" s="127" t="s">
        <v>217</v>
      </c>
      <c r="L22" s="11" t="str">
        <f t="shared" si="4"/>
        <v>N/A</v>
      </c>
    </row>
    <row r="23" spans="1:14" s="104" customFormat="1" ht="12.75" customHeight="1" x14ac:dyDescent="0.2">
      <c r="A23" s="4" t="s">
        <v>1667</v>
      </c>
      <c r="B23" s="127" t="s">
        <v>217</v>
      </c>
      <c r="C23" s="68">
        <v>24.325547709999999</v>
      </c>
      <c r="D23" s="129" t="str">
        <f t="shared" si="8"/>
        <v>N/A</v>
      </c>
      <c r="E23" s="68">
        <v>27.081148087999999</v>
      </c>
      <c r="F23" s="129" t="str">
        <f t="shared" si="9"/>
        <v>N/A</v>
      </c>
      <c r="G23" s="68">
        <v>34.115523465999999</v>
      </c>
      <c r="H23" s="129" t="str">
        <f t="shared" si="10"/>
        <v>N/A</v>
      </c>
      <c r="I23" s="56">
        <v>11.33</v>
      </c>
      <c r="J23" s="56">
        <v>25.98</v>
      </c>
      <c r="K23" s="127" t="s">
        <v>217</v>
      </c>
      <c r="L23" s="11" t="str">
        <f t="shared" si="4"/>
        <v>N/A</v>
      </c>
    </row>
    <row r="24" spans="1:14" s="104" customFormat="1" ht="12.75" customHeight="1" x14ac:dyDescent="0.2">
      <c r="A24" s="4" t="s">
        <v>1668</v>
      </c>
      <c r="B24" s="127" t="s">
        <v>217</v>
      </c>
      <c r="C24" s="68">
        <v>43.155893536000001</v>
      </c>
      <c r="D24" s="129" t="str">
        <f t="shared" si="8"/>
        <v>N/A</v>
      </c>
      <c r="E24" s="68">
        <v>43.768475254999998</v>
      </c>
      <c r="F24" s="129" t="str">
        <f t="shared" si="9"/>
        <v>N/A</v>
      </c>
      <c r="G24" s="68">
        <v>38.438153145000001</v>
      </c>
      <c r="H24" s="129" t="str">
        <f t="shared" si="10"/>
        <v>N/A</v>
      </c>
      <c r="I24" s="56">
        <v>1.419</v>
      </c>
      <c r="J24" s="56">
        <v>-12.2</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44</v>
      </c>
      <c r="D26" s="43" t="str">
        <f>IF($B26="N/A","N/A",IF(C26&gt;0,"No",IF(C26&lt;0,"No","Yes")))</f>
        <v>No</v>
      </c>
      <c r="E26" s="1">
        <v>40</v>
      </c>
      <c r="F26" s="43" t="str">
        <f>IF($B26="N/A","N/A",IF(E26&gt;0,"No",IF(E26&lt;0,"No","Yes")))</f>
        <v>No</v>
      </c>
      <c r="G26" s="1">
        <v>301</v>
      </c>
      <c r="H26" s="43" t="str">
        <f>IF($B26="N/A","N/A",IF(G26&gt;0,"No",IF(G26&lt;0,"No","Yes")))</f>
        <v>No</v>
      </c>
      <c r="I26" s="12">
        <v>-9.09</v>
      </c>
      <c r="J26" s="12">
        <v>652.5</v>
      </c>
      <c r="K26" s="44" t="s">
        <v>217</v>
      </c>
      <c r="L26" s="9" t="str">
        <f t="shared" ref="L26:L74" si="11">IF(J26="Div by 0", "N/A", IF(K26="N/A","N/A", IF(J26&gt;VALUE(MID(K26,1,2)), "No", IF(J26&lt;-1*VALUE(MID(K26,1,2)), "No", "Yes"))))</f>
        <v>N/A</v>
      </c>
    </row>
    <row r="27" spans="1:14" x14ac:dyDescent="0.2">
      <c r="A27" s="6" t="s">
        <v>149</v>
      </c>
      <c r="B27" s="47" t="s">
        <v>283</v>
      </c>
      <c r="C27" s="8">
        <v>2.9544279499999999E-2</v>
      </c>
      <c r="D27" s="43" t="str">
        <f>IF($B27="N/A","N/A",IF(C27&gt;=10,"No",IF(C27&lt;0,"No","Yes")))</f>
        <v>Yes</v>
      </c>
      <c r="E27" s="8">
        <v>2.37992533E-2</v>
      </c>
      <c r="F27" s="43" t="str">
        <f>IF($B27="N/A","N/A",IF(E27&gt;=10,"No",IF(E27&lt;0,"No","Yes")))</f>
        <v>Yes</v>
      </c>
      <c r="G27" s="8">
        <v>0.16658272960000001</v>
      </c>
      <c r="H27" s="43" t="str">
        <f>IF($B27="N/A","N/A",IF(G27&gt;=10,"No",IF(G27&lt;0,"No","Yes")))</f>
        <v>Yes</v>
      </c>
      <c r="I27" s="12">
        <v>-19.399999999999999</v>
      </c>
      <c r="J27" s="12">
        <v>599.9</v>
      </c>
      <c r="K27" s="44" t="s">
        <v>217</v>
      </c>
      <c r="L27" s="9" t="str">
        <f t="shared" si="11"/>
        <v>N/A</v>
      </c>
    </row>
    <row r="28" spans="1:14" x14ac:dyDescent="0.2">
      <c r="A28" s="2" t="s">
        <v>425</v>
      </c>
      <c r="B28" s="34" t="s">
        <v>217</v>
      </c>
      <c r="C28" s="13">
        <v>27.272727273000001</v>
      </c>
      <c r="D28" s="70" t="str">
        <f t="shared" ref="D28:D31" si="12">IF($B28="N/A","N/A",IF(C28&gt;10,"No",IF(C28&lt;-10,"No","Yes")))</f>
        <v>N/A</v>
      </c>
      <c r="E28" s="13">
        <v>8.75</v>
      </c>
      <c r="F28" s="43" t="str">
        <f t="shared" ref="F28:F31" si="13">IF($B28="N/A","N/A",IF(E28&gt;10,"No",IF(E28&lt;-10,"No","Yes")))</f>
        <v>N/A</v>
      </c>
      <c r="G28" s="13">
        <v>24.584717607999998</v>
      </c>
      <c r="H28" s="43" t="str">
        <f t="shared" ref="H28:H31" si="14">IF($B28="N/A","N/A",IF(G28&gt;10,"No",IF(G28&lt;-10,"No","Yes")))</f>
        <v>N/A</v>
      </c>
      <c r="I28" s="12">
        <v>-67.900000000000006</v>
      </c>
      <c r="J28" s="12">
        <v>181</v>
      </c>
      <c r="K28" s="44" t="s">
        <v>217</v>
      </c>
      <c r="L28" s="9" t="str">
        <f t="shared" si="11"/>
        <v>N/A</v>
      </c>
    </row>
    <row r="29" spans="1:14" x14ac:dyDescent="0.2">
      <c r="A29" s="2" t="s">
        <v>426</v>
      </c>
      <c r="B29" s="34" t="s">
        <v>217</v>
      </c>
      <c r="C29" s="13">
        <v>0</v>
      </c>
      <c r="D29" s="70" t="str">
        <f t="shared" si="12"/>
        <v>N/A</v>
      </c>
      <c r="E29" s="13">
        <v>0</v>
      </c>
      <c r="F29" s="43" t="str">
        <f t="shared" si="13"/>
        <v>N/A</v>
      </c>
      <c r="G29" s="13">
        <v>0</v>
      </c>
      <c r="H29" s="43" t="str">
        <f t="shared" si="14"/>
        <v>N/A</v>
      </c>
      <c r="I29" s="12" t="s">
        <v>1743</v>
      </c>
      <c r="J29" s="12" t="s">
        <v>1743</v>
      </c>
      <c r="K29" s="44" t="s">
        <v>217</v>
      </c>
      <c r="L29" s="9" t="str">
        <f t="shared" si="11"/>
        <v>N/A</v>
      </c>
    </row>
    <row r="30" spans="1:14" x14ac:dyDescent="0.2">
      <c r="A30" s="2" t="s">
        <v>422</v>
      </c>
      <c r="B30" s="34" t="s">
        <v>217</v>
      </c>
      <c r="C30" s="13">
        <v>3.4090909091000001</v>
      </c>
      <c r="D30" s="70" t="str">
        <f t="shared" si="12"/>
        <v>N/A</v>
      </c>
      <c r="E30" s="13">
        <v>5</v>
      </c>
      <c r="F30" s="43" t="str">
        <f t="shared" si="13"/>
        <v>N/A</v>
      </c>
      <c r="G30" s="13">
        <v>3.3222591362</v>
      </c>
      <c r="H30" s="43" t="str">
        <f t="shared" si="14"/>
        <v>N/A</v>
      </c>
      <c r="I30" s="12">
        <v>46.67</v>
      </c>
      <c r="J30" s="12">
        <v>-33.6</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12.136319991000001</v>
      </c>
      <c r="D32" s="70" t="str">
        <f>IF($B32="N/A","N/A",IF(C32&gt;10,"No",IF(C32&lt;-10,"No","Yes")))</f>
        <v>N/A</v>
      </c>
      <c r="E32" s="68">
        <v>11.179699236999999</v>
      </c>
      <c r="F32" s="70" t="str">
        <f>IF($B32="N/A","N/A",IF(E32&gt;10,"No",IF(E32&lt;-10,"No","Yes")))</f>
        <v>N/A</v>
      </c>
      <c r="G32" s="68">
        <v>11.172388221</v>
      </c>
      <c r="H32" s="70" t="str">
        <f>IF($B32="N/A","N/A",IF(G32&gt;10,"No",IF(G32&lt;-10,"No","Yes")))</f>
        <v>N/A</v>
      </c>
      <c r="I32" s="12">
        <v>-7.88</v>
      </c>
      <c r="J32" s="12">
        <v>-6.5000000000000002E-2</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99.950983354000002</v>
      </c>
      <c r="D34" s="43" t="str">
        <f>IF($B34="N/A","N/A",IF(C34&gt;=98,"Yes","No"))</f>
        <v>Yes</v>
      </c>
      <c r="E34" s="13">
        <v>99.950319058999995</v>
      </c>
      <c r="F34" s="43" t="str">
        <f>IF($B34="N/A","N/A",IF(E34&gt;=98,"Yes","No"))</f>
        <v>Yes</v>
      </c>
      <c r="G34" s="13">
        <v>99.740440863000003</v>
      </c>
      <c r="H34" s="43" t="str">
        <f>IF($B34="N/A","N/A",IF(G34&gt;=98,"Yes","No"))</f>
        <v>Yes</v>
      </c>
      <c r="I34" s="12">
        <v>-1E-3</v>
      </c>
      <c r="J34" s="12">
        <v>-0.21</v>
      </c>
      <c r="K34" s="44" t="s">
        <v>733</v>
      </c>
      <c r="L34" s="9" t="str">
        <f t="shared" si="11"/>
        <v>Yes</v>
      </c>
    </row>
    <row r="35" spans="1:14" x14ac:dyDescent="0.2">
      <c r="A35" s="2" t="s">
        <v>18</v>
      </c>
      <c r="B35" s="47" t="s">
        <v>281</v>
      </c>
      <c r="C35" s="13">
        <v>99.485996682999996</v>
      </c>
      <c r="D35" s="43" t="str">
        <f>IF($B35="N/A","N/A",IF(C35&gt;=95,"Yes","No"))</f>
        <v>Yes</v>
      </c>
      <c r="E35" s="13">
        <v>99.590652843000001</v>
      </c>
      <c r="F35" s="43" t="str">
        <f>IF($B35="N/A","N/A",IF(E35&gt;=95,"Yes","No"))</f>
        <v>Yes</v>
      </c>
      <c r="G35" s="13">
        <v>99.708341864999994</v>
      </c>
      <c r="H35" s="43" t="str">
        <f>IF($B35="N/A","N/A",IF(G35&gt;=95,"Yes","No"))</f>
        <v>Yes</v>
      </c>
      <c r="I35" s="12">
        <v>0.1052</v>
      </c>
      <c r="J35" s="12">
        <v>0.1182</v>
      </c>
      <c r="K35" s="44" t="s">
        <v>733</v>
      </c>
      <c r="L35" s="9" t="str">
        <f t="shared" si="11"/>
        <v>Yes</v>
      </c>
    </row>
    <row r="36" spans="1:14" x14ac:dyDescent="0.2">
      <c r="A36" s="2" t="s">
        <v>23</v>
      </c>
      <c r="B36" s="34" t="s">
        <v>217</v>
      </c>
      <c r="C36" s="13">
        <v>89.514802355</v>
      </c>
      <c r="D36" s="43" t="str">
        <f t="shared" ref="D36:D41" si="15">IF($B36="N/A","N/A",IF(C36&gt;10,"No",IF(C36&lt;-10,"No","Yes")))</f>
        <v>N/A</v>
      </c>
      <c r="E36" s="13">
        <v>89.573844621000006</v>
      </c>
      <c r="F36" s="43" t="str">
        <f t="shared" ref="F36:F41" si="16">IF($B36="N/A","N/A",IF(E36&gt;10,"No",IF(E36&lt;-10,"No","Yes")))</f>
        <v>N/A</v>
      </c>
      <c r="G36" s="13">
        <v>85.267113469999998</v>
      </c>
      <c r="H36" s="43" t="str">
        <f t="shared" ref="H36:H41" si="17">IF($B36="N/A","N/A",IF(G36&gt;10,"No",IF(G36&lt;-10,"No","Yes")))</f>
        <v>N/A</v>
      </c>
      <c r="I36" s="12">
        <v>6.6000000000000003E-2</v>
      </c>
      <c r="J36" s="12">
        <v>-4.8099999999999996</v>
      </c>
      <c r="K36" s="44" t="s">
        <v>733</v>
      </c>
      <c r="L36" s="9" t="str">
        <f t="shared" si="11"/>
        <v>Yes</v>
      </c>
    </row>
    <row r="37" spans="1:14" x14ac:dyDescent="0.2">
      <c r="A37" s="2" t="s">
        <v>24</v>
      </c>
      <c r="B37" s="34" t="s">
        <v>217</v>
      </c>
      <c r="C37" s="13">
        <v>2.9587924446999998</v>
      </c>
      <c r="D37" s="43" t="str">
        <f t="shared" si="15"/>
        <v>N/A</v>
      </c>
      <c r="E37" s="13">
        <v>2.9418851984000001</v>
      </c>
      <c r="F37" s="43" t="str">
        <f t="shared" si="16"/>
        <v>N/A</v>
      </c>
      <c r="G37" s="13">
        <v>2.8086623019000001</v>
      </c>
      <c r="H37" s="43" t="str">
        <f t="shared" si="17"/>
        <v>N/A</v>
      </c>
      <c r="I37" s="12">
        <v>-0.57099999999999995</v>
      </c>
      <c r="J37" s="12">
        <v>-4.53</v>
      </c>
      <c r="K37" s="44" t="s">
        <v>733</v>
      </c>
      <c r="L37" s="9" t="str">
        <f t="shared" si="11"/>
        <v>Yes</v>
      </c>
    </row>
    <row r="38" spans="1:14" x14ac:dyDescent="0.2">
      <c r="A38" s="2" t="s">
        <v>25</v>
      </c>
      <c r="B38" s="34" t="s">
        <v>217</v>
      </c>
      <c r="C38" s="13">
        <v>3.3566330264999999</v>
      </c>
      <c r="D38" s="43" t="str">
        <f t="shared" si="15"/>
        <v>N/A</v>
      </c>
      <c r="E38" s="13">
        <v>3.2176590459000001</v>
      </c>
      <c r="F38" s="43" t="str">
        <f t="shared" si="16"/>
        <v>N/A</v>
      </c>
      <c r="G38" s="13">
        <v>3.0823339291999998</v>
      </c>
      <c r="H38" s="43" t="str">
        <f t="shared" si="17"/>
        <v>N/A</v>
      </c>
      <c r="I38" s="12">
        <v>-4.1399999999999997</v>
      </c>
      <c r="J38" s="12">
        <v>-4.21</v>
      </c>
      <c r="K38" s="44" t="s">
        <v>733</v>
      </c>
      <c r="L38" s="9" t="str">
        <f t="shared" si="11"/>
        <v>Yes</v>
      </c>
    </row>
    <row r="39" spans="1:14" x14ac:dyDescent="0.2">
      <c r="A39" s="2" t="s">
        <v>26</v>
      </c>
      <c r="B39" s="47" t="s">
        <v>217</v>
      </c>
      <c r="C39" s="13">
        <v>2.5643091674999998</v>
      </c>
      <c r="D39" s="11" t="str">
        <f t="shared" si="15"/>
        <v>N/A</v>
      </c>
      <c r="E39" s="13">
        <v>2.5569322762</v>
      </c>
      <c r="F39" s="11" t="str">
        <f t="shared" si="16"/>
        <v>N/A</v>
      </c>
      <c r="G39" s="13">
        <v>2.2953550536999998</v>
      </c>
      <c r="H39" s="11" t="str">
        <f t="shared" si="17"/>
        <v>N/A</v>
      </c>
      <c r="I39" s="12">
        <v>-0.28799999999999998</v>
      </c>
      <c r="J39" s="12">
        <v>-10.199999999999999</v>
      </c>
      <c r="K39" s="47" t="s">
        <v>217</v>
      </c>
      <c r="L39" s="9" t="str">
        <f t="shared" si="11"/>
        <v>N/A</v>
      </c>
    </row>
    <row r="40" spans="1:14" x14ac:dyDescent="0.2">
      <c r="A40" s="2" t="s">
        <v>60</v>
      </c>
      <c r="B40" s="47" t="s">
        <v>217</v>
      </c>
      <c r="C40" s="13">
        <v>1.1975505106</v>
      </c>
      <c r="D40" s="11" t="str">
        <f t="shared" si="15"/>
        <v>N/A</v>
      </c>
      <c r="E40" s="13">
        <v>1.3845215606000001</v>
      </c>
      <c r="F40" s="11" t="str">
        <f t="shared" si="16"/>
        <v>N/A</v>
      </c>
      <c r="G40" s="13">
        <v>1.4043311510000001</v>
      </c>
      <c r="H40" s="11" t="str">
        <f t="shared" si="17"/>
        <v>N/A</v>
      </c>
      <c r="I40" s="12">
        <v>15.61</v>
      </c>
      <c r="J40" s="12">
        <v>1.431</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0.4079124952</v>
      </c>
      <c r="D42" s="11" t="str">
        <f>IF($B42="N/A","N/A",IF(C42&gt;=5,"No",IF(C42&lt;0,"No","Yes")))</f>
        <v>Yes</v>
      </c>
      <c r="E42" s="13">
        <v>0.3251572982</v>
      </c>
      <c r="F42" s="11" t="str">
        <f>IF($B42="N/A","N/A",IF(E42&gt;=5,"No",IF(E42&lt;0,"No","Yes")))</f>
        <v>Yes</v>
      </c>
      <c r="G42" s="13">
        <v>5.1422040943000002</v>
      </c>
      <c r="H42" s="11" t="str">
        <f>IF($B42="N/A","N/A",IF(G42&gt;=5,"No",IF(G42&lt;0,"No","Yes")))</f>
        <v>No</v>
      </c>
      <c r="I42" s="12">
        <v>-20.3</v>
      </c>
      <c r="J42" s="12">
        <v>1481</v>
      </c>
      <c r="K42" s="44" t="s">
        <v>733</v>
      </c>
      <c r="L42" s="9" t="str">
        <f t="shared" si="11"/>
        <v>No</v>
      </c>
    </row>
    <row r="43" spans="1:14" x14ac:dyDescent="0.2">
      <c r="A43" s="2" t="s">
        <v>63</v>
      </c>
      <c r="B43" s="47" t="s">
        <v>217</v>
      </c>
      <c r="C43" s="13">
        <v>20.984831698000001</v>
      </c>
      <c r="D43" s="11" t="str">
        <f>IF($B43="N/A","N/A",IF(C43&gt;10,"No",IF(C43&lt;-10,"No","Yes")))</f>
        <v>N/A</v>
      </c>
      <c r="E43" s="13">
        <v>21.734073092999999</v>
      </c>
      <c r="F43" s="11" t="str">
        <f>IF($B43="N/A","N/A",IF(E43&gt;10,"No",IF(E43&lt;-10,"No","Yes")))</f>
        <v>N/A</v>
      </c>
      <c r="G43" s="13">
        <v>20.854940202000002</v>
      </c>
      <c r="H43" s="11" t="str">
        <f>IF($B43="N/A","N/A",IF(G43&gt;10,"No",IF(G43&lt;-10,"No","Yes")))</f>
        <v>N/A</v>
      </c>
      <c r="I43" s="12">
        <v>3.57</v>
      </c>
      <c r="J43" s="12">
        <v>-4.04</v>
      </c>
      <c r="K43" s="47" t="s">
        <v>733</v>
      </c>
      <c r="L43" s="9" t="str">
        <f t="shared" si="11"/>
        <v>Yes</v>
      </c>
    </row>
    <row r="44" spans="1:14" x14ac:dyDescent="0.2">
      <c r="A44" s="2" t="s">
        <v>64</v>
      </c>
      <c r="B44" s="47" t="s">
        <v>217</v>
      </c>
      <c r="C44" s="13">
        <v>0.25917926569999999</v>
      </c>
      <c r="D44" s="11" t="str">
        <f>IF($B44="N/A","N/A",IF(C44&gt;10,"No",IF(C44&lt;-10,"No","Yes")))</f>
        <v>N/A</v>
      </c>
      <c r="E44" s="13">
        <v>0.36956938319999999</v>
      </c>
      <c r="F44" s="11" t="str">
        <f>IF($B44="N/A","N/A",IF(E44&gt;10,"No",IF(E44&lt;-10,"No","Yes")))</f>
        <v>N/A</v>
      </c>
      <c r="G44" s="13">
        <v>2.4347849162999999</v>
      </c>
      <c r="H44" s="11" t="str">
        <f>IF($B44="N/A","N/A",IF(G44&gt;10,"No",IF(G44&lt;-10,"No","Yes")))</f>
        <v>N/A</v>
      </c>
      <c r="I44" s="12">
        <v>42.59</v>
      </c>
      <c r="J44" s="12">
        <v>558.79999999999995</v>
      </c>
      <c r="K44" s="44" t="s">
        <v>733</v>
      </c>
      <c r="L44" s="9" t="str">
        <f t="shared" si="11"/>
        <v>No</v>
      </c>
    </row>
    <row r="45" spans="1:14" x14ac:dyDescent="0.2">
      <c r="A45" s="3" t="s">
        <v>19</v>
      </c>
      <c r="B45" s="34" t="s">
        <v>285</v>
      </c>
      <c r="C45" s="8">
        <v>7.0385888577999998</v>
      </c>
      <c r="D45" s="43" t="str">
        <f>IF($B45="N/A","N/A",IF(C45&gt;8,"No",IF(C45&lt;2,"No","Yes")))</f>
        <v>Yes</v>
      </c>
      <c r="E45" s="8">
        <v>6.4692320278000004</v>
      </c>
      <c r="F45" s="43" t="str">
        <f>IF($B45="N/A","N/A",IF(E45&gt;8,"No",IF(E45&lt;2,"No","Yes")))</f>
        <v>Yes</v>
      </c>
      <c r="G45" s="8">
        <v>5.7595563697000003</v>
      </c>
      <c r="H45" s="43" t="str">
        <f>IF($B45="N/A","N/A",IF(G45&gt;8,"No",IF(G45&lt;2,"No","Yes")))</f>
        <v>Yes</v>
      </c>
      <c r="I45" s="12">
        <v>-8.09</v>
      </c>
      <c r="J45" s="12">
        <v>-11</v>
      </c>
      <c r="K45" s="44" t="s">
        <v>733</v>
      </c>
      <c r="L45" s="9" t="str">
        <f t="shared" si="11"/>
        <v>No</v>
      </c>
    </row>
    <row r="46" spans="1:14" x14ac:dyDescent="0.2">
      <c r="A46" s="3" t="s">
        <v>174</v>
      </c>
      <c r="B46" s="34" t="s">
        <v>217</v>
      </c>
      <c r="C46" s="8">
        <v>24.194414788</v>
      </c>
      <c r="D46" s="11" t="str">
        <f t="shared" ref="D46:D53" si="18">IF($B46="N/A","N/A",IF(C46&gt;10,"No",IF(C46&lt;-10,"No","Yes")))</f>
        <v>N/A</v>
      </c>
      <c r="E46" s="8">
        <v>24.812506507999998</v>
      </c>
      <c r="F46" s="11" t="str">
        <f t="shared" ref="F46:F53" si="19">IF($B46="N/A","N/A",IF(E46&gt;10,"No",IF(E46&lt;-10,"No","Yes")))</f>
        <v>N/A</v>
      </c>
      <c r="G46" s="8">
        <v>24.704329490999999</v>
      </c>
      <c r="H46" s="11" t="str">
        <f t="shared" ref="H46:H53" si="20">IF($B46="N/A","N/A",IF(G46&gt;10,"No",IF(G46&lt;-10,"No","Yes")))</f>
        <v>N/A</v>
      </c>
      <c r="I46" s="12">
        <v>2.5550000000000002</v>
      </c>
      <c r="J46" s="12">
        <v>-0.436</v>
      </c>
      <c r="K46" s="44" t="s">
        <v>733</v>
      </c>
      <c r="L46" s="9" t="str">
        <f>IF(J46="Div by 0", "N/A", IF(OR(J46="N/A",K46="N/A"),"N/A", IF(J46&gt;VALUE(MID(K46,1,2)), "No", IF(J46&lt;-1*VALUE(MID(K46,1,2)), "No", "Yes"))))</f>
        <v>Yes</v>
      </c>
    </row>
    <row r="47" spans="1:14" x14ac:dyDescent="0.2">
      <c r="A47" s="3" t="s">
        <v>175</v>
      </c>
      <c r="B47" s="34" t="s">
        <v>217</v>
      </c>
      <c r="C47" s="8">
        <v>25.677336180000001</v>
      </c>
      <c r="D47" s="11" t="str">
        <f t="shared" si="18"/>
        <v>N/A</v>
      </c>
      <c r="E47" s="8">
        <v>26.875009296999998</v>
      </c>
      <c r="F47" s="11" t="str">
        <f t="shared" si="19"/>
        <v>N/A</v>
      </c>
      <c r="G47" s="8">
        <v>28.024638748000001</v>
      </c>
      <c r="H47" s="11" t="str">
        <f t="shared" si="20"/>
        <v>N/A</v>
      </c>
      <c r="I47" s="12">
        <v>4.6639999999999997</v>
      </c>
      <c r="J47" s="12">
        <v>4.2779999999999996</v>
      </c>
      <c r="K47" s="44" t="s">
        <v>733</v>
      </c>
      <c r="L47" s="9" t="str">
        <f>IF(J47="Div by 0", "N/A", IF(OR(J47="N/A",K47="N/A"),"N/A", IF(J47&gt;VALUE(MID(K47,1,2)), "No", IF(J47&lt;-1*VALUE(MID(K47,1,2)), "No", "Yes"))))</f>
        <v>Yes</v>
      </c>
    </row>
    <row r="48" spans="1:14" x14ac:dyDescent="0.2">
      <c r="A48" s="3" t="s">
        <v>176</v>
      </c>
      <c r="B48" s="34" t="s">
        <v>217</v>
      </c>
      <c r="C48" s="8">
        <v>2.4820552075000002</v>
      </c>
      <c r="D48" s="11" t="str">
        <f t="shared" si="18"/>
        <v>N/A</v>
      </c>
      <c r="E48" s="8">
        <v>2.4670900950000001</v>
      </c>
      <c r="F48" s="11" t="str">
        <f t="shared" si="19"/>
        <v>N/A</v>
      </c>
      <c r="G48" s="8">
        <v>2.3614900576000002</v>
      </c>
      <c r="H48" s="11" t="str">
        <f t="shared" si="20"/>
        <v>N/A</v>
      </c>
      <c r="I48" s="12">
        <v>-0.60299999999999998</v>
      </c>
      <c r="J48" s="12">
        <v>-4.28</v>
      </c>
      <c r="K48" s="44" t="s">
        <v>733</v>
      </c>
      <c r="L48" s="9" t="str">
        <f t="shared" ref="L48:L57" si="21">IF(J48="Div by 0", "N/A", IF(OR(J48="N/A",K48="N/A"),"N/A", IF(J48&gt;VALUE(MID(K48,1,2)), "No", IF(J48&lt;-1*VALUE(MID(K48,1,2)), "No", "Yes"))))</f>
        <v>Yes</v>
      </c>
    </row>
    <row r="49" spans="1:12" x14ac:dyDescent="0.2">
      <c r="A49" s="3" t="s">
        <v>177</v>
      </c>
      <c r="B49" s="34" t="s">
        <v>217</v>
      </c>
      <c r="C49" s="8">
        <v>26.272586266000001</v>
      </c>
      <c r="D49" s="11" t="str">
        <f t="shared" si="18"/>
        <v>N/A</v>
      </c>
      <c r="E49" s="8">
        <v>25.781731098000002</v>
      </c>
      <c r="F49" s="11" t="str">
        <f t="shared" si="19"/>
        <v>N/A</v>
      </c>
      <c r="G49" s="8">
        <v>25.436518698</v>
      </c>
      <c r="H49" s="11" t="str">
        <f t="shared" si="20"/>
        <v>N/A</v>
      </c>
      <c r="I49" s="12">
        <v>-1.87</v>
      </c>
      <c r="J49" s="12">
        <v>-1.34</v>
      </c>
      <c r="K49" s="44" t="s">
        <v>733</v>
      </c>
      <c r="L49" s="9" t="str">
        <f t="shared" si="21"/>
        <v>Yes</v>
      </c>
    </row>
    <row r="50" spans="1:12" x14ac:dyDescent="0.2">
      <c r="A50" s="3" t="s">
        <v>178</v>
      </c>
      <c r="B50" s="34" t="s">
        <v>217</v>
      </c>
      <c r="C50" s="8">
        <v>9.1523477629999999</v>
      </c>
      <c r="D50" s="11" t="str">
        <f t="shared" si="18"/>
        <v>N/A</v>
      </c>
      <c r="E50" s="8">
        <v>8.9053830935999994</v>
      </c>
      <c r="F50" s="11" t="str">
        <f t="shared" si="19"/>
        <v>N/A</v>
      </c>
      <c r="G50" s="8">
        <v>9.0920411089000002</v>
      </c>
      <c r="H50" s="11" t="str">
        <f t="shared" si="20"/>
        <v>N/A</v>
      </c>
      <c r="I50" s="12">
        <v>-2.7</v>
      </c>
      <c r="J50" s="12">
        <v>2.0960000000000001</v>
      </c>
      <c r="K50" s="44" t="s">
        <v>733</v>
      </c>
      <c r="L50" s="9" t="str">
        <f t="shared" si="21"/>
        <v>Yes</v>
      </c>
    </row>
    <row r="51" spans="1:12" x14ac:dyDescent="0.2">
      <c r="A51" s="3" t="s">
        <v>179</v>
      </c>
      <c r="B51" s="34" t="s">
        <v>217</v>
      </c>
      <c r="C51" s="8">
        <v>2.5183140960000001</v>
      </c>
      <c r="D51" s="11" t="str">
        <f t="shared" si="18"/>
        <v>N/A</v>
      </c>
      <c r="E51" s="8">
        <v>2.3326243138999998</v>
      </c>
      <c r="F51" s="11" t="str">
        <f t="shared" si="19"/>
        <v>N/A</v>
      </c>
      <c r="G51" s="8">
        <v>2.3224731724000001</v>
      </c>
      <c r="H51" s="11" t="str">
        <f t="shared" si="20"/>
        <v>N/A</v>
      </c>
      <c r="I51" s="12">
        <v>-7.37</v>
      </c>
      <c r="J51" s="12">
        <v>-0.435</v>
      </c>
      <c r="K51" s="44" t="s">
        <v>733</v>
      </c>
      <c r="L51" s="9" t="str">
        <f t="shared" si="21"/>
        <v>Yes</v>
      </c>
    </row>
    <row r="52" spans="1:12" x14ac:dyDescent="0.2">
      <c r="A52" s="3" t="s">
        <v>180</v>
      </c>
      <c r="B52" s="34" t="s">
        <v>217</v>
      </c>
      <c r="C52" s="8">
        <v>1.6961102269999999</v>
      </c>
      <c r="D52" s="11" t="str">
        <f t="shared" si="18"/>
        <v>N/A</v>
      </c>
      <c r="E52" s="8">
        <v>1.5088726590999999</v>
      </c>
      <c r="F52" s="11" t="str">
        <f t="shared" si="19"/>
        <v>N/A</v>
      </c>
      <c r="G52" s="8">
        <v>1.4809813437999999</v>
      </c>
      <c r="H52" s="11" t="str">
        <f t="shared" si="20"/>
        <v>N/A</v>
      </c>
      <c r="I52" s="12">
        <v>-11</v>
      </c>
      <c r="J52" s="12">
        <v>-1.85</v>
      </c>
      <c r="K52" s="44" t="s">
        <v>733</v>
      </c>
      <c r="L52" s="9" t="str">
        <f t="shared" si="21"/>
        <v>Yes</v>
      </c>
    </row>
    <row r="53" spans="1:12" x14ac:dyDescent="0.2">
      <c r="A53" s="3" t="s">
        <v>950</v>
      </c>
      <c r="B53" s="34" t="s">
        <v>217</v>
      </c>
      <c r="C53" s="8">
        <v>0.96757515329999999</v>
      </c>
      <c r="D53" s="11" t="str">
        <f t="shared" si="18"/>
        <v>N/A</v>
      </c>
      <c r="E53" s="8">
        <v>0.84695592679999998</v>
      </c>
      <c r="F53" s="11" t="str">
        <f t="shared" si="19"/>
        <v>N/A</v>
      </c>
      <c r="G53" s="8">
        <v>0.81797101130000005</v>
      </c>
      <c r="H53" s="11" t="str">
        <f t="shared" si="20"/>
        <v>N/A</v>
      </c>
      <c r="I53" s="12">
        <v>-12.5</v>
      </c>
      <c r="J53" s="12">
        <v>-3.42</v>
      </c>
      <c r="K53" s="44" t="s">
        <v>733</v>
      </c>
      <c r="L53" s="9" t="str">
        <f t="shared" si="21"/>
        <v>Yes</v>
      </c>
    </row>
    <row r="54" spans="1:12" x14ac:dyDescent="0.2">
      <c r="A54" s="2" t="s">
        <v>212</v>
      </c>
      <c r="B54" s="34" t="s">
        <v>217</v>
      </c>
      <c r="C54" s="35" t="s">
        <v>217</v>
      </c>
      <c r="D54" s="9" t="str">
        <f t="shared" ref="D54:D57" si="22">IF($B54="N/A","N/A",IF(C54&lt;0,"No","Yes"))</f>
        <v>N/A</v>
      </c>
      <c r="E54" s="35">
        <v>195321</v>
      </c>
      <c r="F54" s="9" t="str">
        <f t="shared" ref="F54:F57" si="23">IF($B54="N/A","N/A",IF(E54&lt;0,"No","Yes"))</f>
        <v>N/A</v>
      </c>
      <c r="G54" s="35">
        <v>211179</v>
      </c>
      <c r="H54" s="9" t="str">
        <f t="shared" ref="H54:H57" si="24">IF($B54="N/A","N/A",IF(G54&lt;0,"No","Yes"))</f>
        <v>N/A</v>
      </c>
      <c r="I54" s="12" t="s">
        <v>217</v>
      </c>
      <c r="J54" s="12">
        <v>8.1189999999999998</v>
      </c>
      <c r="K54" s="44" t="s">
        <v>733</v>
      </c>
      <c r="L54" s="9" t="str">
        <f t="shared" si="21"/>
        <v>Yes</v>
      </c>
    </row>
    <row r="55" spans="1:12" x14ac:dyDescent="0.2">
      <c r="A55" s="2" t="s">
        <v>213</v>
      </c>
      <c r="B55" s="34" t="s">
        <v>217</v>
      </c>
      <c r="C55" s="35" t="s">
        <v>217</v>
      </c>
      <c r="D55" s="9" t="str">
        <f t="shared" si="22"/>
        <v>N/A</v>
      </c>
      <c r="E55" s="35">
        <v>8255</v>
      </c>
      <c r="F55" s="9" t="str">
        <f t="shared" si="23"/>
        <v>N/A</v>
      </c>
      <c r="G55" s="35">
        <v>8501</v>
      </c>
      <c r="H55" s="9" t="str">
        <f t="shared" si="24"/>
        <v>N/A</v>
      </c>
      <c r="I55" s="12" t="s">
        <v>217</v>
      </c>
      <c r="J55" s="12">
        <v>2.98</v>
      </c>
      <c r="K55" s="44" t="s">
        <v>733</v>
      </c>
      <c r="L55" s="9" t="str">
        <f t="shared" si="21"/>
        <v>Yes</v>
      </c>
    </row>
    <row r="56" spans="1:12" x14ac:dyDescent="0.2">
      <c r="A56" s="2" t="s">
        <v>214</v>
      </c>
      <c r="B56" s="34" t="s">
        <v>217</v>
      </c>
      <c r="C56" s="35" t="s">
        <v>217</v>
      </c>
      <c r="D56" s="9" t="str">
        <f t="shared" si="22"/>
        <v>N/A</v>
      </c>
      <c r="E56" s="35">
        <v>114344</v>
      </c>
      <c r="F56" s="9" t="str">
        <f t="shared" si="23"/>
        <v>N/A</v>
      </c>
      <c r="G56" s="35">
        <v>122456</v>
      </c>
      <c r="H56" s="9" t="str">
        <f t="shared" si="24"/>
        <v>N/A</v>
      </c>
      <c r="I56" s="12" t="s">
        <v>217</v>
      </c>
      <c r="J56" s="12">
        <v>7.0940000000000003</v>
      </c>
      <c r="K56" s="44" t="s">
        <v>733</v>
      </c>
      <c r="L56" s="9" t="str">
        <f t="shared" si="21"/>
        <v>Yes</v>
      </c>
    </row>
    <row r="57" spans="1:12" x14ac:dyDescent="0.2">
      <c r="A57" s="2" t="s">
        <v>951</v>
      </c>
      <c r="B57" s="34" t="s">
        <v>217</v>
      </c>
      <c r="C57" s="35" t="s">
        <v>217</v>
      </c>
      <c r="D57" s="9" t="str">
        <f t="shared" si="22"/>
        <v>N/A</v>
      </c>
      <c r="E57" s="35">
        <v>12324</v>
      </c>
      <c r="F57" s="9" t="str">
        <f t="shared" si="23"/>
        <v>N/A</v>
      </c>
      <c r="G57" s="35">
        <v>13269</v>
      </c>
      <c r="H57" s="9" t="str">
        <f t="shared" si="24"/>
        <v>N/A</v>
      </c>
      <c r="I57" s="12" t="s">
        <v>217</v>
      </c>
      <c r="J57" s="12">
        <v>7.6680000000000001</v>
      </c>
      <c r="K57" s="44" t="s">
        <v>733</v>
      </c>
      <c r="L57" s="9" t="str">
        <f t="shared" si="21"/>
        <v>Yes</v>
      </c>
    </row>
    <row r="58" spans="1:12" x14ac:dyDescent="0.2">
      <c r="A58" s="2" t="s">
        <v>952</v>
      </c>
      <c r="B58" s="34" t="s">
        <v>217</v>
      </c>
      <c r="C58" s="8">
        <v>99.999328539000004</v>
      </c>
      <c r="D58" s="43" t="str">
        <f>IF($B58="N/A","N/A",IF(C58&gt;10,"No",IF(C58&lt;-10,"No","Yes")))</f>
        <v>N/A</v>
      </c>
      <c r="E58" s="8">
        <v>99.999405018999994</v>
      </c>
      <c r="F58" s="43" t="str">
        <f>IF($B58="N/A","N/A",IF(E58&gt;10,"No",IF(E58&lt;-10,"No","Yes")))</f>
        <v>N/A</v>
      </c>
      <c r="G58" s="8">
        <v>100</v>
      </c>
      <c r="H58" s="43" t="str">
        <f>IF($B58="N/A","N/A",IF(G58&gt;10,"No",IF(G58&lt;-10,"No","Yes")))</f>
        <v>N/A</v>
      </c>
      <c r="I58" s="12">
        <v>1E-4</v>
      </c>
      <c r="J58" s="12">
        <v>5.9999999999999995E-4</v>
      </c>
      <c r="K58" s="34" t="s">
        <v>217</v>
      </c>
      <c r="L58" s="9" t="str">
        <f t="shared" si="11"/>
        <v>N/A</v>
      </c>
    </row>
    <row r="59" spans="1:12" x14ac:dyDescent="0.2">
      <c r="A59" s="2" t="s">
        <v>953</v>
      </c>
      <c r="B59" s="34" t="s">
        <v>217</v>
      </c>
      <c r="C59" s="8">
        <v>99.835827811000001</v>
      </c>
      <c r="D59" s="43" t="str">
        <f>IF($B59="N/A","N/A",IF(C59&gt;10,"No",IF(C59&lt;-10,"No","Yes")))</f>
        <v>N/A</v>
      </c>
      <c r="E59" s="8">
        <v>99.817340731000002</v>
      </c>
      <c r="F59" s="43" t="str">
        <f>IF($B59="N/A","N/A",IF(E59&gt;10,"No",IF(E59&lt;-10,"No","Yes")))</f>
        <v>N/A</v>
      </c>
      <c r="G59" s="8">
        <v>99.951851503</v>
      </c>
      <c r="H59" s="43" t="str">
        <f>IF($B59="N/A","N/A",IF(G59&gt;10,"No",IF(G59&lt;-10,"No","Yes")))</f>
        <v>N/A</v>
      </c>
      <c r="I59" s="12">
        <v>-1.9E-2</v>
      </c>
      <c r="J59" s="12">
        <v>0.1348</v>
      </c>
      <c r="K59" s="34" t="s">
        <v>217</v>
      </c>
      <c r="L59" s="9" t="str">
        <f t="shared" si="11"/>
        <v>N/A</v>
      </c>
    </row>
    <row r="60" spans="1:12" x14ac:dyDescent="0.2">
      <c r="A60" s="2" t="s">
        <v>181</v>
      </c>
      <c r="B60" s="34" t="s">
        <v>217</v>
      </c>
      <c r="C60" s="8">
        <v>57.887315432000001</v>
      </c>
      <c r="D60" s="43" t="str">
        <f t="shared" ref="D60:D61" si="25">IF($B60="N/A","N/A",IF(C60&gt;10,"No",IF(C60&lt;-10,"No","Yes")))</f>
        <v>N/A</v>
      </c>
      <c r="E60" s="8">
        <v>57.048000119000001</v>
      </c>
      <c r="F60" s="43" t="str">
        <f t="shared" ref="F60:F61" si="26">IF($B60="N/A","N/A",IF(E60&gt;10,"No",IF(E60&lt;-10,"No","Yes")))</f>
        <v>N/A</v>
      </c>
      <c r="G60" s="8">
        <v>56.641725375999997</v>
      </c>
      <c r="H60" s="43" t="str">
        <f t="shared" ref="H60:H61" si="27">IF($B60="N/A","N/A",IF(G60&gt;10,"No",IF(G60&lt;-10,"No","Yes")))</f>
        <v>N/A</v>
      </c>
      <c r="I60" s="12">
        <v>-1.45</v>
      </c>
      <c r="J60" s="12">
        <v>-0.71199999999999997</v>
      </c>
      <c r="K60" s="44" t="s">
        <v>733</v>
      </c>
      <c r="L60" s="9" t="str">
        <f>IF(J60="Div by 0", "N/A", IF(OR(J60="N/A",K60="N/A"),"N/A", IF(J60&gt;VALUE(MID(K60,1,2)), "No", IF(J60&lt;-1*VALUE(MID(K60,1,2)), "No", "Yes"))))</f>
        <v>Yes</v>
      </c>
    </row>
    <row r="61" spans="1:12" x14ac:dyDescent="0.2">
      <c r="A61" s="6" t="s">
        <v>182</v>
      </c>
      <c r="B61" s="34" t="s">
        <v>217</v>
      </c>
      <c r="C61" s="8">
        <v>41.948512377999997</v>
      </c>
      <c r="D61" s="43" t="str">
        <f t="shared" si="25"/>
        <v>N/A</v>
      </c>
      <c r="E61" s="8">
        <v>42.769340612000001</v>
      </c>
      <c r="F61" s="43" t="str">
        <f t="shared" si="26"/>
        <v>N/A</v>
      </c>
      <c r="G61" s="8">
        <v>43.310126126999997</v>
      </c>
      <c r="H61" s="43" t="str">
        <f t="shared" si="27"/>
        <v>N/A</v>
      </c>
      <c r="I61" s="12">
        <v>1.9570000000000001</v>
      </c>
      <c r="J61" s="12">
        <v>1.264</v>
      </c>
      <c r="K61" s="44" t="s">
        <v>733</v>
      </c>
      <c r="L61" s="9" t="str">
        <f>IF(J61="Div by 0", "N/A", IF(OR(J61="N/A",K61="N/A"),"N/A", IF(J61&gt;VALUE(MID(K61,1,2)), "No", IF(J61&lt;-1*VALUE(MID(K61,1,2)), "No", "Yes"))))</f>
        <v>Yes</v>
      </c>
    </row>
    <row r="62" spans="1:12" x14ac:dyDescent="0.2">
      <c r="A62" s="7" t="s">
        <v>682</v>
      </c>
      <c r="B62" s="34" t="s">
        <v>286</v>
      </c>
      <c r="C62" s="8">
        <v>39.431876934999998</v>
      </c>
      <c r="D62" s="43" t="str">
        <f>IF($B62="N/A","N/A",IF(C62&gt;70,"No",IF(C62&lt;40,"No","Yes")))</f>
        <v>No</v>
      </c>
      <c r="E62" s="8">
        <v>39.268172960999998</v>
      </c>
      <c r="F62" s="43" t="str">
        <f>IF($B62="N/A","N/A",IF(E62&gt;70,"No",IF(E62&lt;40,"No","Yes")))</f>
        <v>No</v>
      </c>
      <c r="G62" s="8">
        <v>43.109230676000003</v>
      </c>
      <c r="H62" s="43" t="str">
        <f>IF($B62="N/A","N/A",IF(G62&gt;70,"No",IF(G62&lt;40,"No","Yes")))</f>
        <v>Yes</v>
      </c>
      <c r="I62" s="12">
        <v>-0.41499999999999998</v>
      </c>
      <c r="J62" s="12">
        <v>9.782</v>
      </c>
      <c r="K62" s="44" t="s">
        <v>733</v>
      </c>
      <c r="L62" s="9" t="str">
        <f t="shared" si="11"/>
        <v>Yes</v>
      </c>
    </row>
    <row r="63" spans="1:12" x14ac:dyDescent="0.2">
      <c r="A63" s="2" t="s">
        <v>683</v>
      </c>
      <c r="B63" s="34" t="s">
        <v>217</v>
      </c>
      <c r="C63" s="8">
        <v>66.603694374</v>
      </c>
      <c r="D63" s="43" t="str">
        <f>IF($B63="N/A","N/A",IF(C63&gt;10,"No",IF(C63&lt;-10,"No","Yes")))</f>
        <v>N/A</v>
      </c>
      <c r="E63" s="8">
        <v>66.630106936999994</v>
      </c>
      <c r="F63" s="43" t="str">
        <f>IF($B63="N/A","N/A",IF(E63&gt;10,"No",IF(E63&lt;-10,"No","Yes")))</f>
        <v>N/A</v>
      </c>
      <c r="G63" s="8">
        <v>68.064538089999999</v>
      </c>
      <c r="H63" s="43" t="str">
        <f>IF($B63="N/A","N/A",IF(G63&gt;10,"No",IF(G63&lt;-10,"No","Yes")))</f>
        <v>N/A</v>
      </c>
      <c r="I63" s="12">
        <v>3.9699999999999999E-2</v>
      </c>
      <c r="J63" s="12">
        <v>2.153</v>
      </c>
      <c r="K63" s="34" t="s">
        <v>217</v>
      </c>
      <c r="L63" s="9" t="str">
        <f t="shared" si="11"/>
        <v>N/A</v>
      </c>
    </row>
    <row r="64" spans="1:12" x14ac:dyDescent="0.2">
      <c r="A64" s="2" t="s">
        <v>684</v>
      </c>
      <c r="B64" s="34" t="s">
        <v>217</v>
      </c>
      <c r="C64" s="8">
        <v>70.234003005000005</v>
      </c>
      <c r="D64" s="43" t="str">
        <f t="shared" ref="D64:D70" si="28">IF($B64="N/A","N/A",IF(C64&gt;10,"No",IF(C64&lt;-10,"No","Yes")))</f>
        <v>N/A</v>
      </c>
      <c r="E64" s="8">
        <v>71.010076775000002</v>
      </c>
      <c r="F64" s="43" t="str">
        <f t="shared" ref="F64:F70" si="29">IF($B64="N/A","N/A",IF(E64&gt;10,"No",IF(E64&lt;-10,"No","Yes")))</f>
        <v>N/A</v>
      </c>
      <c r="G64" s="8">
        <v>71.729280309999993</v>
      </c>
      <c r="H64" s="43" t="str">
        <f t="shared" ref="H64:H70" si="30">IF($B64="N/A","N/A",IF(G64&gt;10,"No",IF(G64&lt;-10,"No","Yes")))</f>
        <v>N/A</v>
      </c>
      <c r="I64" s="12">
        <v>1.105</v>
      </c>
      <c r="J64" s="12">
        <v>1.0129999999999999</v>
      </c>
      <c r="K64" s="34" t="s">
        <v>217</v>
      </c>
      <c r="L64" s="9" t="str">
        <f t="shared" si="11"/>
        <v>N/A</v>
      </c>
    </row>
    <row r="65" spans="1:12" x14ac:dyDescent="0.2">
      <c r="A65" s="2" t="s">
        <v>427</v>
      </c>
      <c r="B65" s="34" t="s">
        <v>217</v>
      </c>
      <c r="C65" s="8">
        <v>36.494127087999999</v>
      </c>
      <c r="D65" s="43" t="str">
        <f t="shared" si="28"/>
        <v>N/A</v>
      </c>
      <c r="E65" s="8">
        <v>37.644789668000001</v>
      </c>
      <c r="F65" s="43" t="str">
        <f t="shared" si="29"/>
        <v>N/A</v>
      </c>
      <c r="G65" s="8">
        <v>42.839910058999997</v>
      </c>
      <c r="H65" s="43" t="str">
        <f t="shared" si="30"/>
        <v>N/A</v>
      </c>
      <c r="I65" s="12">
        <v>3.153</v>
      </c>
      <c r="J65" s="12">
        <v>13.8</v>
      </c>
      <c r="K65" s="34" t="s">
        <v>217</v>
      </c>
      <c r="L65" s="9" t="str">
        <f t="shared" si="11"/>
        <v>N/A</v>
      </c>
    </row>
    <row r="66" spans="1:12" x14ac:dyDescent="0.2">
      <c r="A66" s="2" t="s">
        <v>685</v>
      </c>
      <c r="B66" s="34" t="s">
        <v>217</v>
      </c>
      <c r="C66" s="8">
        <v>25.463293614000001</v>
      </c>
      <c r="D66" s="43" t="str">
        <f t="shared" si="28"/>
        <v>N/A</v>
      </c>
      <c r="E66" s="8">
        <v>23.412996868</v>
      </c>
      <c r="F66" s="43" t="str">
        <f t="shared" si="29"/>
        <v>N/A</v>
      </c>
      <c r="G66" s="8">
        <v>25.957886000999999</v>
      </c>
      <c r="H66" s="43" t="str">
        <f t="shared" si="30"/>
        <v>N/A</v>
      </c>
      <c r="I66" s="12">
        <v>-8.0500000000000007</v>
      </c>
      <c r="J66" s="12">
        <v>10.87</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0.61505818209999996</v>
      </c>
      <c r="D68" s="43" t="str">
        <f t="shared" si="28"/>
        <v>N/A</v>
      </c>
      <c r="E68" s="8">
        <v>0.41737940470000001</v>
      </c>
      <c r="F68" s="43" t="str">
        <f t="shared" si="29"/>
        <v>N/A</v>
      </c>
      <c r="G68" s="8">
        <v>0</v>
      </c>
      <c r="H68" s="43" t="str">
        <f t="shared" si="30"/>
        <v>N/A</v>
      </c>
      <c r="I68" s="12">
        <v>-32.1</v>
      </c>
      <c r="J68" s="12">
        <v>-100</v>
      </c>
      <c r="K68" s="34" t="s">
        <v>217</v>
      </c>
      <c r="L68" s="9" t="str">
        <f t="shared" si="11"/>
        <v>N/A</v>
      </c>
    </row>
    <row r="69" spans="1:12" x14ac:dyDescent="0.2">
      <c r="A69" s="3" t="s">
        <v>151</v>
      </c>
      <c r="B69" s="34" t="s">
        <v>217</v>
      </c>
      <c r="C69" s="8">
        <v>0.8822996193</v>
      </c>
      <c r="D69" s="43" t="str">
        <f t="shared" si="28"/>
        <v>N/A</v>
      </c>
      <c r="E69" s="8">
        <v>0.76157610549999999</v>
      </c>
      <c r="F69" s="43" t="str">
        <f t="shared" si="29"/>
        <v>N/A</v>
      </c>
      <c r="G69" s="8">
        <v>0.74906885239999998</v>
      </c>
      <c r="H69" s="43" t="str">
        <f t="shared" si="30"/>
        <v>N/A</v>
      </c>
      <c r="I69" s="12">
        <v>-13.7</v>
      </c>
      <c r="J69" s="12">
        <v>-1.64</v>
      </c>
      <c r="K69" s="34" t="s">
        <v>217</v>
      </c>
      <c r="L69" s="9" t="str">
        <f t="shared" si="11"/>
        <v>N/A</v>
      </c>
    </row>
    <row r="70" spans="1:12" x14ac:dyDescent="0.2">
      <c r="A70" s="3" t="s">
        <v>152</v>
      </c>
      <c r="B70" s="34" t="s">
        <v>217</v>
      </c>
      <c r="C70" s="8">
        <v>0.93299491700000003</v>
      </c>
      <c r="D70" s="43" t="str">
        <f t="shared" si="28"/>
        <v>N/A</v>
      </c>
      <c r="E70" s="8">
        <v>0.79221764419999996</v>
      </c>
      <c r="F70" s="43" t="str">
        <f t="shared" si="29"/>
        <v>N/A</v>
      </c>
      <c r="G70" s="8">
        <v>0.77037594570000001</v>
      </c>
      <c r="H70" s="43" t="str">
        <f t="shared" si="30"/>
        <v>N/A</v>
      </c>
      <c r="I70" s="12">
        <v>-15.1</v>
      </c>
      <c r="J70" s="12">
        <v>-2.76</v>
      </c>
      <c r="K70" s="34" t="s">
        <v>217</v>
      </c>
      <c r="L70" s="9" t="str">
        <f t="shared" si="11"/>
        <v>N/A</v>
      </c>
    </row>
    <row r="71" spans="1:12" x14ac:dyDescent="0.2">
      <c r="A71" s="2" t="s">
        <v>954</v>
      </c>
      <c r="B71" s="47" t="s">
        <v>217</v>
      </c>
      <c r="C71" s="1">
        <v>1168</v>
      </c>
      <c r="D71" s="11" t="str">
        <f>IF($B71="N/A","N/A",IF(C71&gt;10,"No",IF(C71&lt;-10,"No","Yes")))</f>
        <v>N/A</v>
      </c>
      <c r="E71" s="1">
        <v>1409</v>
      </c>
      <c r="F71" s="11" t="str">
        <f>IF($B71="N/A","N/A",IF(E71&gt;10,"No",IF(E71&lt;-10,"No","Yes")))</f>
        <v>N/A</v>
      </c>
      <c r="G71" s="1">
        <v>2727</v>
      </c>
      <c r="H71" s="11" t="str">
        <f>IF($B71="N/A","N/A",IF(G71&gt;10,"No",IF(G71&lt;-10,"No","Yes")))</f>
        <v>N/A</v>
      </c>
      <c r="I71" s="12">
        <v>20.63</v>
      </c>
      <c r="J71" s="12">
        <v>93.54</v>
      </c>
      <c r="K71" s="34" t="s">
        <v>217</v>
      </c>
      <c r="L71" s="9" t="str">
        <f t="shared" si="11"/>
        <v>N/A</v>
      </c>
    </row>
    <row r="72" spans="1:12" x14ac:dyDescent="0.2">
      <c r="A72" s="3" t="s">
        <v>205</v>
      </c>
      <c r="B72" s="47" t="s">
        <v>221</v>
      </c>
      <c r="C72" s="1">
        <v>11</v>
      </c>
      <c r="D72" s="43" t="str">
        <f t="shared" ref="D72:D73" si="31">IF($B72="N/A","N/A",IF(C72&gt;0,"No",IF(C72&lt;0,"No","Yes")))</f>
        <v>No</v>
      </c>
      <c r="E72" s="1">
        <v>11</v>
      </c>
      <c r="F72" s="43" t="str">
        <f t="shared" ref="F72:F73" si="32">IF($B72="N/A","N/A",IF(E72&gt;0,"No",IF(E72&lt;0,"No","Yes")))</f>
        <v>No</v>
      </c>
      <c r="G72" s="1">
        <v>0</v>
      </c>
      <c r="H72" s="43" t="str">
        <f t="shared" ref="H72:H73" si="33">IF($B72="N/A","N/A",IF(G72&gt;0,"No",IF(G72&lt;0,"No","Yes")))</f>
        <v>Yes</v>
      </c>
      <c r="I72" s="12">
        <v>0</v>
      </c>
      <c r="J72" s="12">
        <v>-100</v>
      </c>
      <c r="K72" s="34" t="s">
        <v>217</v>
      </c>
      <c r="L72" s="9" t="str">
        <f t="shared" si="11"/>
        <v>N/A</v>
      </c>
    </row>
    <row r="73" spans="1:12" x14ac:dyDescent="0.2">
      <c r="A73" s="3" t="s">
        <v>206</v>
      </c>
      <c r="B73" s="47" t="s">
        <v>221</v>
      </c>
      <c r="C73" s="1">
        <v>17</v>
      </c>
      <c r="D73" s="43" t="str">
        <f t="shared" si="31"/>
        <v>No</v>
      </c>
      <c r="E73" s="1">
        <v>19</v>
      </c>
      <c r="F73" s="43" t="str">
        <f t="shared" si="32"/>
        <v>No</v>
      </c>
      <c r="G73" s="1">
        <v>20</v>
      </c>
      <c r="H73" s="43" t="str">
        <f t="shared" si="33"/>
        <v>No</v>
      </c>
      <c r="I73" s="12">
        <v>11.76</v>
      </c>
      <c r="J73" s="12">
        <v>5.2629999999999999</v>
      </c>
      <c r="K73" s="34" t="s">
        <v>217</v>
      </c>
      <c r="L73" s="9" t="str">
        <f t="shared" si="11"/>
        <v>N/A</v>
      </c>
    </row>
    <row r="74" spans="1:12" x14ac:dyDescent="0.2">
      <c r="A74" s="3" t="s">
        <v>207</v>
      </c>
      <c r="B74" s="67" t="s">
        <v>217</v>
      </c>
      <c r="C74" s="13">
        <v>11.764705881999999</v>
      </c>
      <c r="D74" s="11" t="str">
        <f>IF($B74="N/A","N/A",IF(C74&gt;10,"No",IF(C74&lt;-10,"No","Yes")))</f>
        <v>N/A</v>
      </c>
      <c r="E74" s="13">
        <v>5.2631578947</v>
      </c>
      <c r="F74" s="11" t="str">
        <f>IF($B74="N/A","N/A",IF(E74&gt;10,"No",IF(E74&lt;-10,"No","Yes")))</f>
        <v>N/A</v>
      </c>
      <c r="G74" s="13">
        <v>90</v>
      </c>
      <c r="H74" s="11" t="str">
        <f>IF($B74="N/A","N/A",IF(G74&gt;10,"No",IF(G74&lt;-10,"No","Yes")))</f>
        <v>N/A</v>
      </c>
      <c r="I74" s="12">
        <v>-55.3</v>
      </c>
      <c r="J74" s="12">
        <v>1610</v>
      </c>
      <c r="K74" s="67" t="s">
        <v>217</v>
      </c>
      <c r="L74" s="9" t="str">
        <f t="shared" si="11"/>
        <v>N/A</v>
      </c>
    </row>
    <row r="75" spans="1:12" x14ac:dyDescent="0.2">
      <c r="A75" s="2" t="s">
        <v>65</v>
      </c>
      <c r="B75" s="47" t="s">
        <v>217</v>
      </c>
      <c r="C75" s="1">
        <v>31973</v>
      </c>
      <c r="D75" s="11" t="str">
        <f>IF($B75="N/A","N/A",IF(C75&gt;10,"No",IF(C75&lt;-10,"No","Yes")))</f>
        <v>N/A</v>
      </c>
      <c r="E75" s="1">
        <v>33073</v>
      </c>
      <c r="F75" s="11" t="str">
        <f>IF($B75="N/A","N/A",IF(E75&gt;10,"No",IF(E75&lt;-10,"No","Yes")))</f>
        <v>N/A</v>
      </c>
      <c r="G75" s="1">
        <v>35462</v>
      </c>
      <c r="H75" s="11" t="str">
        <f>IF($B75="N/A","N/A",IF(G75&gt;10,"No",IF(G75&lt;-10,"No","Yes")))</f>
        <v>N/A</v>
      </c>
      <c r="I75" s="12">
        <v>3.44</v>
      </c>
      <c r="J75" s="12">
        <v>7.2229999999999999</v>
      </c>
      <c r="K75" s="47" t="s">
        <v>733</v>
      </c>
      <c r="L75" s="9" t="str">
        <f t="shared" ref="L75:L107" si="34">IF(J75="Div by 0", "N/A", IF(K75="N/A","N/A", IF(J75&gt;VALUE(MID(K75,1,2)), "No", IF(J75&lt;-1*VALUE(MID(K75,1,2)), "No", "Yes"))))</f>
        <v>Yes</v>
      </c>
    </row>
    <row r="76" spans="1:12" x14ac:dyDescent="0.2">
      <c r="A76" s="4" t="s">
        <v>66</v>
      </c>
      <c r="B76" s="47" t="s">
        <v>217</v>
      </c>
      <c r="C76" s="1">
        <v>27329.05</v>
      </c>
      <c r="D76" s="11" t="str">
        <f>IF($B76="N/A","N/A",IF(C76&gt;10,"No",IF(C76&lt;-10,"No","Yes")))</f>
        <v>N/A</v>
      </c>
      <c r="E76" s="1">
        <v>28405.96</v>
      </c>
      <c r="F76" s="11" t="str">
        <f>IF($B76="N/A","N/A",IF(E76&gt;10,"No",IF(E76&lt;-10,"No","Yes")))</f>
        <v>N/A</v>
      </c>
      <c r="G76" s="1">
        <v>30633.25</v>
      </c>
      <c r="H76" s="11" t="str">
        <f>IF($B76="N/A","N/A",IF(G76&gt;10,"No",IF(G76&lt;-10,"No","Yes")))</f>
        <v>N/A</v>
      </c>
      <c r="I76" s="12">
        <v>3.9409999999999998</v>
      </c>
      <c r="J76" s="12">
        <v>7.8410000000000002</v>
      </c>
      <c r="K76" s="47" t="s">
        <v>734</v>
      </c>
      <c r="L76" s="9" t="str">
        <f t="shared" si="34"/>
        <v>Yes</v>
      </c>
    </row>
    <row r="77" spans="1:12" x14ac:dyDescent="0.2">
      <c r="A77" s="3" t="s">
        <v>67</v>
      </c>
      <c r="B77" s="34" t="s">
        <v>287</v>
      </c>
      <c r="C77" s="8">
        <v>96.404275995999996</v>
      </c>
      <c r="D77" s="43" t="str">
        <f>IF($B77="N/A","N/A",IF(C77&gt;=90,"Yes","No"))</f>
        <v>Yes</v>
      </c>
      <c r="E77" s="8">
        <v>96.332487310000005</v>
      </c>
      <c r="F77" s="43" t="str">
        <f>IF($B77="N/A","N/A",IF(E77&gt;=90,"Yes","No"))</f>
        <v>Yes</v>
      </c>
      <c r="G77" s="8">
        <v>96.533141728000004</v>
      </c>
      <c r="H77" s="43" t="str">
        <f>IF($B77="N/A","N/A",IF(G77&gt;=90,"Yes","No"))</f>
        <v>Yes</v>
      </c>
      <c r="I77" s="12">
        <v>-7.3999999999999996E-2</v>
      </c>
      <c r="J77" s="12">
        <v>0.20830000000000001</v>
      </c>
      <c r="K77" s="44" t="s">
        <v>733</v>
      </c>
      <c r="L77" s="9" t="str">
        <f t="shared" si="34"/>
        <v>Yes</v>
      </c>
    </row>
    <row r="78" spans="1:12" x14ac:dyDescent="0.2">
      <c r="A78" s="2" t="s">
        <v>955</v>
      </c>
      <c r="B78" s="34" t="s">
        <v>287</v>
      </c>
      <c r="C78" s="8">
        <v>96.704450042000005</v>
      </c>
      <c r="D78" s="43" t="str">
        <f>IF($B78="N/A","N/A",IF(C78&gt;=90,"Yes","No"))</f>
        <v>Yes</v>
      </c>
      <c r="E78" s="8">
        <v>96.579380313000001</v>
      </c>
      <c r="F78" s="43" t="str">
        <f>IF($B78="N/A","N/A",IF(E78&gt;=90,"Yes","No"))</f>
        <v>Yes</v>
      </c>
      <c r="G78" s="8">
        <v>96.596092314000003</v>
      </c>
      <c r="H78" s="43" t="str">
        <f>IF($B78="N/A","N/A",IF(G78&gt;=90,"Yes","No"))</f>
        <v>Yes</v>
      </c>
      <c r="I78" s="12">
        <v>-0.129</v>
      </c>
      <c r="J78" s="12">
        <v>1.7299999999999999E-2</v>
      </c>
      <c r="K78" s="44" t="s">
        <v>733</v>
      </c>
      <c r="L78" s="9" t="str">
        <f t="shared" si="34"/>
        <v>Yes</v>
      </c>
    </row>
    <row r="79" spans="1:12" x14ac:dyDescent="0.2">
      <c r="A79" s="6" t="s">
        <v>956</v>
      </c>
      <c r="B79" s="47" t="s">
        <v>288</v>
      </c>
      <c r="C79" s="13">
        <v>45.229547017000002</v>
      </c>
      <c r="D79" s="43" t="str">
        <f>IF($B79="N/A","N/A",IF(C79&gt;55,"No",IF(C79&lt;30,"No","Yes")))</f>
        <v>Yes</v>
      </c>
      <c r="E79" s="13">
        <v>44.805662187999999</v>
      </c>
      <c r="F79" s="43" t="str">
        <f>IF($B79="N/A","N/A",IF(E79&gt;55,"No",IF(E79&lt;30,"No","Yes")))</f>
        <v>Yes</v>
      </c>
      <c r="G79" s="13">
        <v>45.948442724000003</v>
      </c>
      <c r="H79" s="43" t="str">
        <f>IF($B79="N/A","N/A",IF(G79&gt;55,"No",IF(G79&lt;30,"No","Yes")))</f>
        <v>Yes</v>
      </c>
      <c r="I79" s="12">
        <v>-0.93700000000000006</v>
      </c>
      <c r="J79" s="12">
        <v>2.5510000000000002</v>
      </c>
      <c r="K79" s="47" t="s">
        <v>733</v>
      </c>
      <c r="L79" s="9" t="str">
        <f t="shared" si="34"/>
        <v>Yes</v>
      </c>
    </row>
    <row r="80" spans="1:12" ht="25.5" x14ac:dyDescent="0.2">
      <c r="A80" s="2" t="s">
        <v>957</v>
      </c>
      <c r="B80" s="47" t="s">
        <v>282</v>
      </c>
      <c r="C80" s="13">
        <v>3.5279767303999998</v>
      </c>
      <c r="D80" s="43" t="str">
        <f>IF($B80="N/A","N/A",IF(C80&gt;=5,"No",IF(C80&lt;0,"No","Yes")))</f>
        <v>Yes</v>
      </c>
      <c r="E80" s="13">
        <v>12.80803072</v>
      </c>
      <c r="F80" s="43" t="str">
        <f>IF($B80="N/A","N/A",IF(E80&gt;=5,"No",IF(E80&lt;0,"No","Yes")))</f>
        <v>No</v>
      </c>
      <c r="G80" s="13">
        <v>5.8936326208000001</v>
      </c>
      <c r="H80" s="43" t="str">
        <f>IF($B80="N/A","N/A",IF(G80&gt;=5,"No",IF(G80&lt;0,"No","Yes")))</f>
        <v>No</v>
      </c>
      <c r="I80" s="12">
        <v>263</v>
      </c>
      <c r="J80" s="12">
        <v>-54</v>
      </c>
      <c r="K80" s="47" t="s">
        <v>217</v>
      </c>
      <c r="L80" s="9" t="str">
        <f t="shared" si="34"/>
        <v>N/A</v>
      </c>
    </row>
    <row r="81" spans="1:12" ht="25.5" x14ac:dyDescent="0.2">
      <c r="A81" s="2" t="s">
        <v>958</v>
      </c>
      <c r="B81" s="47" t="s">
        <v>217</v>
      </c>
      <c r="C81" s="13">
        <v>1.2291621054999999</v>
      </c>
      <c r="D81" s="47" t="s">
        <v>217</v>
      </c>
      <c r="E81" s="13">
        <v>1.1217609529999999</v>
      </c>
      <c r="F81" s="47" t="s">
        <v>217</v>
      </c>
      <c r="G81" s="13">
        <v>1.4973774744999999</v>
      </c>
      <c r="H81" s="47" t="s">
        <v>217</v>
      </c>
      <c r="I81" s="12">
        <v>-8.74</v>
      </c>
      <c r="J81" s="12">
        <v>33.479999999999997</v>
      </c>
      <c r="K81" s="47" t="s">
        <v>217</v>
      </c>
      <c r="L81" s="9" t="str">
        <f t="shared" si="34"/>
        <v>N/A</v>
      </c>
    </row>
    <row r="82" spans="1:12" ht="25.5" x14ac:dyDescent="0.2">
      <c r="A82" s="2" t="s">
        <v>959</v>
      </c>
      <c r="B82" s="47" t="s">
        <v>217</v>
      </c>
      <c r="C82" s="13">
        <v>52.932161510999997</v>
      </c>
      <c r="D82" s="47" t="s">
        <v>217</v>
      </c>
      <c r="E82" s="13">
        <v>48.698333988000002</v>
      </c>
      <c r="F82" s="47" t="s">
        <v>217</v>
      </c>
      <c r="G82" s="13">
        <v>43.015058371999999</v>
      </c>
      <c r="H82" s="47" t="s">
        <v>217</v>
      </c>
      <c r="I82" s="12">
        <v>-8</v>
      </c>
      <c r="J82" s="12">
        <v>-11.7</v>
      </c>
      <c r="K82" s="47" t="s">
        <v>217</v>
      </c>
      <c r="L82" s="9" t="str">
        <f t="shared" si="34"/>
        <v>N/A</v>
      </c>
    </row>
    <row r="83" spans="1:12" ht="25.5" x14ac:dyDescent="0.2">
      <c r="A83" s="2" t="s">
        <v>960</v>
      </c>
      <c r="B83" s="47" t="s">
        <v>217</v>
      </c>
      <c r="C83" s="13">
        <v>4.2942482719999999</v>
      </c>
      <c r="D83" s="47" t="s">
        <v>217</v>
      </c>
      <c r="E83" s="13">
        <v>4.3177214042000003</v>
      </c>
      <c r="F83" s="47" t="s">
        <v>217</v>
      </c>
      <c r="G83" s="13">
        <v>5.5439625514999999</v>
      </c>
      <c r="H83" s="47" t="s">
        <v>217</v>
      </c>
      <c r="I83" s="12">
        <v>0.54659999999999997</v>
      </c>
      <c r="J83" s="12">
        <v>28.4</v>
      </c>
      <c r="K83" s="47" t="s">
        <v>217</v>
      </c>
      <c r="L83" s="9" t="str">
        <f t="shared" si="34"/>
        <v>N/A</v>
      </c>
    </row>
    <row r="84" spans="1:12" ht="25.5" x14ac:dyDescent="0.2">
      <c r="A84" s="2" t="s">
        <v>961</v>
      </c>
      <c r="B84" s="47" t="s">
        <v>217</v>
      </c>
      <c r="C84" s="13">
        <v>6.5649141462999996</v>
      </c>
      <c r="D84" s="47" t="s">
        <v>217</v>
      </c>
      <c r="E84" s="13">
        <v>6.6791642729999996</v>
      </c>
      <c r="F84" s="47" t="s">
        <v>217</v>
      </c>
      <c r="G84" s="13">
        <v>7.0413400259000003</v>
      </c>
      <c r="H84" s="47" t="s">
        <v>217</v>
      </c>
      <c r="I84" s="12">
        <v>1.74</v>
      </c>
      <c r="J84" s="12">
        <v>5.4219999999999997</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2.9806399148999998</v>
      </c>
      <c r="D86" s="47" t="s">
        <v>217</v>
      </c>
      <c r="E86" s="13">
        <v>3.3985426178</v>
      </c>
      <c r="F86" s="47" t="s">
        <v>217</v>
      </c>
      <c r="G86" s="13">
        <v>4.4582933845000001</v>
      </c>
      <c r="H86" s="47" t="s">
        <v>217</v>
      </c>
      <c r="I86" s="12">
        <v>14.02</v>
      </c>
      <c r="J86" s="12">
        <v>31.18</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28.470897319999999</v>
      </c>
      <c r="D88" s="47" t="s">
        <v>217</v>
      </c>
      <c r="E88" s="13">
        <v>22.976446043999999</v>
      </c>
      <c r="F88" s="47" t="s">
        <v>217</v>
      </c>
      <c r="G88" s="13">
        <v>32.550335570000001</v>
      </c>
      <c r="H88" s="47" t="s">
        <v>217</v>
      </c>
      <c r="I88" s="12">
        <v>-19.3</v>
      </c>
      <c r="J88" s="12">
        <v>41.67</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91.495949707999998</v>
      </c>
      <c r="D91" s="47" t="s">
        <v>217</v>
      </c>
      <c r="E91" s="13">
        <v>91.161975025000004</v>
      </c>
      <c r="F91" s="47" t="s">
        <v>217</v>
      </c>
      <c r="G91" s="13">
        <v>88.500366589999999</v>
      </c>
      <c r="H91" s="47" t="s">
        <v>217</v>
      </c>
      <c r="I91" s="12">
        <v>-0.36499999999999999</v>
      </c>
      <c r="J91" s="12">
        <v>-2.92</v>
      </c>
      <c r="K91" s="47" t="s">
        <v>217</v>
      </c>
      <c r="L91" s="9" t="str">
        <f t="shared" si="34"/>
        <v>N/A</v>
      </c>
    </row>
    <row r="92" spans="1:12" x14ac:dyDescent="0.2">
      <c r="A92" s="2" t="s">
        <v>969</v>
      </c>
      <c r="B92" s="47" t="s">
        <v>217</v>
      </c>
      <c r="C92" s="13">
        <v>8.5040502924000005</v>
      </c>
      <c r="D92" s="47" t="s">
        <v>217</v>
      </c>
      <c r="E92" s="13">
        <v>8.8380249750999997</v>
      </c>
      <c r="F92" s="47" t="s">
        <v>217</v>
      </c>
      <c r="G92" s="13">
        <v>11.49963341</v>
      </c>
      <c r="H92" s="47" t="s">
        <v>217</v>
      </c>
      <c r="I92" s="12">
        <v>3.927</v>
      </c>
      <c r="J92" s="12">
        <v>30.12</v>
      </c>
      <c r="K92" s="47" t="s">
        <v>217</v>
      </c>
      <c r="L92" s="9" t="str">
        <f t="shared" si="34"/>
        <v>N/A</v>
      </c>
    </row>
    <row r="93" spans="1:12" x14ac:dyDescent="0.2">
      <c r="A93" s="6" t="s">
        <v>68</v>
      </c>
      <c r="B93" s="47" t="s">
        <v>217</v>
      </c>
      <c r="C93" s="1">
        <v>113</v>
      </c>
      <c r="D93" s="11" t="str">
        <f>IF($B93="N/A","N/A",IF(C93&gt;10,"No",IF(C93&lt;-10,"No","Yes")))</f>
        <v>N/A</v>
      </c>
      <c r="E93" s="1">
        <v>99</v>
      </c>
      <c r="F93" s="11" t="str">
        <f>IF($B93="N/A","N/A",IF(E93&gt;10,"No",IF(E93&lt;-10,"No","Yes")))</f>
        <v>N/A</v>
      </c>
      <c r="G93" s="1">
        <v>114</v>
      </c>
      <c r="H93" s="11" t="str">
        <f>IF($B93="N/A","N/A",IF(G93&gt;10,"No",IF(G93&lt;-10,"No","Yes")))</f>
        <v>N/A</v>
      </c>
      <c r="I93" s="12">
        <v>-12.4</v>
      </c>
      <c r="J93" s="12">
        <v>15.15</v>
      </c>
      <c r="K93" s="47" t="s">
        <v>733</v>
      </c>
      <c r="L93" s="9" t="str">
        <f t="shared" si="34"/>
        <v>No</v>
      </c>
    </row>
    <row r="94" spans="1:12" x14ac:dyDescent="0.2">
      <c r="A94" s="2" t="s">
        <v>109</v>
      </c>
      <c r="B94" s="47" t="s">
        <v>217</v>
      </c>
      <c r="C94" s="13">
        <v>1.7699115044</v>
      </c>
      <c r="D94" s="43" t="str">
        <f>IF($B94="N/A","N/A",IF(C94&gt;10,"No",IF(C94&lt;-10,"No","Yes")))</f>
        <v>N/A</v>
      </c>
      <c r="E94" s="13">
        <v>3.0303030302999998</v>
      </c>
      <c r="F94" s="43" t="str">
        <f>IF($B94="N/A","N/A",IF(E94&gt;10,"No",IF(E94&lt;-10,"No","Yes")))</f>
        <v>N/A</v>
      </c>
      <c r="G94" s="13">
        <v>0.8771929825</v>
      </c>
      <c r="H94" s="43" t="str">
        <f>IF($B94="N/A","N/A",IF(G94&gt;10,"No",IF(G94&lt;-10,"No","Yes")))</f>
        <v>N/A</v>
      </c>
      <c r="I94" s="12">
        <v>71.209999999999994</v>
      </c>
      <c r="J94" s="12">
        <v>-71.099999999999994</v>
      </c>
      <c r="K94" s="47" t="s">
        <v>733</v>
      </c>
      <c r="L94" s="9" t="str">
        <f t="shared" si="34"/>
        <v>No</v>
      </c>
    </row>
    <row r="95" spans="1:12" x14ac:dyDescent="0.2">
      <c r="A95" s="2" t="s">
        <v>110</v>
      </c>
      <c r="B95" s="47" t="s">
        <v>217</v>
      </c>
      <c r="C95" s="13">
        <v>4.4247787610999998</v>
      </c>
      <c r="D95" s="43" t="str">
        <f>IF($B95="N/A","N/A",IF(C95&gt;10,"No",IF(C95&lt;-10,"No","Yes")))</f>
        <v>N/A</v>
      </c>
      <c r="E95" s="13">
        <v>4.0404040404000003</v>
      </c>
      <c r="F95" s="43" t="str">
        <f>IF($B95="N/A","N/A",IF(E95&gt;10,"No",IF(E95&lt;-10,"No","Yes")))</f>
        <v>N/A</v>
      </c>
      <c r="G95" s="13">
        <v>7.8947368421000004</v>
      </c>
      <c r="H95" s="43" t="str">
        <f>IF($B95="N/A","N/A",IF(G95&gt;10,"No",IF(G95&lt;-10,"No","Yes")))</f>
        <v>N/A</v>
      </c>
      <c r="I95" s="12">
        <v>-8.69</v>
      </c>
      <c r="J95" s="12">
        <v>95.39</v>
      </c>
      <c r="K95" s="47" t="s">
        <v>733</v>
      </c>
      <c r="L95" s="9" t="str">
        <f t="shared" si="34"/>
        <v>No</v>
      </c>
    </row>
    <row r="96" spans="1:12" x14ac:dyDescent="0.2">
      <c r="A96" s="4" t="s">
        <v>7</v>
      </c>
      <c r="B96" s="47" t="s">
        <v>217</v>
      </c>
      <c r="C96" s="13">
        <v>2.8680449128999999</v>
      </c>
      <c r="D96" s="11" t="str">
        <f>IF($B96="N/A","N/A",IF(C96&gt;10,"No",IF(C96&lt;-10,"No","Yes")))</f>
        <v>N/A</v>
      </c>
      <c r="E96" s="13">
        <v>3.2080549087999999</v>
      </c>
      <c r="F96" s="11" t="str">
        <f>IF($B96="N/A","N/A",IF(E96&gt;10,"No",IF(E96&lt;-10,"No","Yes")))</f>
        <v>N/A</v>
      </c>
      <c r="G96" s="13">
        <v>3.2203485421</v>
      </c>
      <c r="H96" s="11" t="str">
        <f>IF($B96="N/A","N/A",IF(G96&gt;10,"No",IF(G96&lt;-10,"No","Yes")))</f>
        <v>N/A</v>
      </c>
      <c r="I96" s="12">
        <v>11.86</v>
      </c>
      <c r="J96" s="12">
        <v>0.38319999999999999</v>
      </c>
      <c r="K96" s="47" t="s">
        <v>734</v>
      </c>
      <c r="L96" s="9" t="str">
        <f t="shared" si="34"/>
        <v>Yes</v>
      </c>
    </row>
    <row r="97" spans="1:12" x14ac:dyDescent="0.2">
      <c r="A97" s="4" t="s">
        <v>184</v>
      </c>
      <c r="B97" s="47" t="s">
        <v>217</v>
      </c>
      <c r="C97" s="13">
        <v>59.984987332999999</v>
      </c>
      <c r="D97" s="11" t="str">
        <f t="shared" ref="D97:D98" si="35">IF($B97="N/A","N/A",IF(C97&gt;10,"No",IF(C97&lt;-10,"No","Yes")))</f>
        <v>N/A</v>
      </c>
      <c r="E97" s="13">
        <v>59.946179663000002</v>
      </c>
      <c r="F97" s="11" t="str">
        <f t="shared" ref="F97:F98" si="36">IF($B97="N/A","N/A",IF(E97&gt;10,"No",IF(E97&lt;-10,"No","Yes")))</f>
        <v>N/A</v>
      </c>
      <c r="G97" s="13">
        <v>59.666685465999997</v>
      </c>
      <c r="H97" s="11" t="str">
        <f t="shared" ref="H97:H98" si="37">IF($B97="N/A","N/A",IF(G97&gt;10,"No",IF(G97&lt;-10,"No","Yes")))</f>
        <v>N/A</v>
      </c>
      <c r="I97" s="12">
        <v>-6.5000000000000002E-2</v>
      </c>
      <c r="J97" s="12">
        <v>-0.46600000000000003</v>
      </c>
      <c r="K97" s="47" t="s">
        <v>733</v>
      </c>
      <c r="L97" s="9" t="str">
        <f>IF(J97="Div by 0", "N/A", IF(OR(J97="N/A",K97="N/A"),"N/A", IF(J97&gt;VALUE(MID(K97,1,2)), "No", IF(J97&lt;-1*VALUE(MID(K97,1,2)), "No", "Yes"))))</f>
        <v>Yes</v>
      </c>
    </row>
    <row r="98" spans="1:12" x14ac:dyDescent="0.2">
      <c r="A98" s="4" t="s">
        <v>185</v>
      </c>
      <c r="B98" s="47" t="s">
        <v>217</v>
      </c>
      <c r="C98" s="13">
        <v>40.015012667000001</v>
      </c>
      <c r="D98" s="11" t="str">
        <f t="shared" si="35"/>
        <v>N/A</v>
      </c>
      <c r="E98" s="13">
        <v>40.053820336999998</v>
      </c>
      <c r="F98" s="11" t="str">
        <f t="shared" si="36"/>
        <v>N/A</v>
      </c>
      <c r="G98" s="13">
        <v>40.333314534000003</v>
      </c>
      <c r="H98" s="11" t="str">
        <f t="shared" si="37"/>
        <v>N/A</v>
      </c>
      <c r="I98" s="12">
        <v>9.7000000000000003E-2</v>
      </c>
      <c r="J98" s="12">
        <v>0.69779999999999998</v>
      </c>
      <c r="K98" s="47" t="s">
        <v>733</v>
      </c>
      <c r="L98" s="9" t="str">
        <f>IF(J98="Div by 0", "N/A", IF(OR(J98="N/A",K98="N/A"),"N/A", IF(J98&gt;VALUE(MID(K98,1,2)), "No", IF(J98&lt;-1*VALUE(MID(K98,1,2)), "No", "Yes"))))</f>
        <v>Yes</v>
      </c>
    </row>
    <row r="99" spans="1:12" x14ac:dyDescent="0.2">
      <c r="A99" s="2" t="s">
        <v>8</v>
      </c>
      <c r="B99" s="47" t="s">
        <v>289</v>
      </c>
      <c r="C99" s="13">
        <v>6.2052356676000002</v>
      </c>
      <c r="D99" s="43" t="str">
        <f>IF($B99="N/A","N/A",IF(C99&gt;10,"No",IF(C99&lt;5,"No","Yes")))</f>
        <v>Yes</v>
      </c>
      <c r="E99" s="13">
        <v>5.6329936806000003</v>
      </c>
      <c r="F99" s="43" t="str">
        <f>IF($B99="N/A","N/A",IF(E99&gt;10,"No",IF(E99&lt;5,"No","Yes")))</f>
        <v>Yes</v>
      </c>
      <c r="G99" s="13">
        <v>5.5270430319999999</v>
      </c>
      <c r="H99" s="43" t="str">
        <f t="shared" ref="H99:H102" si="38">IF($B99="N/A","N/A",IF(G99&gt;10,"No",IF(G99&lt;5,"No","Yes")))</f>
        <v>Yes</v>
      </c>
      <c r="I99" s="12">
        <v>-9.2200000000000006</v>
      </c>
      <c r="J99" s="12">
        <v>-1.88</v>
      </c>
      <c r="K99" s="47" t="s">
        <v>734</v>
      </c>
      <c r="L99" s="9" t="str">
        <f t="shared" si="34"/>
        <v>Yes</v>
      </c>
    </row>
    <row r="100" spans="1:12" x14ac:dyDescent="0.2">
      <c r="A100" s="2" t="s">
        <v>153</v>
      </c>
      <c r="B100" s="47" t="s">
        <v>289</v>
      </c>
      <c r="C100" s="13">
        <v>4.7070966128</v>
      </c>
      <c r="D100" s="43" t="str">
        <f>IF($B100="N/A","N/A",IF(C100&gt;10,"No",IF(C100&lt;5,"No","Yes")))</f>
        <v>No</v>
      </c>
      <c r="E100" s="13">
        <v>3.4590149064000002</v>
      </c>
      <c r="F100" s="43" t="str">
        <f t="shared" ref="F100:F102" si="39">IF($B100="N/A","N/A",IF(E100&gt;10,"No",IF(E100&lt;5,"No","Yes")))</f>
        <v>No</v>
      </c>
      <c r="G100" s="13">
        <v>0</v>
      </c>
      <c r="H100" s="43" t="str">
        <f t="shared" si="38"/>
        <v>No</v>
      </c>
      <c r="I100" s="12">
        <v>-26.5</v>
      </c>
      <c r="J100" s="12">
        <v>-100</v>
      </c>
      <c r="K100" s="47" t="s">
        <v>734</v>
      </c>
      <c r="L100" s="9" t="str">
        <f t="shared" si="34"/>
        <v>No</v>
      </c>
    </row>
    <row r="101" spans="1:12" x14ac:dyDescent="0.2">
      <c r="A101" s="2" t="s">
        <v>154</v>
      </c>
      <c r="B101" s="47" t="s">
        <v>289</v>
      </c>
      <c r="C101" s="13">
        <v>5.8236637162999996</v>
      </c>
      <c r="D101" s="43" t="str">
        <f>IF($B101="N/A","N/A",IF(C101&gt;10,"No",IF(C101&lt;5,"No","Yes")))</f>
        <v>Yes</v>
      </c>
      <c r="E101" s="13">
        <v>5.3790100686000004</v>
      </c>
      <c r="F101" s="43" t="str">
        <f t="shared" si="39"/>
        <v>Yes</v>
      </c>
      <c r="G101" s="13">
        <v>5.3183689582999998</v>
      </c>
      <c r="H101" s="43" t="str">
        <f t="shared" si="38"/>
        <v>Yes</v>
      </c>
      <c r="I101" s="12">
        <v>-7.64</v>
      </c>
      <c r="J101" s="12">
        <v>-1.1299999999999999</v>
      </c>
      <c r="K101" s="47" t="s">
        <v>734</v>
      </c>
      <c r="L101" s="9" t="str">
        <f t="shared" si="34"/>
        <v>Yes</v>
      </c>
    </row>
    <row r="102" spans="1:12" x14ac:dyDescent="0.2">
      <c r="A102" s="2" t="s">
        <v>155</v>
      </c>
      <c r="B102" s="47" t="s">
        <v>289</v>
      </c>
      <c r="C102" s="13">
        <v>6.2208738623000004</v>
      </c>
      <c r="D102" s="43" t="str">
        <f>IF($B102="N/A","N/A",IF(C102&gt;10,"No",IF(C102&lt;5,"No","Yes")))</f>
        <v>Yes</v>
      </c>
      <c r="E102" s="13">
        <v>5.6450881384000002</v>
      </c>
      <c r="F102" s="43" t="str">
        <f t="shared" si="39"/>
        <v>Yes</v>
      </c>
      <c r="G102" s="13">
        <v>5.5270430319999999</v>
      </c>
      <c r="H102" s="43" t="str">
        <f t="shared" si="38"/>
        <v>Yes</v>
      </c>
      <c r="I102" s="12">
        <v>-9.26</v>
      </c>
      <c r="J102" s="12">
        <v>-2.09</v>
      </c>
      <c r="K102" s="47" t="s">
        <v>734</v>
      </c>
      <c r="L102" s="9" t="str">
        <f t="shared" si="34"/>
        <v>Yes</v>
      </c>
    </row>
    <row r="103" spans="1:12" x14ac:dyDescent="0.2">
      <c r="A103" s="2" t="s">
        <v>970</v>
      </c>
      <c r="B103" s="47" t="s">
        <v>217</v>
      </c>
      <c r="C103" s="1">
        <v>618</v>
      </c>
      <c r="D103" s="11" t="str">
        <f t="shared" ref="D103:D114" si="40">IF($B103="N/A","N/A",IF(C103&gt;10,"No",IF(C103&lt;-10,"No","Yes")))</f>
        <v>N/A</v>
      </c>
      <c r="E103" s="1">
        <v>815</v>
      </c>
      <c r="F103" s="11" t="str">
        <f t="shared" ref="F103:F114" si="41">IF($B103="N/A","N/A",IF(E103&gt;10,"No",IF(E103&lt;-10,"No","Yes")))</f>
        <v>N/A</v>
      </c>
      <c r="G103" s="1">
        <v>1960</v>
      </c>
      <c r="H103" s="11" t="str">
        <f t="shared" ref="H103:H114" si="42">IF($B103="N/A","N/A",IF(G103&gt;10,"No",IF(G103&lt;-10,"No","Yes")))</f>
        <v>N/A</v>
      </c>
      <c r="I103" s="12">
        <v>31.88</v>
      </c>
      <c r="J103" s="12">
        <v>140.5</v>
      </c>
      <c r="K103" s="44" t="s">
        <v>733</v>
      </c>
      <c r="L103" s="9" t="str">
        <f t="shared" si="34"/>
        <v>No</v>
      </c>
    </row>
    <row r="104" spans="1:12" x14ac:dyDescent="0.2">
      <c r="A104" s="2" t="s">
        <v>971</v>
      </c>
      <c r="B104" s="47" t="s">
        <v>217</v>
      </c>
      <c r="C104" s="1">
        <v>162</v>
      </c>
      <c r="D104" s="11" t="str">
        <f t="shared" si="40"/>
        <v>N/A</v>
      </c>
      <c r="E104" s="1">
        <v>125</v>
      </c>
      <c r="F104" s="11" t="str">
        <f t="shared" si="41"/>
        <v>N/A</v>
      </c>
      <c r="G104" s="1">
        <v>108</v>
      </c>
      <c r="H104" s="11" t="str">
        <f t="shared" si="42"/>
        <v>N/A</v>
      </c>
      <c r="I104" s="12">
        <v>-22.8</v>
      </c>
      <c r="J104" s="12">
        <v>-13.6</v>
      </c>
      <c r="K104" s="44" t="s">
        <v>733</v>
      </c>
      <c r="L104" s="9" t="str">
        <f t="shared" si="34"/>
        <v>No</v>
      </c>
    </row>
    <row r="105" spans="1:12" x14ac:dyDescent="0.2">
      <c r="A105" s="2" t="s">
        <v>1</v>
      </c>
      <c r="B105" s="47" t="s">
        <v>217</v>
      </c>
      <c r="C105" s="13">
        <v>90.870421918000005</v>
      </c>
      <c r="D105" s="11" t="str">
        <f t="shared" si="40"/>
        <v>N/A</v>
      </c>
      <c r="E105" s="13">
        <v>91.479454540000006</v>
      </c>
      <c r="F105" s="11" t="str">
        <f t="shared" si="41"/>
        <v>N/A</v>
      </c>
      <c r="G105" s="13">
        <v>97.563589194000002</v>
      </c>
      <c r="H105" s="11" t="str">
        <f t="shared" si="42"/>
        <v>N/A</v>
      </c>
      <c r="I105" s="12">
        <v>0.67020000000000002</v>
      </c>
      <c r="J105" s="12">
        <v>6.6509999999999998</v>
      </c>
      <c r="K105" s="47" t="s">
        <v>734</v>
      </c>
      <c r="L105" s="9" t="str">
        <f t="shared" si="34"/>
        <v>Yes</v>
      </c>
    </row>
    <row r="106" spans="1:12" x14ac:dyDescent="0.2">
      <c r="A106" s="2" t="s">
        <v>69</v>
      </c>
      <c r="B106" s="47" t="s">
        <v>217</v>
      </c>
      <c r="C106" s="13">
        <v>98.640462587000002</v>
      </c>
      <c r="D106" s="11" t="str">
        <f t="shared" si="40"/>
        <v>N/A</v>
      </c>
      <c r="E106" s="13">
        <v>98.373822508999993</v>
      </c>
      <c r="F106" s="11" t="str">
        <f t="shared" si="41"/>
        <v>N/A</v>
      </c>
      <c r="G106" s="13">
        <v>97.595236718999999</v>
      </c>
      <c r="H106" s="11" t="str">
        <f t="shared" si="42"/>
        <v>N/A</v>
      </c>
      <c r="I106" s="12">
        <v>-0.27</v>
      </c>
      <c r="J106" s="12">
        <v>-0.79100000000000004</v>
      </c>
      <c r="K106" s="47" t="s">
        <v>734</v>
      </c>
      <c r="L106" s="9" t="str">
        <f t="shared" si="34"/>
        <v>Yes</v>
      </c>
    </row>
    <row r="107" spans="1:12" x14ac:dyDescent="0.2">
      <c r="A107" s="4" t="s">
        <v>70</v>
      </c>
      <c r="B107" s="47" t="s">
        <v>217</v>
      </c>
      <c r="C107" s="1">
        <v>30086</v>
      </c>
      <c r="D107" s="11" t="str">
        <f t="shared" si="40"/>
        <v>N/A</v>
      </c>
      <c r="E107" s="1">
        <v>31211</v>
      </c>
      <c r="F107" s="11" t="str">
        <f t="shared" si="41"/>
        <v>N/A</v>
      </c>
      <c r="G107" s="1">
        <v>33364</v>
      </c>
      <c r="H107" s="11" t="str">
        <f t="shared" si="42"/>
        <v>N/A</v>
      </c>
      <c r="I107" s="12">
        <v>3.7389999999999999</v>
      </c>
      <c r="J107" s="12">
        <v>6.8979999999999997</v>
      </c>
      <c r="K107" s="47" t="s">
        <v>733</v>
      </c>
      <c r="L107" s="9" t="str">
        <f t="shared" si="34"/>
        <v>Yes</v>
      </c>
    </row>
    <row r="108" spans="1:12" x14ac:dyDescent="0.2">
      <c r="A108" s="2" t="s">
        <v>688</v>
      </c>
      <c r="B108" s="47" t="s">
        <v>217</v>
      </c>
      <c r="C108" s="13">
        <v>1.8280928005999999</v>
      </c>
      <c r="D108" s="11" t="str">
        <f t="shared" si="40"/>
        <v>N/A</v>
      </c>
      <c r="E108" s="13">
        <v>1.6019992950999999</v>
      </c>
      <c r="F108" s="11" t="str">
        <f t="shared" si="41"/>
        <v>N/A</v>
      </c>
      <c r="G108" s="13">
        <v>1.546577149</v>
      </c>
      <c r="H108" s="11" t="str">
        <f t="shared" si="42"/>
        <v>N/A</v>
      </c>
      <c r="I108" s="12">
        <v>-12.4</v>
      </c>
      <c r="J108" s="12">
        <v>-3.46</v>
      </c>
      <c r="K108" s="47" t="s">
        <v>734</v>
      </c>
      <c r="L108" s="9" t="str">
        <f t="shared" ref="L108:L114" si="43">IF(J108="Div by 0", "N/A", IF(K108="N/A","N/A", IF(J108&gt;VALUE(MID(K108,1,2)), "No", IF(J108&lt;-1*VALUE(MID(K108,1,2)), "No", "Yes"))))</f>
        <v>Yes</v>
      </c>
    </row>
    <row r="109" spans="1:12" x14ac:dyDescent="0.2">
      <c r="A109" s="2" t="s">
        <v>687</v>
      </c>
      <c r="B109" s="47" t="s">
        <v>217</v>
      </c>
      <c r="C109" s="13">
        <v>7.0198763545</v>
      </c>
      <c r="D109" s="11" t="str">
        <f t="shared" si="40"/>
        <v>N/A</v>
      </c>
      <c r="E109" s="13">
        <v>6.9046169620000004</v>
      </c>
      <c r="F109" s="11" t="str">
        <f t="shared" si="41"/>
        <v>N/A</v>
      </c>
      <c r="G109" s="13">
        <v>6.5040163050000004</v>
      </c>
      <c r="H109" s="11" t="str">
        <f t="shared" si="42"/>
        <v>N/A</v>
      </c>
      <c r="I109" s="12">
        <v>-1.64</v>
      </c>
      <c r="J109" s="12">
        <v>-5.8</v>
      </c>
      <c r="K109" s="47" t="s">
        <v>734</v>
      </c>
      <c r="L109" s="9" t="str">
        <f t="shared" si="43"/>
        <v>Yes</v>
      </c>
    </row>
    <row r="110" spans="1:12" x14ac:dyDescent="0.2">
      <c r="A110" s="2" t="s">
        <v>686</v>
      </c>
      <c r="B110" s="47" t="s">
        <v>217</v>
      </c>
      <c r="C110" s="13">
        <v>91.152030844999999</v>
      </c>
      <c r="D110" s="11" t="str">
        <f t="shared" si="40"/>
        <v>N/A</v>
      </c>
      <c r="E110" s="13">
        <v>91.493383742999995</v>
      </c>
      <c r="F110" s="11" t="str">
        <f t="shared" si="41"/>
        <v>N/A</v>
      </c>
      <c r="G110" s="13">
        <v>91.949406546000006</v>
      </c>
      <c r="H110" s="11" t="str">
        <f t="shared" si="42"/>
        <v>N/A</v>
      </c>
      <c r="I110" s="12">
        <v>0.3745</v>
      </c>
      <c r="J110" s="12">
        <v>0.49840000000000001</v>
      </c>
      <c r="K110" s="47" t="s">
        <v>734</v>
      </c>
      <c r="L110" s="9" t="str">
        <f t="shared" si="43"/>
        <v>Yes</v>
      </c>
    </row>
    <row r="111" spans="1:12" ht="25.5" x14ac:dyDescent="0.2">
      <c r="A111" s="4" t="s">
        <v>972</v>
      </c>
      <c r="B111" s="47" t="s">
        <v>217</v>
      </c>
      <c r="C111" s="13">
        <v>37.134457198</v>
      </c>
      <c r="D111" s="11" t="str">
        <f t="shared" si="40"/>
        <v>N/A</v>
      </c>
      <c r="E111" s="13">
        <v>36.528285912999998</v>
      </c>
      <c r="F111" s="11" t="str">
        <f t="shared" si="41"/>
        <v>N/A</v>
      </c>
      <c r="G111" s="13">
        <v>35.86092155</v>
      </c>
      <c r="H111" s="11" t="str">
        <f t="shared" si="42"/>
        <v>N/A</v>
      </c>
      <c r="I111" s="12">
        <v>-1.63</v>
      </c>
      <c r="J111" s="12">
        <v>-1.83</v>
      </c>
      <c r="K111" s="47" t="s">
        <v>734</v>
      </c>
      <c r="L111" s="9" t="str">
        <f t="shared" si="43"/>
        <v>Yes</v>
      </c>
    </row>
    <row r="112" spans="1:12" ht="25.5" x14ac:dyDescent="0.2">
      <c r="A112" s="4" t="s">
        <v>973</v>
      </c>
      <c r="B112" s="47" t="s">
        <v>217</v>
      </c>
      <c r="C112" s="13">
        <v>61.154724299000002</v>
      </c>
      <c r="D112" s="11" t="str">
        <f t="shared" si="40"/>
        <v>N/A</v>
      </c>
      <c r="E112" s="13">
        <v>61.730112175999999</v>
      </c>
      <c r="F112" s="11" t="str">
        <f t="shared" si="41"/>
        <v>N/A</v>
      </c>
      <c r="G112" s="13">
        <v>62.497885060000002</v>
      </c>
      <c r="H112" s="11" t="str">
        <f t="shared" si="42"/>
        <v>N/A</v>
      </c>
      <c r="I112" s="12">
        <v>0.94089999999999996</v>
      </c>
      <c r="J112" s="12">
        <v>1.244</v>
      </c>
      <c r="K112" s="47" t="s">
        <v>734</v>
      </c>
      <c r="L112" s="9" t="str">
        <f t="shared" si="43"/>
        <v>Yes</v>
      </c>
    </row>
    <row r="113" spans="1:12" ht="25.5" x14ac:dyDescent="0.2">
      <c r="A113" s="4" t="s">
        <v>974</v>
      </c>
      <c r="B113" s="47" t="s">
        <v>217</v>
      </c>
      <c r="C113" s="13">
        <v>0.76314390269999999</v>
      </c>
      <c r="D113" s="11" t="str">
        <f t="shared" si="40"/>
        <v>N/A</v>
      </c>
      <c r="E113" s="13">
        <v>0.74683276389999997</v>
      </c>
      <c r="F113" s="11" t="str">
        <f t="shared" si="41"/>
        <v>N/A</v>
      </c>
      <c r="G113" s="13">
        <v>0.70216005869999998</v>
      </c>
      <c r="H113" s="11" t="str">
        <f t="shared" si="42"/>
        <v>N/A</v>
      </c>
      <c r="I113" s="12">
        <v>-2.14</v>
      </c>
      <c r="J113" s="12">
        <v>-5.98</v>
      </c>
      <c r="K113" s="47" t="s">
        <v>734</v>
      </c>
      <c r="L113" s="9" t="str">
        <f t="shared" si="43"/>
        <v>Yes</v>
      </c>
    </row>
    <row r="114" spans="1:12" ht="25.5" x14ac:dyDescent="0.2">
      <c r="A114" s="4" t="s">
        <v>975</v>
      </c>
      <c r="B114" s="47" t="s">
        <v>217</v>
      </c>
      <c r="C114" s="13">
        <v>0.94767460039999996</v>
      </c>
      <c r="D114" s="11" t="str">
        <f t="shared" si="40"/>
        <v>N/A</v>
      </c>
      <c r="E114" s="13">
        <v>0.99476914699999996</v>
      </c>
      <c r="F114" s="11" t="str">
        <f t="shared" si="41"/>
        <v>N/A</v>
      </c>
      <c r="G114" s="13">
        <v>0.93903333150000001</v>
      </c>
      <c r="H114" s="11" t="str">
        <f t="shared" si="42"/>
        <v>N/A</v>
      </c>
      <c r="I114" s="12">
        <v>4.9690000000000003</v>
      </c>
      <c r="J114" s="12">
        <v>-5.6</v>
      </c>
      <c r="K114" s="47" t="s">
        <v>734</v>
      </c>
      <c r="L114" s="9" t="str">
        <f t="shared" si="43"/>
        <v>Yes</v>
      </c>
    </row>
    <row r="115" spans="1:12" x14ac:dyDescent="0.2">
      <c r="A115" s="2" t="s">
        <v>976</v>
      </c>
      <c r="B115" s="47" t="s">
        <v>290</v>
      </c>
      <c r="C115" s="13">
        <v>99.993003079000005</v>
      </c>
      <c r="D115" s="43" t="str">
        <f>IF($B115="N/A","N/A",IF(C115&gt;=99,"Yes","No"))</f>
        <v>Yes</v>
      </c>
      <c r="E115" s="13">
        <v>100</v>
      </c>
      <c r="F115" s="43" t="str">
        <f>IF($B115="N/A","N/A",IF(E115&gt;=99,"Yes","No"))</f>
        <v>Yes</v>
      </c>
      <c r="G115" s="13">
        <v>100</v>
      </c>
      <c r="H115" s="43" t="str">
        <f>IF($B115="N/A","N/A",IF(G115&gt;=99,"Yes","No"))</f>
        <v>Yes</v>
      </c>
      <c r="I115" s="12">
        <v>7.0000000000000001E-3</v>
      </c>
      <c r="J115" s="12">
        <v>0</v>
      </c>
      <c r="K115" s="47" t="s">
        <v>733</v>
      </c>
      <c r="L115" s="9" t="str">
        <f t="shared" ref="L115:L149" si="44">IF(J115="Div by 0", "N/A", IF(K115="N/A","N/A", IF(J115&gt;VALUE(MID(K115,1,2)), "No", IF(J115&lt;-1*VALUE(MID(K115,1,2)), "No", "Yes"))))</f>
        <v>Yes</v>
      </c>
    </row>
    <row r="116" spans="1:12" x14ac:dyDescent="0.2">
      <c r="A116" s="2" t="s">
        <v>977</v>
      </c>
      <c r="B116" s="47" t="s">
        <v>217</v>
      </c>
      <c r="C116" s="13">
        <v>2.7347032312000001</v>
      </c>
      <c r="D116" s="43" t="str">
        <f>IF($B116="N/A","N/A",IF(C116&gt;10,"No",IF(C116&lt;-10,"No","Yes")))</f>
        <v>N/A</v>
      </c>
      <c r="E116" s="13">
        <v>2.6583493281999999</v>
      </c>
      <c r="F116" s="43" t="str">
        <f>IF($B116="N/A","N/A",IF(E116&gt;10,"No",IF(E116&lt;-10,"No","Yes")))</f>
        <v>N/A</v>
      </c>
      <c r="G116" s="13">
        <v>4.2495161007000002</v>
      </c>
      <c r="H116" s="43" t="str">
        <f>IF($B116="N/A","N/A",IF(G116&gt;10,"No",IF(G116&lt;-10,"No","Yes")))</f>
        <v>N/A</v>
      </c>
      <c r="I116" s="12">
        <v>-2.79</v>
      </c>
      <c r="J116" s="12">
        <v>59.86</v>
      </c>
      <c r="K116" s="47" t="s">
        <v>733</v>
      </c>
      <c r="L116" s="9" t="str">
        <f t="shared" si="44"/>
        <v>No</v>
      </c>
    </row>
    <row r="117" spans="1:12" x14ac:dyDescent="0.2">
      <c r="A117" s="3" t="s">
        <v>978</v>
      </c>
      <c r="B117" s="47" t="s">
        <v>284</v>
      </c>
      <c r="C117" s="8">
        <v>99.981153182</v>
      </c>
      <c r="D117" s="43" t="str">
        <f>IF($B117="N/A","N/A",IF(C117&gt;=98,"Yes","No"))</f>
        <v>Yes</v>
      </c>
      <c r="E117" s="8">
        <v>99.982703858999997</v>
      </c>
      <c r="F117" s="43" t="str">
        <f>IF($B117="N/A","N/A",IF(E117&gt;=98,"Yes","No"))</f>
        <v>Yes</v>
      </c>
      <c r="G117" s="8">
        <v>99.978769192000001</v>
      </c>
      <c r="H117" s="43" t="str">
        <f>IF($B117="N/A","N/A",IF(G117&gt;=98,"Yes","No"))</f>
        <v>Yes</v>
      </c>
      <c r="I117" s="12">
        <v>1.6000000000000001E-3</v>
      </c>
      <c r="J117" s="12">
        <v>-4.0000000000000001E-3</v>
      </c>
      <c r="K117" s="44" t="s">
        <v>733</v>
      </c>
      <c r="L117" s="9" t="str">
        <f t="shared" si="44"/>
        <v>Yes</v>
      </c>
    </row>
    <row r="118" spans="1:12" x14ac:dyDescent="0.2">
      <c r="A118" s="3" t="s">
        <v>979</v>
      </c>
      <c r="B118" s="47" t="s">
        <v>291</v>
      </c>
      <c r="C118" s="8">
        <v>91.988372239</v>
      </c>
      <c r="D118" s="43" t="str">
        <f>IF($B118="N/A","N/A",IF(C118&gt;=80,"Yes","No"))</f>
        <v>Yes</v>
      </c>
      <c r="E118" s="8">
        <v>92.482291794999995</v>
      </c>
      <c r="F118" s="43" t="str">
        <f>IF($B118="N/A","N/A",IF(E118&gt;=80,"Yes","No"))</f>
        <v>Yes</v>
      </c>
      <c r="G118" s="8">
        <v>93.87548812</v>
      </c>
      <c r="H118" s="43" t="str">
        <f>IF($B118="N/A","N/A",IF(G118&gt;=80,"Yes","No"))</f>
        <v>Yes</v>
      </c>
      <c r="I118" s="12">
        <v>0.53690000000000004</v>
      </c>
      <c r="J118" s="12">
        <v>1.506</v>
      </c>
      <c r="K118" s="44" t="s">
        <v>733</v>
      </c>
      <c r="L118" s="9" t="str">
        <f t="shared" si="44"/>
        <v>Yes</v>
      </c>
    </row>
    <row r="119" spans="1:12" ht="25.5" x14ac:dyDescent="0.2">
      <c r="A119" s="2" t="s">
        <v>980</v>
      </c>
      <c r="B119" s="47" t="s">
        <v>292</v>
      </c>
      <c r="C119" s="13">
        <v>99.830294418999998</v>
      </c>
      <c r="D119" s="43" t="str">
        <f>IF($B119="N/A","N/A",IF(C119&gt;=100,"Yes","No"))</f>
        <v>No</v>
      </c>
      <c r="E119" s="13">
        <v>99.108580403999994</v>
      </c>
      <c r="F119" s="43" t="str">
        <f t="shared" ref="F119:F120" si="45">IF($B119="N/A","N/A",IF(E119&gt;=100,"Yes","No"))</f>
        <v>No</v>
      </c>
      <c r="G119" s="13">
        <v>98.722210679</v>
      </c>
      <c r="H119" s="43" t="str">
        <f t="shared" ref="H119:H120" si="46">IF($B119="N/A","N/A",IF(G119&gt;=100,"Yes","No"))</f>
        <v>No</v>
      </c>
      <c r="I119" s="12">
        <v>-0.72299999999999998</v>
      </c>
      <c r="J119" s="12">
        <v>-0.39</v>
      </c>
      <c r="K119" s="44" t="s">
        <v>732</v>
      </c>
      <c r="L119" s="9" t="str">
        <f t="shared" si="44"/>
        <v>Yes</v>
      </c>
    </row>
    <row r="120" spans="1:12" ht="25.5" x14ac:dyDescent="0.2">
      <c r="A120" s="3" t="s">
        <v>981</v>
      </c>
      <c r="B120" s="47" t="s">
        <v>292</v>
      </c>
      <c r="C120" s="13">
        <v>100</v>
      </c>
      <c r="D120" s="43" t="str">
        <f>IF($B120="N/A","N/A",IF(C120&gt;=100,"Yes","No"))</f>
        <v>Yes</v>
      </c>
      <c r="E120" s="13">
        <v>99.481193255999997</v>
      </c>
      <c r="F120" s="43" t="str">
        <f t="shared" si="45"/>
        <v>No</v>
      </c>
      <c r="G120" s="13">
        <v>98.697088710000003</v>
      </c>
      <c r="H120" s="43" t="str">
        <f t="shared" si="46"/>
        <v>No</v>
      </c>
      <c r="I120" s="12">
        <v>-0.51900000000000002</v>
      </c>
      <c r="J120" s="12">
        <v>-0.78800000000000003</v>
      </c>
      <c r="K120" s="44" t="s">
        <v>732</v>
      </c>
      <c r="L120" s="9" t="str">
        <f t="shared" si="44"/>
        <v>Yes</v>
      </c>
    </row>
    <row r="121" spans="1:12" ht="25.5" x14ac:dyDescent="0.2">
      <c r="A121" s="2" t="s">
        <v>982</v>
      </c>
      <c r="B121" s="47" t="s">
        <v>217</v>
      </c>
      <c r="C121" s="13">
        <v>89.752687791</v>
      </c>
      <c r="D121" s="35" t="s">
        <v>735</v>
      </c>
      <c r="E121" s="13">
        <v>90.319579142999999</v>
      </c>
      <c r="F121" s="35" t="s">
        <v>735</v>
      </c>
      <c r="G121" s="13">
        <v>92.300968045000005</v>
      </c>
      <c r="H121" s="43" t="str">
        <f>IF($B121="N/A","N/A",IF(G121&lt;100,"No",IF(G121=100,"No","Yes")))</f>
        <v>N/A</v>
      </c>
      <c r="I121" s="12">
        <v>0.63160000000000005</v>
      </c>
      <c r="J121" s="12">
        <v>2.194</v>
      </c>
      <c r="K121" s="44" t="s">
        <v>732</v>
      </c>
      <c r="L121" s="9" t="str">
        <f t="shared" si="44"/>
        <v>Yes</v>
      </c>
    </row>
    <row r="122" spans="1:12" ht="25.5" x14ac:dyDescent="0.2">
      <c r="A122" s="2" t="s">
        <v>983</v>
      </c>
      <c r="B122" s="34" t="s">
        <v>217</v>
      </c>
      <c r="C122" s="13">
        <v>100</v>
      </c>
      <c r="D122" s="43" t="str">
        <f>IF($B122="N/A","N/A",IF(C122&gt;10,"No",IF(C122&lt;-10,"No","Yes")))</f>
        <v>N/A</v>
      </c>
      <c r="E122" s="13">
        <v>100</v>
      </c>
      <c r="F122" s="43" t="str">
        <f>IF($B122="N/A","N/A",IF(E122&gt;10,"No",IF(E122&lt;-10,"No","Yes")))</f>
        <v>N/A</v>
      </c>
      <c r="G122" s="13">
        <v>100</v>
      </c>
      <c r="H122" s="43" t="str">
        <f>IF($B122="N/A","N/A",IF(G122&gt;10,"No",IF(G122&lt;-10,"No","Yes")))</f>
        <v>N/A</v>
      </c>
      <c r="I122" s="12">
        <v>0</v>
      </c>
      <c r="J122" s="12">
        <v>0</v>
      </c>
      <c r="K122" s="44" t="s">
        <v>732</v>
      </c>
      <c r="L122" s="9" t="str">
        <f>IF(J122="Div by 0", "N/A", IF(OR(J122="N/A",K122="N/A"),"N/A", IF(J122&gt;VALUE(MID(K122,1,2)), "No", IF(J122&lt;-1*VALUE(MID(K122,1,2)), "No", "Yes"))))</f>
        <v>Yes</v>
      </c>
    </row>
    <row r="123" spans="1:12" x14ac:dyDescent="0.2">
      <c r="A123" s="7" t="s">
        <v>100</v>
      </c>
      <c r="B123" s="34" t="s">
        <v>217</v>
      </c>
      <c r="C123" s="35">
        <v>14292</v>
      </c>
      <c r="D123" s="43" t="str">
        <f t="shared" ref="D123:D149" si="47">IF($B123="N/A","N/A",IF(C123&gt;10,"No",IF(C123&lt;-10,"No","Yes")))</f>
        <v>N/A</v>
      </c>
      <c r="E123" s="35">
        <v>14588</v>
      </c>
      <c r="F123" s="43" t="str">
        <f t="shared" ref="F123:F149" si="48">IF($B123="N/A","N/A",IF(E123&gt;10,"No",IF(E123&lt;-10,"No","Yes")))</f>
        <v>N/A</v>
      </c>
      <c r="G123" s="35">
        <v>14689</v>
      </c>
      <c r="H123" s="43" t="str">
        <f t="shared" ref="H123:H149" si="49">IF($B123="N/A","N/A",IF(G123&gt;10,"No",IF(G123&lt;-10,"No","Yes")))</f>
        <v>N/A</v>
      </c>
      <c r="I123" s="12">
        <v>2.0710000000000002</v>
      </c>
      <c r="J123" s="12">
        <v>0.69230000000000003</v>
      </c>
      <c r="K123" s="44" t="s">
        <v>733</v>
      </c>
      <c r="L123" s="9" t="str">
        <f t="shared" si="44"/>
        <v>Yes</v>
      </c>
    </row>
    <row r="124" spans="1:12" x14ac:dyDescent="0.2">
      <c r="A124" s="2" t="s">
        <v>984</v>
      </c>
      <c r="B124" s="34" t="s">
        <v>217</v>
      </c>
      <c r="C124" s="35">
        <v>3693</v>
      </c>
      <c r="D124" s="43" t="str">
        <f t="shared" si="47"/>
        <v>N/A</v>
      </c>
      <c r="E124" s="35">
        <v>3834</v>
      </c>
      <c r="F124" s="43" t="str">
        <f t="shared" si="48"/>
        <v>N/A</v>
      </c>
      <c r="G124" s="35">
        <v>4291</v>
      </c>
      <c r="H124" s="43" t="str">
        <f t="shared" si="49"/>
        <v>N/A</v>
      </c>
      <c r="I124" s="12">
        <v>3.8180000000000001</v>
      </c>
      <c r="J124" s="12">
        <v>11.92</v>
      </c>
      <c r="K124" s="44" t="s">
        <v>733</v>
      </c>
      <c r="L124" s="9" t="str">
        <f t="shared" si="44"/>
        <v>No</v>
      </c>
    </row>
    <row r="125" spans="1:12" x14ac:dyDescent="0.2">
      <c r="A125" s="2" t="s">
        <v>985</v>
      </c>
      <c r="B125" s="34" t="s">
        <v>217</v>
      </c>
      <c r="C125" s="35">
        <v>1743</v>
      </c>
      <c r="D125" s="43" t="str">
        <f t="shared" si="47"/>
        <v>N/A</v>
      </c>
      <c r="E125" s="35">
        <v>3132</v>
      </c>
      <c r="F125" s="43" t="str">
        <f t="shared" si="48"/>
        <v>N/A</v>
      </c>
      <c r="G125" s="35">
        <v>3488</v>
      </c>
      <c r="H125" s="43" t="str">
        <f t="shared" si="49"/>
        <v>N/A</v>
      </c>
      <c r="I125" s="12">
        <v>79.69</v>
      </c>
      <c r="J125" s="12">
        <v>11.37</v>
      </c>
      <c r="K125" s="44" t="s">
        <v>733</v>
      </c>
      <c r="L125" s="9" t="str">
        <f t="shared" si="44"/>
        <v>No</v>
      </c>
    </row>
    <row r="126" spans="1:12" x14ac:dyDescent="0.2">
      <c r="A126" s="2" t="s">
        <v>986</v>
      </c>
      <c r="B126" s="34" t="s">
        <v>217</v>
      </c>
      <c r="C126" s="35">
        <v>4731</v>
      </c>
      <c r="D126" s="43" t="str">
        <f t="shared" si="47"/>
        <v>N/A</v>
      </c>
      <c r="E126" s="35">
        <v>3644</v>
      </c>
      <c r="F126" s="43" t="str">
        <f t="shared" si="48"/>
        <v>N/A</v>
      </c>
      <c r="G126" s="35">
        <v>2855</v>
      </c>
      <c r="H126" s="43" t="str">
        <f t="shared" si="49"/>
        <v>N/A</v>
      </c>
      <c r="I126" s="12">
        <v>-23</v>
      </c>
      <c r="J126" s="12">
        <v>-21.7</v>
      </c>
      <c r="K126" s="44" t="s">
        <v>733</v>
      </c>
      <c r="L126" s="9" t="str">
        <f t="shared" si="44"/>
        <v>No</v>
      </c>
    </row>
    <row r="127" spans="1:12" x14ac:dyDescent="0.2">
      <c r="A127" s="2" t="s">
        <v>987</v>
      </c>
      <c r="B127" s="34" t="s">
        <v>217</v>
      </c>
      <c r="C127" s="35">
        <v>4125</v>
      </c>
      <c r="D127" s="43" t="str">
        <f t="shared" si="47"/>
        <v>N/A</v>
      </c>
      <c r="E127" s="35">
        <v>3978</v>
      </c>
      <c r="F127" s="43" t="str">
        <f t="shared" si="48"/>
        <v>N/A</v>
      </c>
      <c r="G127" s="35">
        <v>4055</v>
      </c>
      <c r="H127" s="43" t="str">
        <f t="shared" si="49"/>
        <v>N/A</v>
      </c>
      <c r="I127" s="12">
        <v>-3.56</v>
      </c>
      <c r="J127" s="12">
        <v>1.9359999999999999</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39273</v>
      </c>
      <c r="D129" s="43" t="str">
        <f t="shared" si="47"/>
        <v>N/A</v>
      </c>
      <c r="E129" s="35">
        <v>41680</v>
      </c>
      <c r="F129" s="43" t="str">
        <f t="shared" si="48"/>
        <v>N/A</v>
      </c>
      <c r="G129" s="35">
        <v>45464</v>
      </c>
      <c r="H129" s="43" t="str">
        <f t="shared" si="49"/>
        <v>N/A</v>
      </c>
      <c r="I129" s="12">
        <v>6.1289999999999996</v>
      </c>
      <c r="J129" s="12">
        <v>9.0790000000000006</v>
      </c>
      <c r="K129" s="44" t="s">
        <v>733</v>
      </c>
      <c r="L129" s="9" t="str">
        <f t="shared" si="44"/>
        <v>Yes</v>
      </c>
    </row>
    <row r="130" spans="1:12" x14ac:dyDescent="0.2">
      <c r="A130" s="2" t="s">
        <v>989</v>
      </c>
      <c r="B130" s="34" t="s">
        <v>217</v>
      </c>
      <c r="C130" s="35">
        <v>17984</v>
      </c>
      <c r="D130" s="43" t="str">
        <f t="shared" si="47"/>
        <v>N/A</v>
      </c>
      <c r="E130" s="35">
        <v>18923</v>
      </c>
      <c r="F130" s="43" t="str">
        <f t="shared" si="48"/>
        <v>N/A</v>
      </c>
      <c r="G130" s="35">
        <v>20585</v>
      </c>
      <c r="H130" s="43" t="str">
        <f t="shared" si="49"/>
        <v>N/A</v>
      </c>
      <c r="I130" s="12">
        <v>5.2210000000000001</v>
      </c>
      <c r="J130" s="12">
        <v>8.7829999999999995</v>
      </c>
      <c r="K130" s="44" t="s">
        <v>733</v>
      </c>
      <c r="L130" s="9" t="str">
        <f t="shared" si="44"/>
        <v>Yes</v>
      </c>
    </row>
    <row r="131" spans="1:12" x14ac:dyDescent="0.2">
      <c r="A131" s="2" t="s">
        <v>990</v>
      </c>
      <c r="B131" s="34" t="s">
        <v>217</v>
      </c>
      <c r="C131" s="35">
        <v>3523</v>
      </c>
      <c r="D131" s="43" t="str">
        <f t="shared" si="47"/>
        <v>N/A</v>
      </c>
      <c r="E131" s="35">
        <v>8101</v>
      </c>
      <c r="F131" s="43" t="str">
        <f t="shared" si="48"/>
        <v>N/A</v>
      </c>
      <c r="G131" s="35">
        <v>8408</v>
      </c>
      <c r="H131" s="43" t="str">
        <f t="shared" si="49"/>
        <v>N/A</v>
      </c>
      <c r="I131" s="12">
        <v>129.9</v>
      </c>
      <c r="J131" s="12">
        <v>3.79</v>
      </c>
      <c r="K131" s="44" t="s">
        <v>733</v>
      </c>
      <c r="L131" s="9" t="str">
        <f t="shared" si="44"/>
        <v>Yes</v>
      </c>
    </row>
    <row r="132" spans="1:12" x14ac:dyDescent="0.2">
      <c r="A132" s="2" t="s">
        <v>991</v>
      </c>
      <c r="B132" s="34" t="s">
        <v>217</v>
      </c>
      <c r="C132" s="35">
        <v>11023</v>
      </c>
      <c r="D132" s="43" t="str">
        <f t="shared" si="47"/>
        <v>N/A</v>
      </c>
      <c r="E132" s="35">
        <v>7974</v>
      </c>
      <c r="F132" s="43" t="str">
        <f t="shared" si="48"/>
        <v>N/A</v>
      </c>
      <c r="G132" s="35">
        <v>9741</v>
      </c>
      <c r="H132" s="43" t="str">
        <f t="shared" si="49"/>
        <v>N/A</v>
      </c>
      <c r="I132" s="12">
        <v>-27.7</v>
      </c>
      <c r="J132" s="12">
        <v>22.16</v>
      </c>
      <c r="K132" s="44" t="s">
        <v>733</v>
      </c>
      <c r="L132" s="9" t="str">
        <f t="shared" si="44"/>
        <v>No</v>
      </c>
    </row>
    <row r="133" spans="1:12" x14ac:dyDescent="0.2">
      <c r="A133" s="2" t="s">
        <v>992</v>
      </c>
      <c r="B133" s="34" t="s">
        <v>217</v>
      </c>
      <c r="C133" s="35">
        <v>6743</v>
      </c>
      <c r="D133" s="43" t="str">
        <f t="shared" si="47"/>
        <v>N/A</v>
      </c>
      <c r="E133" s="35">
        <v>6682</v>
      </c>
      <c r="F133" s="43" t="str">
        <f t="shared" si="48"/>
        <v>N/A</v>
      </c>
      <c r="G133" s="35">
        <v>6730</v>
      </c>
      <c r="H133" s="43" t="str">
        <f t="shared" si="49"/>
        <v>N/A</v>
      </c>
      <c r="I133" s="12">
        <v>-0.90500000000000003</v>
      </c>
      <c r="J133" s="12">
        <v>0.71830000000000005</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164484</v>
      </c>
      <c r="D135" s="43" t="str">
        <f t="shared" si="47"/>
        <v>N/A</v>
      </c>
      <c r="E135" s="35">
        <v>190794</v>
      </c>
      <c r="F135" s="43" t="str">
        <f t="shared" si="48"/>
        <v>N/A</v>
      </c>
      <c r="G135" s="35">
        <v>207246</v>
      </c>
      <c r="H135" s="43" t="str">
        <f t="shared" si="49"/>
        <v>N/A</v>
      </c>
      <c r="I135" s="12">
        <v>16</v>
      </c>
      <c r="J135" s="12">
        <v>8.6229999999999993</v>
      </c>
      <c r="K135" s="44" t="s">
        <v>733</v>
      </c>
      <c r="L135" s="9" t="str">
        <f t="shared" si="44"/>
        <v>Yes</v>
      </c>
    </row>
    <row r="136" spans="1:12" x14ac:dyDescent="0.2">
      <c r="A136" s="2" t="s">
        <v>994</v>
      </c>
      <c r="B136" s="34" t="s">
        <v>217</v>
      </c>
      <c r="C136" s="35">
        <v>52667</v>
      </c>
      <c r="D136" s="43" t="str">
        <f t="shared" si="47"/>
        <v>N/A</v>
      </c>
      <c r="E136" s="35">
        <v>62553</v>
      </c>
      <c r="F136" s="43" t="str">
        <f t="shared" si="48"/>
        <v>N/A</v>
      </c>
      <c r="G136" s="35">
        <v>73380</v>
      </c>
      <c r="H136" s="43" t="str">
        <f t="shared" si="49"/>
        <v>N/A</v>
      </c>
      <c r="I136" s="12">
        <v>18.77</v>
      </c>
      <c r="J136" s="12">
        <v>17.309999999999999</v>
      </c>
      <c r="K136" s="44" t="s">
        <v>733</v>
      </c>
      <c r="L136" s="9" t="str">
        <f t="shared" si="44"/>
        <v>No</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1069</v>
      </c>
      <c r="D138" s="43" t="str">
        <f t="shared" si="47"/>
        <v>N/A</v>
      </c>
      <c r="E138" s="35">
        <v>1052</v>
      </c>
      <c r="F138" s="43" t="str">
        <f t="shared" si="48"/>
        <v>N/A</v>
      </c>
      <c r="G138" s="35">
        <v>1568</v>
      </c>
      <c r="H138" s="43" t="str">
        <f t="shared" si="49"/>
        <v>N/A</v>
      </c>
      <c r="I138" s="12">
        <v>-1.59</v>
      </c>
      <c r="J138" s="12">
        <v>49.05</v>
      </c>
      <c r="K138" s="44" t="s">
        <v>733</v>
      </c>
      <c r="L138" s="9" t="str">
        <f t="shared" si="44"/>
        <v>No</v>
      </c>
    </row>
    <row r="139" spans="1:12" x14ac:dyDescent="0.2">
      <c r="A139" s="2" t="s">
        <v>997</v>
      </c>
      <c r="B139" s="34" t="s">
        <v>217</v>
      </c>
      <c r="C139" s="35">
        <v>72046</v>
      </c>
      <c r="D139" s="43" t="str">
        <f t="shared" si="47"/>
        <v>N/A</v>
      </c>
      <c r="E139" s="35">
        <v>90573</v>
      </c>
      <c r="F139" s="43" t="str">
        <f t="shared" si="48"/>
        <v>N/A</v>
      </c>
      <c r="G139" s="35">
        <v>97695</v>
      </c>
      <c r="H139" s="43" t="str">
        <f t="shared" si="49"/>
        <v>N/A</v>
      </c>
      <c r="I139" s="12">
        <v>25.72</v>
      </c>
      <c r="J139" s="12">
        <v>7.8630000000000004</v>
      </c>
      <c r="K139" s="44" t="s">
        <v>733</v>
      </c>
      <c r="L139" s="9" t="str">
        <f t="shared" si="44"/>
        <v>Yes</v>
      </c>
    </row>
    <row r="140" spans="1:12" x14ac:dyDescent="0.2">
      <c r="A140" s="2" t="s">
        <v>998</v>
      </c>
      <c r="B140" s="34" t="s">
        <v>217</v>
      </c>
      <c r="C140" s="35">
        <v>29337</v>
      </c>
      <c r="D140" s="43" t="str">
        <f t="shared" si="47"/>
        <v>N/A</v>
      </c>
      <c r="E140" s="35">
        <v>27326</v>
      </c>
      <c r="F140" s="43" t="str">
        <f t="shared" si="48"/>
        <v>N/A</v>
      </c>
      <c r="G140" s="35">
        <v>25005</v>
      </c>
      <c r="H140" s="43" t="str">
        <f t="shared" si="49"/>
        <v>N/A</v>
      </c>
      <c r="I140" s="12">
        <v>-6.85</v>
      </c>
      <c r="J140" s="12">
        <v>-8.49</v>
      </c>
      <c r="K140" s="44" t="s">
        <v>733</v>
      </c>
      <c r="L140" s="9" t="str">
        <f t="shared" si="44"/>
        <v>Yes</v>
      </c>
    </row>
    <row r="141" spans="1:12" x14ac:dyDescent="0.2">
      <c r="A141" s="2" t="s">
        <v>999</v>
      </c>
      <c r="B141" s="34" t="s">
        <v>217</v>
      </c>
      <c r="C141" s="35">
        <v>9365</v>
      </c>
      <c r="D141" s="43" t="str">
        <f t="shared" si="47"/>
        <v>N/A</v>
      </c>
      <c r="E141" s="35">
        <v>9290</v>
      </c>
      <c r="F141" s="43" t="str">
        <f t="shared" si="48"/>
        <v>N/A</v>
      </c>
      <c r="G141" s="35">
        <v>9598</v>
      </c>
      <c r="H141" s="43" t="str">
        <f t="shared" si="49"/>
        <v>N/A</v>
      </c>
      <c r="I141" s="12">
        <v>-0.80100000000000005</v>
      </c>
      <c r="J141" s="12">
        <v>3.3149999999999999</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79809</v>
      </c>
      <c r="D143" s="43" t="str">
        <f t="shared" si="47"/>
        <v>N/A</v>
      </c>
      <c r="E143" s="35">
        <v>89083</v>
      </c>
      <c r="F143" s="43" t="str">
        <f t="shared" si="48"/>
        <v>N/A</v>
      </c>
      <c r="G143" s="35">
        <v>93983</v>
      </c>
      <c r="H143" s="43" t="str">
        <f t="shared" si="49"/>
        <v>N/A</v>
      </c>
      <c r="I143" s="12">
        <v>11.62</v>
      </c>
      <c r="J143" s="12">
        <v>5.5</v>
      </c>
      <c r="K143" s="44" t="s">
        <v>733</v>
      </c>
      <c r="L143" s="9" t="str">
        <f t="shared" si="44"/>
        <v>Yes</v>
      </c>
    </row>
    <row r="144" spans="1:12" x14ac:dyDescent="0.2">
      <c r="A144" s="2" t="s">
        <v>1001</v>
      </c>
      <c r="B144" s="34" t="s">
        <v>217</v>
      </c>
      <c r="C144" s="35">
        <v>22303</v>
      </c>
      <c r="D144" s="43" t="str">
        <f t="shared" si="47"/>
        <v>N/A</v>
      </c>
      <c r="E144" s="35">
        <v>29074</v>
      </c>
      <c r="F144" s="43" t="str">
        <f t="shared" si="48"/>
        <v>N/A</v>
      </c>
      <c r="G144" s="35">
        <v>32575</v>
      </c>
      <c r="H144" s="43" t="str">
        <f t="shared" si="49"/>
        <v>N/A</v>
      </c>
      <c r="I144" s="12">
        <v>30.36</v>
      </c>
      <c r="J144" s="12">
        <v>12.04</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1128</v>
      </c>
      <c r="D146" s="43" t="str">
        <f t="shared" si="47"/>
        <v>N/A</v>
      </c>
      <c r="E146" s="35">
        <v>1434</v>
      </c>
      <c r="F146" s="43" t="str">
        <f t="shared" si="48"/>
        <v>N/A</v>
      </c>
      <c r="G146" s="35">
        <v>1638</v>
      </c>
      <c r="H146" s="43" t="str">
        <f t="shared" si="49"/>
        <v>N/A</v>
      </c>
      <c r="I146" s="12">
        <v>27.13</v>
      </c>
      <c r="J146" s="12">
        <v>14.23</v>
      </c>
      <c r="K146" s="44" t="s">
        <v>733</v>
      </c>
      <c r="L146" s="9" t="str">
        <f t="shared" si="44"/>
        <v>No</v>
      </c>
    </row>
    <row r="147" spans="1:12" x14ac:dyDescent="0.2">
      <c r="A147" s="2" t="s">
        <v>1004</v>
      </c>
      <c r="B147" s="34" t="s">
        <v>217</v>
      </c>
      <c r="C147" s="35">
        <v>20287</v>
      </c>
      <c r="D147" s="43" t="str">
        <f t="shared" si="47"/>
        <v>N/A</v>
      </c>
      <c r="E147" s="35">
        <v>22009</v>
      </c>
      <c r="F147" s="43" t="str">
        <f t="shared" si="48"/>
        <v>N/A</v>
      </c>
      <c r="G147" s="35">
        <v>21187</v>
      </c>
      <c r="H147" s="43" t="str">
        <f t="shared" si="49"/>
        <v>N/A</v>
      </c>
      <c r="I147" s="12">
        <v>8.4879999999999995</v>
      </c>
      <c r="J147" s="12">
        <v>-3.73</v>
      </c>
      <c r="K147" s="44" t="s">
        <v>733</v>
      </c>
      <c r="L147" s="9" t="str">
        <f t="shared" si="44"/>
        <v>Yes</v>
      </c>
    </row>
    <row r="148" spans="1:12" x14ac:dyDescent="0.2">
      <c r="A148" s="2" t="s">
        <v>1005</v>
      </c>
      <c r="B148" s="34" t="s">
        <v>217</v>
      </c>
      <c r="C148" s="35">
        <v>10753</v>
      </c>
      <c r="D148" s="43" t="str">
        <f t="shared" si="47"/>
        <v>N/A</v>
      </c>
      <c r="E148" s="35">
        <v>11101</v>
      </c>
      <c r="F148" s="43" t="str">
        <f t="shared" si="48"/>
        <v>N/A</v>
      </c>
      <c r="G148" s="35">
        <v>9705</v>
      </c>
      <c r="H148" s="43" t="str">
        <f t="shared" si="49"/>
        <v>N/A</v>
      </c>
      <c r="I148" s="12">
        <v>3.2360000000000002</v>
      </c>
      <c r="J148" s="12">
        <v>-12.6</v>
      </c>
      <c r="K148" s="44" t="s">
        <v>733</v>
      </c>
      <c r="L148" s="9" t="str">
        <f t="shared" si="44"/>
        <v>No</v>
      </c>
    </row>
    <row r="149" spans="1:12" x14ac:dyDescent="0.2">
      <c r="A149" s="2" t="s">
        <v>1006</v>
      </c>
      <c r="B149" s="34" t="s">
        <v>217</v>
      </c>
      <c r="C149" s="35">
        <v>25338</v>
      </c>
      <c r="D149" s="43" t="str">
        <f t="shared" si="47"/>
        <v>N/A</v>
      </c>
      <c r="E149" s="35">
        <v>25465</v>
      </c>
      <c r="F149" s="43" t="str">
        <f t="shared" si="48"/>
        <v>N/A</v>
      </c>
      <c r="G149" s="35">
        <v>28878</v>
      </c>
      <c r="H149" s="43" t="str">
        <f t="shared" si="49"/>
        <v>N/A</v>
      </c>
      <c r="I149" s="12">
        <v>0.50119999999999998</v>
      </c>
      <c r="J149" s="12">
        <v>13.4</v>
      </c>
      <c r="K149" s="44" t="s">
        <v>733</v>
      </c>
      <c r="L149" s="9" t="str">
        <f t="shared" si="44"/>
        <v>No</v>
      </c>
    </row>
    <row r="150" spans="1:12" ht="25.5" x14ac:dyDescent="0.2">
      <c r="A150" s="16" t="s">
        <v>1007</v>
      </c>
      <c r="B150" s="1" t="s">
        <v>217</v>
      </c>
      <c r="C150" s="1">
        <v>5701</v>
      </c>
      <c r="D150" s="11" t="str">
        <f t="shared" ref="D150:D155" si="50">IF($B150="N/A","N/A",IF(C150&gt;10,"No",IF(C150&lt;-10,"No","Yes")))</f>
        <v>N/A</v>
      </c>
      <c r="E150" s="1">
        <v>5829</v>
      </c>
      <c r="F150" s="11" t="str">
        <f t="shared" ref="F150:F155" si="51">IF($B150="N/A","N/A",IF(E150&gt;10,"No",IF(E150&lt;-10,"No","Yes")))</f>
        <v>N/A</v>
      </c>
      <c r="G150" s="1">
        <v>5917</v>
      </c>
      <c r="H150" s="11" t="str">
        <f t="shared" ref="H150:H155" si="52">IF($B150="N/A","N/A",IF(G150&gt;10,"No",IF(G150&lt;-10,"No","Yes")))</f>
        <v>N/A</v>
      </c>
      <c r="I150" s="56">
        <v>2.2450000000000001</v>
      </c>
      <c r="J150" s="56">
        <v>1.51</v>
      </c>
      <c r="K150" s="44" t="s">
        <v>732</v>
      </c>
      <c r="L150" s="9" t="str">
        <f t="shared" ref="L150:L155" si="53">IF(J150="Div by 0", "N/A", IF(K150="N/A","N/A", IF(J150&gt;VALUE(MID(K150,1,2)), "No", IF(J150&lt;-1*VALUE(MID(K150,1,2)), "No", "Yes"))))</f>
        <v>Yes</v>
      </c>
    </row>
    <row r="151" spans="1:12" x14ac:dyDescent="0.2">
      <c r="A151" s="6" t="s">
        <v>330</v>
      </c>
      <c r="B151" s="47" t="s">
        <v>217</v>
      </c>
      <c r="C151" s="13">
        <v>1.9139992883000001</v>
      </c>
      <c r="D151" s="11" t="str">
        <f t="shared" si="50"/>
        <v>N/A</v>
      </c>
      <c r="E151" s="13">
        <v>1.7340730934999999</v>
      </c>
      <c r="F151" s="11" t="str">
        <f t="shared" si="51"/>
        <v>N/A</v>
      </c>
      <c r="G151" s="13">
        <v>1.6373256001000001</v>
      </c>
      <c r="H151" s="11" t="str">
        <f t="shared" si="52"/>
        <v>N/A</v>
      </c>
      <c r="I151" s="56">
        <v>-9.4</v>
      </c>
      <c r="J151" s="56">
        <v>-5.58</v>
      </c>
      <c r="K151" s="44" t="s">
        <v>732</v>
      </c>
      <c r="L151" s="9" t="str">
        <f t="shared" si="53"/>
        <v>Yes</v>
      </c>
    </row>
    <row r="152" spans="1:12" x14ac:dyDescent="0.2">
      <c r="A152" s="2" t="s">
        <v>331</v>
      </c>
      <c r="B152" s="47" t="s">
        <v>217</v>
      </c>
      <c r="C152" s="13">
        <v>23.320738875</v>
      </c>
      <c r="D152" s="11" t="str">
        <f t="shared" si="50"/>
        <v>N/A</v>
      </c>
      <c r="E152" s="13">
        <v>22.813271182000001</v>
      </c>
      <c r="F152" s="11" t="str">
        <f t="shared" si="51"/>
        <v>N/A</v>
      </c>
      <c r="G152" s="13">
        <v>23.030839404000002</v>
      </c>
      <c r="H152" s="11" t="str">
        <f t="shared" si="52"/>
        <v>N/A</v>
      </c>
      <c r="I152" s="56">
        <v>-2.1800000000000002</v>
      </c>
      <c r="J152" s="56">
        <v>0.95369999999999999</v>
      </c>
      <c r="K152" s="44" t="s">
        <v>732</v>
      </c>
      <c r="L152" s="9" t="str">
        <f t="shared" si="53"/>
        <v>Yes</v>
      </c>
    </row>
    <row r="153" spans="1:12" x14ac:dyDescent="0.2">
      <c r="A153" s="2" t="s">
        <v>332</v>
      </c>
      <c r="B153" s="47" t="s">
        <v>217</v>
      </c>
      <c r="C153" s="13">
        <v>5.8640796475999997</v>
      </c>
      <c r="D153" s="11" t="str">
        <f t="shared" si="50"/>
        <v>N/A</v>
      </c>
      <c r="E153" s="13">
        <v>5.8373320537</v>
      </c>
      <c r="F153" s="11" t="str">
        <f t="shared" si="51"/>
        <v>N/A</v>
      </c>
      <c r="G153" s="13">
        <v>5.2569065634000003</v>
      </c>
      <c r="H153" s="11" t="str">
        <f t="shared" si="52"/>
        <v>N/A</v>
      </c>
      <c r="I153" s="56">
        <v>-0.45600000000000002</v>
      </c>
      <c r="J153" s="56">
        <v>-9.94</v>
      </c>
      <c r="K153" s="44" t="s">
        <v>732</v>
      </c>
      <c r="L153" s="9" t="str">
        <f t="shared" si="53"/>
        <v>Yes</v>
      </c>
    </row>
    <row r="154" spans="1:12" x14ac:dyDescent="0.2">
      <c r="A154" s="2" t="s">
        <v>333</v>
      </c>
      <c r="B154" s="47" t="s">
        <v>217</v>
      </c>
      <c r="C154" s="13">
        <v>3.8909559599999997E-2</v>
      </c>
      <c r="D154" s="11" t="str">
        <f t="shared" si="50"/>
        <v>N/A</v>
      </c>
      <c r="E154" s="13">
        <v>3.5116408299999999E-2</v>
      </c>
      <c r="F154" s="11" t="str">
        <f t="shared" si="51"/>
        <v>N/A</v>
      </c>
      <c r="G154" s="13">
        <v>6.8035088699999996E-2</v>
      </c>
      <c r="H154" s="11" t="str">
        <f t="shared" si="52"/>
        <v>N/A</v>
      </c>
      <c r="I154" s="56">
        <v>-9.75</v>
      </c>
      <c r="J154" s="56">
        <v>93.74</v>
      </c>
      <c r="K154" s="44" t="s">
        <v>732</v>
      </c>
      <c r="L154" s="9" t="str">
        <f t="shared" si="53"/>
        <v>No</v>
      </c>
    </row>
    <row r="155" spans="1:12" x14ac:dyDescent="0.2">
      <c r="A155" s="2" t="s">
        <v>334</v>
      </c>
      <c r="B155" s="47" t="s">
        <v>217</v>
      </c>
      <c r="C155" s="13">
        <v>1.2529914999999999E-3</v>
      </c>
      <c r="D155" s="11" t="str">
        <f t="shared" si="50"/>
        <v>N/A</v>
      </c>
      <c r="E155" s="13">
        <v>1.1225485999999999E-3</v>
      </c>
      <c r="F155" s="11" t="str">
        <f t="shared" si="51"/>
        <v>N/A</v>
      </c>
      <c r="G155" s="13">
        <v>3.1920667000000002E-3</v>
      </c>
      <c r="H155" s="11" t="str">
        <f t="shared" si="52"/>
        <v>N/A</v>
      </c>
      <c r="I155" s="56">
        <v>-10.4</v>
      </c>
      <c r="J155" s="56">
        <v>184.4</v>
      </c>
      <c r="K155" s="44" t="s">
        <v>732</v>
      </c>
      <c r="L155" s="9" t="str">
        <f t="shared" si="53"/>
        <v>No</v>
      </c>
    </row>
    <row r="156" spans="1:12" x14ac:dyDescent="0.2">
      <c r="A156" s="16" t="s">
        <v>1008</v>
      </c>
      <c r="B156" s="34" t="s">
        <v>217</v>
      </c>
      <c r="C156" s="35">
        <v>6752</v>
      </c>
      <c r="D156" s="43" t="str">
        <f t="shared" ref="D156:D162" si="54">IF($B156="N/A","N/A",IF(C156&gt;10,"No",IF(C156&lt;-10,"No","Yes")))</f>
        <v>N/A</v>
      </c>
      <c r="E156" s="35">
        <v>6678</v>
      </c>
      <c r="F156" s="43" t="str">
        <f t="shared" ref="F156:F162" si="55">IF($B156="N/A","N/A",IF(E156&gt;10,"No",IF(E156&lt;-10,"No","Yes")))</f>
        <v>N/A</v>
      </c>
      <c r="G156" s="35">
        <v>6806</v>
      </c>
      <c r="H156" s="43" t="str">
        <f t="shared" ref="H156:H162" si="56">IF($B156="N/A","N/A",IF(G156&gt;10,"No",IF(G156&lt;-10,"No","Yes")))</f>
        <v>N/A</v>
      </c>
      <c r="I156" s="12">
        <v>-1.1000000000000001</v>
      </c>
      <c r="J156" s="12">
        <v>1.917</v>
      </c>
      <c r="K156" s="44" t="s">
        <v>732</v>
      </c>
      <c r="L156" s="9" t="str">
        <f t="shared" ref="L156:L163" si="57">IF(J156="Div by 0", "N/A", IF(K156="N/A","N/A", IF(J156&gt;VALUE(MID(K156,1,2)), "No", IF(J156&lt;-1*VALUE(MID(K156,1,2)), "No", "Yes"))))</f>
        <v>Yes</v>
      </c>
    </row>
    <row r="157" spans="1:12" x14ac:dyDescent="0.2">
      <c r="A157" s="6" t="s">
        <v>1009</v>
      </c>
      <c r="B157" s="34" t="s">
        <v>217</v>
      </c>
      <c r="C157" s="8">
        <v>2.2668519899000001</v>
      </c>
      <c r="D157" s="43" t="str">
        <f t="shared" si="54"/>
        <v>N/A</v>
      </c>
      <c r="E157" s="8">
        <v>1.9866426691000001</v>
      </c>
      <c r="F157" s="43" t="str">
        <f t="shared" si="55"/>
        <v>N/A</v>
      </c>
      <c r="G157" s="8">
        <v>1.8833256775</v>
      </c>
      <c r="H157" s="43" t="str">
        <f t="shared" si="56"/>
        <v>N/A</v>
      </c>
      <c r="I157" s="12">
        <v>-12.4</v>
      </c>
      <c r="J157" s="12">
        <v>-5.2</v>
      </c>
      <c r="K157" s="44" t="s">
        <v>732</v>
      </c>
      <c r="L157" s="9" t="str">
        <f t="shared" si="57"/>
        <v>Yes</v>
      </c>
    </row>
    <row r="158" spans="1:12" x14ac:dyDescent="0.2">
      <c r="A158" s="16" t="s">
        <v>1010</v>
      </c>
      <c r="B158" s="34" t="s">
        <v>217</v>
      </c>
      <c r="C158" s="8">
        <v>6.2622446124</v>
      </c>
      <c r="D158" s="43" t="str">
        <f t="shared" si="54"/>
        <v>N/A</v>
      </c>
      <c r="E158" s="8">
        <v>5.4565396216000002</v>
      </c>
      <c r="F158" s="43" t="str">
        <f t="shared" si="55"/>
        <v>N/A</v>
      </c>
      <c r="G158" s="8">
        <v>6.2563823268999998</v>
      </c>
      <c r="H158" s="43" t="str">
        <f t="shared" si="56"/>
        <v>N/A</v>
      </c>
      <c r="I158" s="12">
        <v>-12.9</v>
      </c>
      <c r="J158" s="12">
        <v>14.66</v>
      </c>
      <c r="K158" s="44" t="s">
        <v>732</v>
      </c>
      <c r="L158" s="9" t="str">
        <f t="shared" si="57"/>
        <v>Yes</v>
      </c>
    </row>
    <row r="159" spans="1:12" x14ac:dyDescent="0.2">
      <c r="A159" s="16" t="s">
        <v>1011</v>
      </c>
      <c r="B159" s="34" t="s">
        <v>217</v>
      </c>
      <c r="C159" s="8">
        <v>12.140656431</v>
      </c>
      <c r="D159" s="43" t="str">
        <f t="shared" si="54"/>
        <v>N/A</v>
      </c>
      <c r="E159" s="8">
        <v>11.528310940000001</v>
      </c>
      <c r="F159" s="43" t="str">
        <f t="shared" si="55"/>
        <v>N/A</v>
      </c>
      <c r="G159" s="8">
        <v>10.885535809</v>
      </c>
      <c r="H159" s="43" t="str">
        <f t="shared" si="56"/>
        <v>N/A</v>
      </c>
      <c r="I159" s="12">
        <v>-5.04</v>
      </c>
      <c r="J159" s="12">
        <v>-5.58</v>
      </c>
      <c r="K159" s="44" t="s">
        <v>732</v>
      </c>
      <c r="L159" s="9" t="str">
        <f t="shared" si="57"/>
        <v>Yes</v>
      </c>
    </row>
    <row r="160" spans="1:12" x14ac:dyDescent="0.2">
      <c r="A160" s="16" t="s">
        <v>1012</v>
      </c>
      <c r="B160" s="34" t="s">
        <v>217</v>
      </c>
      <c r="C160" s="8">
        <v>0.58121154639999995</v>
      </c>
      <c r="D160" s="43" t="str">
        <f t="shared" si="54"/>
        <v>N/A</v>
      </c>
      <c r="E160" s="8">
        <v>0.49372621779999998</v>
      </c>
      <c r="F160" s="43" t="str">
        <f t="shared" si="55"/>
        <v>N/A</v>
      </c>
      <c r="G160" s="8">
        <v>0.3802244675</v>
      </c>
      <c r="H160" s="43" t="str">
        <f t="shared" si="56"/>
        <v>N/A</v>
      </c>
      <c r="I160" s="12">
        <v>-15.1</v>
      </c>
      <c r="J160" s="12">
        <v>-23</v>
      </c>
      <c r="K160" s="44" t="s">
        <v>732</v>
      </c>
      <c r="L160" s="9" t="str">
        <f t="shared" si="57"/>
        <v>Yes</v>
      </c>
    </row>
    <row r="161" spans="1:12" x14ac:dyDescent="0.2">
      <c r="A161" s="16" t="s">
        <v>1013</v>
      </c>
      <c r="B161" s="34" t="s">
        <v>217</v>
      </c>
      <c r="C161" s="8">
        <v>0.16664787180000001</v>
      </c>
      <c r="D161" s="43" t="str">
        <f t="shared" si="54"/>
        <v>N/A</v>
      </c>
      <c r="E161" s="8">
        <v>0.1515440656</v>
      </c>
      <c r="F161" s="43" t="str">
        <f t="shared" si="55"/>
        <v>N/A</v>
      </c>
      <c r="G161" s="8">
        <v>0.1596033325</v>
      </c>
      <c r="H161" s="43" t="str">
        <f t="shared" si="56"/>
        <v>N/A</v>
      </c>
      <c r="I161" s="12">
        <v>-9.06</v>
      </c>
      <c r="J161" s="12">
        <v>5.3179999999999996</v>
      </c>
      <c r="K161" s="44" t="s">
        <v>732</v>
      </c>
      <c r="L161" s="9" t="str">
        <f t="shared" si="57"/>
        <v>Yes</v>
      </c>
    </row>
    <row r="162" spans="1:12" x14ac:dyDescent="0.2">
      <c r="A162" s="2" t="s">
        <v>1014</v>
      </c>
      <c r="B162" s="34" t="s">
        <v>217</v>
      </c>
      <c r="C162" s="35">
        <v>316</v>
      </c>
      <c r="D162" s="43" t="str">
        <f t="shared" si="54"/>
        <v>N/A</v>
      </c>
      <c r="E162" s="35">
        <v>283</v>
      </c>
      <c r="F162" s="43" t="str">
        <f t="shared" si="55"/>
        <v>N/A</v>
      </c>
      <c r="G162" s="35">
        <v>304</v>
      </c>
      <c r="H162" s="43" t="str">
        <f t="shared" si="56"/>
        <v>N/A</v>
      </c>
      <c r="I162" s="12">
        <v>-10.4</v>
      </c>
      <c r="J162" s="12">
        <v>7.42</v>
      </c>
      <c r="K162" s="44" t="s">
        <v>732</v>
      </c>
      <c r="L162" s="9" t="str">
        <f t="shared" si="57"/>
        <v>Yes</v>
      </c>
    </row>
    <row r="163" spans="1:12" ht="25.5" x14ac:dyDescent="0.2">
      <c r="A163" s="16" t="s">
        <v>1015</v>
      </c>
      <c r="B163" s="34" t="s">
        <v>217</v>
      </c>
      <c r="C163" s="35">
        <v>7564</v>
      </c>
      <c r="D163" s="43" t="str">
        <f>IF($B163="N/A","N/A",IF(C163&gt;10,"No",IF(C163&lt;-10,"No","Yes")))</f>
        <v>N/A</v>
      </c>
      <c r="E163" s="35">
        <v>7546</v>
      </c>
      <c r="F163" s="43" t="str">
        <f>IF($B163="N/A","N/A",IF(E163&gt;10,"No",IF(E163&lt;-10,"No","Yes")))</f>
        <v>N/A</v>
      </c>
      <c r="G163" s="35">
        <v>7666</v>
      </c>
      <c r="H163" s="43" t="str">
        <f>IF($B163="N/A","N/A",IF(G163&gt;10,"No",IF(G163&lt;-10,"No","Yes")))</f>
        <v>N/A</v>
      </c>
      <c r="I163" s="12">
        <v>-0.23799999999999999</v>
      </c>
      <c r="J163" s="12">
        <v>1.59</v>
      </c>
      <c r="K163" s="44" t="s">
        <v>732</v>
      </c>
      <c r="L163" s="9" t="str">
        <f t="shared" si="57"/>
        <v>Yes</v>
      </c>
    </row>
    <row r="164" spans="1:12" x14ac:dyDescent="0.2">
      <c r="A164" s="4" t="s">
        <v>1016</v>
      </c>
      <c r="B164" s="34" t="s">
        <v>217</v>
      </c>
      <c r="C164" s="35">
        <v>6263</v>
      </c>
      <c r="D164" s="43" t="str">
        <f t="shared" ref="D164:D238" si="58">IF($B164="N/A","N/A",IF(C164&gt;10,"No",IF(C164&lt;-10,"No","Yes")))</f>
        <v>N/A</v>
      </c>
      <c r="E164" s="35">
        <v>6215</v>
      </c>
      <c r="F164" s="43" t="str">
        <f t="shared" ref="F164:F238" si="59">IF($B164="N/A","N/A",IF(E164&gt;10,"No",IF(E164&lt;-10,"No","Yes")))</f>
        <v>N/A</v>
      </c>
      <c r="G164" s="35">
        <v>6238</v>
      </c>
      <c r="H164" s="43" t="str">
        <f t="shared" ref="H164:H227" si="60">IF($B164="N/A","N/A",IF(G164&gt;10,"No",IF(G164&lt;-10,"No","Yes")))</f>
        <v>N/A</v>
      </c>
      <c r="I164" s="12">
        <v>-0.76600000000000001</v>
      </c>
      <c r="J164" s="12">
        <v>0.37009999999999998</v>
      </c>
      <c r="K164" s="44" t="s">
        <v>732</v>
      </c>
      <c r="L164" s="9" t="str">
        <f t="shared" ref="L164:L227" si="61">IF(J164="Div by 0", "N/A", IF(K164="N/A","N/A", IF(J164&gt;VALUE(MID(K164,1,2)), "No", IF(J164&lt;-1*VALUE(MID(K164,1,2)), "No", "Yes"))))</f>
        <v>Yes</v>
      </c>
    </row>
    <row r="165" spans="1:12" x14ac:dyDescent="0.2">
      <c r="A165" s="60" t="s">
        <v>71</v>
      </c>
      <c r="B165" s="34" t="s">
        <v>217</v>
      </c>
      <c r="C165" s="8">
        <v>2.1026798003999998</v>
      </c>
      <c r="D165" s="43" t="str">
        <f t="shared" si="58"/>
        <v>N/A</v>
      </c>
      <c r="E165" s="8">
        <v>1.8489044906000001</v>
      </c>
      <c r="F165" s="43" t="str">
        <f t="shared" si="59"/>
        <v>N/A</v>
      </c>
      <c r="G165" s="8">
        <v>1.7261512748000001</v>
      </c>
      <c r="H165" s="43" t="str">
        <f t="shared" si="60"/>
        <v>N/A</v>
      </c>
      <c r="I165" s="12">
        <v>-12.1</v>
      </c>
      <c r="J165" s="12">
        <v>-6.64</v>
      </c>
      <c r="K165" s="44" t="s">
        <v>732</v>
      </c>
      <c r="L165" s="9" t="str">
        <f t="shared" si="61"/>
        <v>Yes</v>
      </c>
    </row>
    <row r="166" spans="1:12" x14ac:dyDescent="0.2">
      <c r="A166" s="4" t="s">
        <v>111</v>
      </c>
      <c r="B166" s="34" t="s">
        <v>217</v>
      </c>
      <c r="C166" s="8">
        <v>8.6621886369999999</v>
      </c>
      <c r="D166" s="43" t="str">
        <f t="shared" si="58"/>
        <v>N/A</v>
      </c>
      <c r="E166" s="8">
        <v>8.4795722512000005</v>
      </c>
      <c r="F166" s="43" t="str">
        <f t="shared" si="59"/>
        <v>N/A</v>
      </c>
      <c r="G166" s="8">
        <v>9.1428960447000005</v>
      </c>
      <c r="H166" s="43" t="str">
        <f t="shared" si="60"/>
        <v>N/A</v>
      </c>
      <c r="I166" s="12">
        <v>-2.11</v>
      </c>
      <c r="J166" s="12">
        <v>7.8230000000000004</v>
      </c>
      <c r="K166" s="44" t="s">
        <v>732</v>
      </c>
      <c r="L166" s="9" t="str">
        <f t="shared" si="61"/>
        <v>Yes</v>
      </c>
    </row>
    <row r="167" spans="1:12" x14ac:dyDescent="0.2">
      <c r="A167" s="4" t="s">
        <v>112</v>
      </c>
      <c r="B167" s="34" t="s">
        <v>217</v>
      </c>
      <c r="C167" s="8">
        <v>10.847146895</v>
      </c>
      <c r="D167" s="43" t="str">
        <f t="shared" si="58"/>
        <v>N/A</v>
      </c>
      <c r="E167" s="8">
        <v>10.199136276000001</v>
      </c>
      <c r="F167" s="43" t="str">
        <f t="shared" si="59"/>
        <v>N/A</v>
      </c>
      <c r="G167" s="8">
        <v>9.5438148864999999</v>
      </c>
      <c r="H167" s="43" t="str">
        <f t="shared" si="60"/>
        <v>N/A</v>
      </c>
      <c r="I167" s="12">
        <v>-5.97</v>
      </c>
      <c r="J167" s="12">
        <v>-6.43</v>
      </c>
      <c r="K167" s="44" t="s">
        <v>732</v>
      </c>
      <c r="L167" s="9" t="str">
        <f t="shared" si="61"/>
        <v>Yes</v>
      </c>
    </row>
    <row r="168" spans="1:12" x14ac:dyDescent="0.2">
      <c r="A168" s="4" t="s">
        <v>113</v>
      </c>
      <c r="B168" s="34" t="s">
        <v>217</v>
      </c>
      <c r="C168" s="8">
        <v>0.46509082950000002</v>
      </c>
      <c r="D168" s="43" t="str">
        <f t="shared" si="58"/>
        <v>N/A</v>
      </c>
      <c r="E168" s="8">
        <v>0.381039236</v>
      </c>
      <c r="F168" s="43" t="str">
        <f t="shared" si="59"/>
        <v>N/A</v>
      </c>
      <c r="G168" s="8">
        <v>0.26828020809999997</v>
      </c>
      <c r="H168" s="43" t="str">
        <f t="shared" si="60"/>
        <v>N/A</v>
      </c>
      <c r="I168" s="12">
        <v>-18.100000000000001</v>
      </c>
      <c r="J168" s="12">
        <v>-29.6</v>
      </c>
      <c r="K168" s="44" t="s">
        <v>732</v>
      </c>
      <c r="L168" s="9" t="str">
        <f t="shared" si="61"/>
        <v>Yes</v>
      </c>
    </row>
    <row r="169" spans="1:12" x14ac:dyDescent="0.2">
      <c r="A169" s="4" t="s">
        <v>114</v>
      </c>
      <c r="B169" s="34" t="s">
        <v>217</v>
      </c>
      <c r="C169" s="8">
        <v>0</v>
      </c>
      <c r="D169" s="43" t="str">
        <f t="shared" si="58"/>
        <v>N/A</v>
      </c>
      <c r="E169" s="8">
        <v>0</v>
      </c>
      <c r="F169" s="43" t="str">
        <f t="shared" si="59"/>
        <v>N/A</v>
      </c>
      <c r="G169" s="8">
        <v>0</v>
      </c>
      <c r="H169" s="43" t="str">
        <f t="shared" si="60"/>
        <v>N/A</v>
      </c>
      <c r="I169" s="12" t="s">
        <v>1743</v>
      </c>
      <c r="J169" s="12" t="s">
        <v>1743</v>
      </c>
      <c r="K169" s="44" t="s">
        <v>732</v>
      </c>
      <c r="L169" s="9" t="str">
        <f t="shared" si="61"/>
        <v>N/A</v>
      </c>
    </row>
    <row r="170" spans="1:12" x14ac:dyDescent="0.2">
      <c r="A170" s="4" t="s">
        <v>428</v>
      </c>
      <c r="B170" s="34" t="s">
        <v>217</v>
      </c>
      <c r="C170" s="35">
        <v>1235</v>
      </c>
      <c r="D170" s="43" t="str">
        <f>IF($B170="N/A","N/A",IF(C170&gt;10,"No",IF(C170&lt;-10,"No","Yes")))</f>
        <v>N/A</v>
      </c>
      <c r="E170" s="35">
        <v>1235</v>
      </c>
      <c r="F170" s="43" t="str">
        <f>IF($B170="N/A","N/A",IF(E170&gt;10,"No",IF(E170&lt;-10,"No","Yes")))</f>
        <v>N/A</v>
      </c>
      <c r="G170" s="35">
        <v>1340</v>
      </c>
      <c r="H170" s="43" t="str">
        <f>IF($B170="N/A","N/A",IF(G170&gt;10,"No",IF(G170&lt;-10,"No","Yes")))</f>
        <v>N/A</v>
      </c>
      <c r="I170" s="12">
        <v>0</v>
      </c>
      <c r="J170" s="12">
        <v>8.5020000000000007</v>
      </c>
      <c r="K170" s="44" t="s">
        <v>732</v>
      </c>
      <c r="L170" s="9" t="str">
        <f t="shared" si="61"/>
        <v>Yes</v>
      </c>
    </row>
    <row r="171" spans="1:12" x14ac:dyDescent="0.2">
      <c r="A171" s="4" t="s">
        <v>429</v>
      </c>
      <c r="B171" s="34" t="s">
        <v>217</v>
      </c>
      <c r="C171" s="35">
        <v>11</v>
      </c>
      <c r="D171" s="43" t="str">
        <f>IF($B171="N/A","N/A",IF(C171&gt;10,"No",IF(C171&lt;-10,"No","Yes")))</f>
        <v>N/A</v>
      </c>
      <c r="E171" s="35">
        <v>11</v>
      </c>
      <c r="F171" s="43" t="str">
        <f>IF($B171="N/A","N/A",IF(E171&gt;10,"No",IF(E171&lt;-10,"No","Yes")))</f>
        <v>N/A</v>
      </c>
      <c r="G171" s="35">
        <v>11</v>
      </c>
      <c r="H171" s="43" t="str">
        <f>IF($B171="N/A","N/A",IF(G171&gt;10,"No",IF(G171&lt;-10,"No","Yes")))</f>
        <v>N/A</v>
      </c>
      <c r="I171" s="12">
        <v>-33.299999999999997</v>
      </c>
      <c r="J171" s="12">
        <v>50</v>
      </c>
      <c r="K171" s="44" t="s">
        <v>732</v>
      </c>
      <c r="L171" s="9" t="str">
        <f t="shared" si="61"/>
        <v>No</v>
      </c>
    </row>
    <row r="172" spans="1:12" x14ac:dyDescent="0.2">
      <c r="A172" s="4" t="s">
        <v>430</v>
      </c>
      <c r="B172" s="34" t="s">
        <v>217</v>
      </c>
      <c r="C172" s="35">
        <v>2210</v>
      </c>
      <c r="D172" s="43" t="str">
        <f>IF($B172="N/A","N/A",IF(C172&gt;10,"No",IF(C172&lt;-10,"No","Yes")))</f>
        <v>N/A</v>
      </c>
      <c r="E172" s="35">
        <v>2247</v>
      </c>
      <c r="F172" s="43" t="str">
        <f>IF($B172="N/A","N/A",IF(E172&gt;10,"No",IF(E172&lt;-10,"No","Yes")))</f>
        <v>N/A</v>
      </c>
      <c r="G172" s="35">
        <v>2290</v>
      </c>
      <c r="H172" s="43" t="str">
        <f>IF($B172="N/A","N/A",IF(G172&gt;10,"No",IF(G172&lt;-10,"No","Yes")))</f>
        <v>N/A</v>
      </c>
      <c r="I172" s="12">
        <v>1.6739999999999999</v>
      </c>
      <c r="J172" s="12">
        <v>1.9139999999999999</v>
      </c>
      <c r="K172" s="44" t="s">
        <v>732</v>
      </c>
      <c r="L172" s="9" t="str">
        <f t="shared" si="61"/>
        <v>Yes</v>
      </c>
    </row>
    <row r="173" spans="1:12" x14ac:dyDescent="0.2">
      <c r="A173" s="4" t="s">
        <v>431</v>
      </c>
      <c r="B173" s="34" t="s">
        <v>217</v>
      </c>
      <c r="C173" s="35">
        <v>2050</v>
      </c>
      <c r="D173" s="43" t="str">
        <f>IF($B173="N/A","N/A",IF(C173&gt;10,"No",IF(C173&lt;-10,"No","Yes")))</f>
        <v>N/A</v>
      </c>
      <c r="E173" s="35">
        <v>2004</v>
      </c>
      <c r="F173" s="43" t="str">
        <f>IF($B173="N/A","N/A",IF(E173&gt;10,"No",IF(E173&lt;-10,"No","Yes")))</f>
        <v>N/A</v>
      </c>
      <c r="G173" s="35">
        <v>2049</v>
      </c>
      <c r="H173" s="43" t="str">
        <f>IF($B173="N/A","N/A",IF(G173&gt;10,"No",IF(G173&lt;-10,"No","Yes")))</f>
        <v>N/A</v>
      </c>
      <c r="I173" s="12">
        <v>-2.2400000000000002</v>
      </c>
      <c r="J173" s="12">
        <v>2.246</v>
      </c>
      <c r="K173" s="44" t="s">
        <v>732</v>
      </c>
      <c r="L173" s="9" t="str">
        <f t="shared" si="61"/>
        <v>Yes</v>
      </c>
    </row>
    <row r="174" spans="1:12" x14ac:dyDescent="0.2">
      <c r="A174" s="4" t="s">
        <v>432</v>
      </c>
      <c r="B174" s="34" t="s">
        <v>217</v>
      </c>
      <c r="C174" s="35">
        <v>765</v>
      </c>
      <c r="D174" s="43" t="str">
        <f>IF($B174="N/A","N/A",IF(C174&gt;10,"No",IF(C174&lt;-10,"No","Yes")))</f>
        <v>N/A</v>
      </c>
      <c r="E174" s="35">
        <v>727</v>
      </c>
      <c r="F174" s="43" t="str">
        <f>IF($B174="N/A","N/A",IF(E174&gt;10,"No",IF(E174&lt;-10,"No","Yes")))</f>
        <v>N/A</v>
      </c>
      <c r="G174" s="35">
        <v>556</v>
      </c>
      <c r="H174" s="43" t="str">
        <f>IF($B174="N/A","N/A",IF(G174&gt;10,"No",IF(G174&lt;-10,"No","Yes")))</f>
        <v>N/A</v>
      </c>
      <c r="I174" s="12">
        <v>-4.97</v>
      </c>
      <c r="J174" s="12">
        <v>-23.5</v>
      </c>
      <c r="K174" s="44" t="s">
        <v>732</v>
      </c>
      <c r="L174" s="9" t="str">
        <f t="shared" si="61"/>
        <v>Yes</v>
      </c>
    </row>
    <row r="175" spans="1:12" x14ac:dyDescent="0.2">
      <c r="A175" s="6" t="s">
        <v>1017</v>
      </c>
      <c r="B175" s="34" t="s">
        <v>217</v>
      </c>
      <c r="C175" s="35">
        <v>685</v>
      </c>
      <c r="D175" s="43" t="str">
        <f t="shared" si="58"/>
        <v>N/A</v>
      </c>
      <c r="E175" s="35">
        <v>868</v>
      </c>
      <c r="F175" s="43" t="str">
        <f t="shared" si="59"/>
        <v>N/A</v>
      </c>
      <c r="G175" s="35">
        <v>983</v>
      </c>
      <c r="H175" s="43" t="str">
        <f t="shared" si="60"/>
        <v>N/A</v>
      </c>
      <c r="I175" s="12">
        <v>26.72</v>
      </c>
      <c r="J175" s="12">
        <v>13.25</v>
      </c>
      <c r="K175" s="44" t="s">
        <v>732</v>
      </c>
      <c r="L175" s="9" t="str">
        <f t="shared" si="61"/>
        <v>Yes</v>
      </c>
    </row>
    <row r="176" spans="1:12" x14ac:dyDescent="0.2">
      <c r="A176" s="4" t="s">
        <v>1018</v>
      </c>
      <c r="B176" s="34" t="s">
        <v>217</v>
      </c>
      <c r="C176" s="35">
        <v>465</v>
      </c>
      <c r="D176" s="43" t="str">
        <f>IF($B176="N/A","N/A",IF(C176&gt;10,"No",IF(C176&lt;-10,"No","Yes")))</f>
        <v>N/A</v>
      </c>
      <c r="E176" s="35">
        <v>615</v>
      </c>
      <c r="F176" s="43" t="str">
        <f>IF($B176="N/A","N/A",IF(E176&gt;10,"No",IF(E176&lt;-10,"No","Yes")))</f>
        <v>N/A</v>
      </c>
      <c r="G176" s="35">
        <v>703</v>
      </c>
      <c r="H176" s="43" t="str">
        <f>IF($B176="N/A","N/A",IF(G176&gt;10,"No",IF(G176&lt;-10,"No","Yes")))</f>
        <v>N/A</v>
      </c>
      <c r="I176" s="12">
        <v>32.26</v>
      </c>
      <c r="J176" s="12">
        <v>14.31</v>
      </c>
      <c r="K176" s="44" t="s">
        <v>732</v>
      </c>
      <c r="L176" s="9" t="str">
        <f t="shared" si="61"/>
        <v>Yes</v>
      </c>
    </row>
    <row r="177" spans="1:12" x14ac:dyDescent="0.2">
      <c r="A177" s="4" t="s">
        <v>1019</v>
      </c>
      <c r="B177" s="34" t="s">
        <v>217</v>
      </c>
      <c r="C177" s="35">
        <v>11</v>
      </c>
      <c r="D177" s="43" t="str">
        <f>IF($B177="N/A","N/A",IF(C177&gt;10,"No",IF(C177&lt;-10,"No","Yes")))</f>
        <v>N/A</v>
      </c>
      <c r="E177" s="35">
        <v>0</v>
      </c>
      <c r="F177" s="43" t="str">
        <f>IF($B177="N/A","N/A",IF(E177&gt;10,"No",IF(E177&lt;-10,"No","Yes")))</f>
        <v>N/A</v>
      </c>
      <c r="G177" s="35">
        <v>0</v>
      </c>
      <c r="H177" s="43" t="str">
        <f>IF($B177="N/A","N/A",IF(G177&gt;10,"No",IF(G177&lt;-10,"No","Yes")))</f>
        <v>N/A</v>
      </c>
      <c r="I177" s="12">
        <v>-100</v>
      </c>
      <c r="J177" s="12" t="s">
        <v>1743</v>
      </c>
      <c r="K177" s="44" t="s">
        <v>732</v>
      </c>
      <c r="L177" s="9" t="str">
        <f t="shared" si="61"/>
        <v>N/A</v>
      </c>
    </row>
    <row r="178" spans="1:12" ht="25.5" x14ac:dyDescent="0.2">
      <c r="A178" s="4" t="s">
        <v>1020</v>
      </c>
      <c r="B178" s="34" t="s">
        <v>217</v>
      </c>
      <c r="C178" s="35">
        <v>150</v>
      </c>
      <c r="D178" s="43" t="str">
        <f>IF($B178="N/A","N/A",IF(C178&gt;10,"No",IF(C178&lt;-10,"No","Yes")))</f>
        <v>N/A</v>
      </c>
      <c r="E178" s="35">
        <v>183</v>
      </c>
      <c r="F178" s="43" t="str">
        <f>IF($B178="N/A","N/A",IF(E178&gt;10,"No",IF(E178&lt;-10,"No","Yes")))</f>
        <v>N/A</v>
      </c>
      <c r="G178" s="35">
        <v>198</v>
      </c>
      <c r="H178" s="43" t="str">
        <f>IF($B178="N/A","N/A",IF(G178&gt;10,"No",IF(G178&lt;-10,"No","Yes")))</f>
        <v>N/A</v>
      </c>
      <c r="I178" s="12">
        <v>22</v>
      </c>
      <c r="J178" s="12">
        <v>8.1969999999999992</v>
      </c>
      <c r="K178" s="44" t="s">
        <v>732</v>
      </c>
      <c r="L178" s="9" t="str">
        <f t="shared" si="61"/>
        <v>Yes</v>
      </c>
    </row>
    <row r="179" spans="1:12" ht="25.5" x14ac:dyDescent="0.2">
      <c r="A179" s="4" t="s">
        <v>1021</v>
      </c>
      <c r="B179" s="34" t="s">
        <v>217</v>
      </c>
      <c r="C179" s="35">
        <v>69</v>
      </c>
      <c r="D179" s="43" t="str">
        <f>IF($B179="N/A","N/A",IF(C179&gt;10,"No",IF(C179&lt;-10,"No","Yes")))</f>
        <v>N/A</v>
      </c>
      <c r="E179" s="35">
        <v>70</v>
      </c>
      <c r="F179" s="43" t="str">
        <f>IF($B179="N/A","N/A",IF(E179&gt;10,"No",IF(E179&lt;-10,"No","Yes")))</f>
        <v>N/A</v>
      </c>
      <c r="G179" s="35">
        <v>82</v>
      </c>
      <c r="H179" s="43" t="str">
        <f>IF($B179="N/A","N/A",IF(G179&gt;10,"No",IF(G179&lt;-10,"No","Yes")))</f>
        <v>N/A</v>
      </c>
      <c r="I179" s="12">
        <v>1.4490000000000001</v>
      </c>
      <c r="J179" s="12">
        <v>17.14</v>
      </c>
      <c r="K179" s="44" t="s">
        <v>732</v>
      </c>
      <c r="L179" s="9" t="str">
        <f t="shared" si="61"/>
        <v>Yes</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688</v>
      </c>
      <c r="D181" s="43" t="str">
        <f t="shared" si="58"/>
        <v>N/A</v>
      </c>
      <c r="E181" s="35">
        <v>538</v>
      </c>
      <c r="F181" s="43" t="str">
        <f t="shared" si="59"/>
        <v>N/A</v>
      </c>
      <c r="G181" s="35">
        <v>511</v>
      </c>
      <c r="H181" s="43" t="str">
        <f t="shared" si="60"/>
        <v>N/A</v>
      </c>
      <c r="I181" s="12">
        <v>-21.8</v>
      </c>
      <c r="J181" s="12">
        <v>-5.0199999999999996</v>
      </c>
      <c r="K181" s="44" t="s">
        <v>732</v>
      </c>
      <c r="L181" s="9" t="str">
        <f t="shared" si="61"/>
        <v>Yes</v>
      </c>
    </row>
    <row r="182" spans="1:12" x14ac:dyDescent="0.2">
      <c r="A182" s="4" t="s">
        <v>1024</v>
      </c>
      <c r="B182" s="34" t="s">
        <v>217</v>
      </c>
      <c r="C182" s="35">
        <v>687</v>
      </c>
      <c r="D182" s="43" t="str">
        <f t="shared" si="58"/>
        <v>N/A</v>
      </c>
      <c r="E182" s="35">
        <v>535</v>
      </c>
      <c r="F182" s="43" t="str">
        <f t="shared" si="59"/>
        <v>N/A</v>
      </c>
      <c r="G182" s="35">
        <v>507</v>
      </c>
      <c r="H182" s="43" t="str">
        <f t="shared" si="60"/>
        <v>N/A</v>
      </c>
      <c r="I182" s="12">
        <v>-22.1</v>
      </c>
      <c r="J182" s="12">
        <v>-5.23</v>
      </c>
      <c r="K182" s="44" t="s">
        <v>732</v>
      </c>
      <c r="L182" s="9" t="str">
        <f t="shared" si="61"/>
        <v>Yes</v>
      </c>
    </row>
    <row r="183" spans="1:12" x14ac:dyDescent="0.2">
      <c r="A183" s="4" t="s">
        <v>1025</v>
      </c>
      <c r="B183" s="34" t="s">
        <v>217</v>
      </c>
      <c r="C183" s="35">
        <v>11</v>
      </c>
      <c r="D183" s="43" t="str">
        <f t="shared" si="58"/>
        <v>N/A</v>
      </c>
      <c r="E183" s="35">
        <v>11</v>
      </c>
      <c r="F183" s="43" t="str">
        <f t="shared" si="59"/>
        <v>N/A</v>
      </c>
      <c r="G183" s="35">
        <v>11</v>
      </c>
      <c r="H183" s="43" t="str">
        <f t="shared" si="60"/>
        <v>N/A</v>
      </c>
      <c r="I183" s="12">
        <v>0</v>
      </c>
      <c r="J183" s="12">
        <v>100</v>
      </c>
      <c r="K183" s="44" t="s">
        <v>732</v>
      </c>
      <c r="L183" s="9" t="str">
        <f t="shared" si="61"/>
        <v>No</v>
      </c>
    </row>
    <row r="184" spans="1:12" x14ac:dyDescent="0.2">
      <c r="A184" s="4" t="s">
        <v>1026</v>
      </c>
      <c r="B184" s="34" t="s">
        <v>217</v>
      </c>
      <c r="C184" s="35">
        <v>0</v>
      </c>
      <c r="D184" s="43" t="str">
        <f t="shared" si="58"/>
        <v>N/A</v>
      </c>
      <c r="E184" s="35">
        <v>11</v>
      </c>
      <c r="F184" s="43" t="str">
        <f t="shared" si="59"/>
        <v>N/A</v>
      </c>
      <c r="G184" s="35">
        <v>11</v>
      </c>
      <c r="H184" s="43" t="str">
        <f t="shared" si="60"/>
        <v>N/A</v>
      </c>
      <c r="I184" s="12" t="s">
        <v>1743</v>
      </c>
      <c r="J184" s="12">
        <v>0</v>
      </c>
      <c r="K184" s="44" t="s">
        <v>732</v>
      </c>
      <c r="L184" s="9" t="str">
        <f t="shared" si="61"/>
        <v>Yes</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128</v>
      </c>
      <c r="D187" s="11" t="str">
        <f t="shared" si="58"/>
        <v>N/A</v>
      </c>
      <c r="E187" s="1">
        <v>114</v>
      </c>
      <c r="F187" s="11" t="str">
        <f t="shared" si="59"/>
        <v>N/A</v>
      </c>
      <c r="G187" s="1">
        <v>116</v>
      </c>
      <c r="H187" s="11" t="str">
        <f t="shared" si="60"/>
        <v>N/A</v>
      </c>
      <c r="I187" s="56">
        <v>-10.9</v>
      </c>
      <c r="J187" s="56">
        <v>1.754</v>
      </c>
      <c r="K187" s="47" t="s">
        <v>732</v>
      </c>
      <c r="L187" s="11" t="str">
        <f t="shared" si="61"/>
        <v>Yes</v>
      </c>
    </row>
    <row r="188" spans="1:12" x14ac:dyDescent="0.2">
      <c r="A188" s="4" t="s">
        <v>1030</v>
      </c>
      <c r="B188" s="34" t="s">
        <v>217</v>
      </c>
      <c r="C188" s="35">
        <v>11</v>
      </c>
      <c r="D188" s="43" t="str">
        <f t="shared" si="58"/>
        <v>N/A</v>
      </c>
      <c r="E188" s="35">
        <v>11</v>
      </c>
      <c r="F188" s="43" t="str">
        <f t="shared" si="59"/>
        <v>N/A</v>
      </c>
      <c r="G188" s="35">
        <v>11</v>
      </c>
      <c r="H188" s="43" t="str">
        <f t="shared" si="60"/>
        <v>N/A</v>
      </c>
      <c r="I188" s="12">
        <v>-25</v>
      </c>
      <c r="J188" s="12">
        <v>66.67</v>
      </c>
      <c r="K188" s="44" t="s">
        <v>732</v>
      </c>
      <c r="L188" s="9" t="str">
        <f t="shared" si="61"/>
        <v>No</v>
      </c>
    </row>
    <row r="189" spans="1:12" x14ac:dyDescent="0.2">
      <c r="A189" s="4" t="s">
        <v>1031</v>
      </c>
      <c r="B189" s="34" t="s">
        <v>217</v>
      </c>
      <c r="C189" s="35">
        <v>0</v>
      </c>
      <c r="D189" s="43" t="str">
        <f t="shared" si="58"/>
        <v>N/A</v>
      </c>
      <c r="E189" s="35">
        <v>11</v>
      </c>
      <c r="F189" s="43" t="str">
        <f t="shared" si="59"/>
        <v>N/A</v>
      </c>
      <c r="G189" s="35">
        <v>0</v>
      </c>
      <c r="H189" s="43" t="str">
        <f t="shared" si="60"/>
        <v>N/A</v>
      </c>
      <c r="I189" s="12" t="s">
        <v>1743</v>
      </c>
      <c r="J189" s="12">
        <v>-100</v>
      </c>
      <c r="K189" s="44" t="s">
        <v>732</v>
      </c>
      <c r="L189" s="9" t="str">
        <f t="shared" si="61"/>
        <v>No</v>
      </c>
    </row>
    <row r="190" spans="1:12" ht="25.5" x14ac:dyDescent="0.2">
      <c r="A190" s="4" t="s">
        <v>1032</v>
      </c>
      <c r="B190" s="34" t="s">
        <v>217</v>
      </c>
      <c r="C190" s="35">
        <v>78</v>
      </c>
      <c r="D190" s="43" t="str">
        <f t="shared" si="58"/>
        <v>N/A</v>
      </c>
      <c r="E190" s="35">
        <v>72</v>
      </c>
      <c r="F190" s="43" t="str">
        <f t="shared" si="59"/>
        <v>N/A</v>
      </c>
      <c r="G190" s="35">
        <v>74</v>
      </c>
      <c r="H190" s="43" t="str">
        <f t="shared" si="60"/>
        <v>N/A</v>
      </c>
      <c r="I190" s="12">
        <v>-7.69</v>
      </c>
      <c r="J190" s="12">
        <v>2.778</v>
      </c>
      <c r="K190" s="44" t="s">
        <v>732</v>
      </c>
      <c r="L190" s="9" t="str">
        <f t="shared" si="61"/>
        <v>Yes</v>
      </c>
    </row>
    <row r="191" spans="1:12" ht="25.5" x14ac:dyDescent="0.2">
      <c r="A191" s="4" t="s">
        <v>1033</v>
      </c>
      <c r="B191" s="34" t="s">
        <v>217</v>
      </c>
      <c r="C191" s="35">
        <v>46</v>
      </c>
      <c r="D191" s="43" t="str">
        <f t="shared" si="58"/>
        <v>N/A</v>
      </c>
      <c r="E191" s="35">
        <v>38</v>
      </c>
      <c r="F191" s="43" t="str">
        <f t="shared" si="59"/>
        <v>N/A</v>
      </c>
      <c r="G191" s="35">
        <v>37</v>
      </c>
      <c r="H191" s="43" t="str">
        <f t="shared" si="60"/>
        <v>N/A</v>
      </c>
      <c r="I191" s="12">
        <v>-17.399999999999999</v>
      </c>
      <c r="J191" s="12">
        <v>-2.63</v>
      </c>
      <c r="K191" s="44" t="s">
        <v>732</v>
      </c>
      <c r="L191" s="9" t="str">
        <f t="shared" si="61"/>
        <v>Yes</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100</v>
      </c>
      <c r="D193" s="11" t="str">
        <f t="shared" si="58"/>
        <v>N/A</v>
      </c>
      <c r="E193" s="1">
        <v>96</v>
      </c>
      <c r="F193" s="11" t="str">
        <f t="shared" si="59"/>
        <v>N/A</v>
      </c>
      <c r="G193" s="1">
        <v>96</v>
      </c>
      <c r="H193" s="11" t="str">
        <f t="shared" si="60"/>
        <v>N/A</v>
      </c>
      <c r="I193" s="56">
        <v>-4</v>
      </c>
      <c r="J193" s="56">
        <v>0</v>
      </c>
      <c r="K193" s="47" t="s">
        <v>732</v>
      </c>
      <c r="L193" s="11" t="str">
        <f t="shared" si="61"/>
        <v>Yes</v>
      </c>
    </row>
    <row r="194" spans="1:12" ht="25.5" x14ac:dyDescent="0.2">
      <c r="A194" s="4" t="s">
        <v>1036</v>
      </c>
      <c r="B194" s="34" t="s">
        <v>217</v>
      </c>
      <c r="C194" s="35">
        <v>11</v>
      </c>
      <c r="D194" s="43" t="str">
        <f t="shared" si="58"/>
        <v>N/A</v>
      </c>
      <c r="E194" s="35">
        <v>11</v>
      </c>
      <c r="F194" s="43" t="str">
        <f t="shared" si="59"/>
        <v>N/A</v>
      </c>
      <c r="G194" s="35">
        <v>11</v>
      </c>
      <c r="H194" s="43" t="str">
        <f t="shared" si="60"/>
        <v>N/A</v>
      </c>
      <c r="I194" s="12">
        <v>-20</v>
      </c>
      <c r="J194" s="12">
        <v>25</v>
      </c>
      <c r="K194" s="44" t="s">
        <v>732</v>
      </c>
      <c r="L194" s="9" t="str">
        <f t="shared" si="61"/>
        <v>Yes</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73</v>
      </c>
      <c r="D196" s="43" t="str">
        <f t="shared" si="58"/>
        <v>N/A</v>
      </c>
      <c r="E196" s="35">
        <v>72</v>
      </c>
      <c r="F196" s="43" t="str">
        <f t="shared" si="59"/>
        <v>N/A</v>
      </c>
      <c r="G196" s="35">
        <v>72</v>
      </c>
      <c r="H196" s="43" t="str">
        <f t="shared" si="60"/>
        <v>N/A</v>
      </c>
      <c r="I196" s="12">
        <v>-1.37</v>
      </c>
      <c r="J196" s="12">
        <v>0</v>
      </c>
      <c r="K196" s="44" t="s">
        <v>732</v>
      </c>
      <c r="L196" s="9" t="str">
        <f t="shared" si="61"/>
        <v>Yes</v>
      </c>
    </row>
    <row r="197" spans="1:12" ht="25.5" x14ac:dyDescent="0.2">
      <c r="A197" s="4" t="s">
        <v>1039</v>
      </c>
      <c r="B197" s="34" t="s">
        <v>217</v>
      </c>
      <c r="C197" s="35">
        <v>22</v>
      </c>
      <c r="D197" s="43" t="str">
        <f t="shared" si="58"/>
        <v>N/A</v>
      </c>
      <c r="E197" s="35">
        <v>20</v>
      </c>
      <c r="F197" s="43" t="str">
        <f t="shared" si="59"/>
        <v>N/A</v>
      </c>
      <c r="G197" s="35">
        <v>19</v>
      </c>
      <c r="H197" s="43" t="str">
        <f t="shared" si="60"/>
        <v>N/A</v>
      </c>
      <c r="I197" s="12">
        <v>-9.09</v>
      </c>
      <c r="J197" s="12">
        <v>-5</v>
      </c>
      <c r="K197" s="44" t="s">
        <v>732</v>
      </c>
      <c r="L197" s="9" t="str">
        <f t="shared" si="61"/>
        <v>Yes</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4530</v>
      </c>
      <c r="D205" s="11" t="str">
        <f t="shared" si="58"/>
        <v>N/A</v>
      </c>
      <c r="E205" s="1">
        <v>4472</v>
      </c>
      <c r="F205" s="11" t="str">
        <f t="shared" si="59"/>
        <v>N/A</v>
      </c>
      <c r="G205" s="1">
        <v>4397</v>
      </c>
      <c r="H205" s="11" t="str">
        <f t="shared" si="60"/>
        <v>N/A</v>
      </c>
      <c r="I205" s="56">
        <v>-1.28</v>
      </c>
      <c r="J205" s="56">
        <v>-1.68</v>
      </c>
      <c r="K205" s="47" t="s">
        <v>732</v>
      </c>
      <c r="L205" s="11" t="str">
        <f t="shared" si="61"/>
        <v>Yes</v>
      </c>
    </row>
    <row r="206" spans="1:12" x14ac:dyDescent="0.2">
      <c r="A206" s="4" t="s">
        <v>1048</v>
      </c>
      <c r="B206" s="34" t="s">
        <v>217</v>
      </c>
      <c r="C206" s="35">
        <v>74</v>
      </c>
      <c r="D206" s="43" t="str">
        <f t="shared" si="58"/>
        <v>N/A</v>
      </c>
      <c r="E206" s="35">
        <v>78</v>
      </c>
      <c r="F206" s="43" t="str">
        <f t="shared" si="59"/>
        <v>N/A</v>
      </c>
      <c r="G206" s="35">
        <v>120</v>
      </c>
      <c r="H206" s="43" t="str">
        <f t="shared" si="60"/>
        <v>N/A</v>
      </c>
      <c r="I206" s="12">
        <v>5.4050000000000002</v>
      </c>
      <c r="J206" s="12">
        <v>53.85</v>
      </c>
      <c r="K206" s="44" t="s">
        <v>732</v>
      </c>
      <c r="L206" s="9" t="str">
        <f t="shared" si="61"/>
        <v>No</v>
      </c>
    </row>
    <row r="207" spans="1:12" x14ac:dyDescent="0.2">
      <c r="A207" s="4" t="s">
        <v>1049</v>
      </c>
      <c r="B207" s="34" t="s">
        <v>217</v>
      </c>
      <c r="C207" s="35">
        <v>11</v>
      </c>
      <c r="D207" s="43" t="str">
        <f t="shared" si="58"/>
        <v>N/A</v>
      </c>
      <c r="E207" s="35">
        <v>0</v>
      </c>
      <c r="F207" s="43" t="str">
        <f t="shared" si="59"/>
        <v>N/A</v>
      </c>
      <c r="G207" s="35">
        <v>11</v>
      </c>
      <c r="H207" s="43" t="str">
        <f t="shared" si="60"/>
        <v>N/A</v>
      </c>
      <c r="I207" s="12">
        <v>-100</v>
      </c>
      <c r="J207" s="12" t="s">
        <v>1743</v>
      </c>
      <c r="K207" s="44" t="s">
        <v>732</v>
      </c>
      <c r="L207" s="9" t="str">
        <f t="shared" si="61"/>
        <v>N/A</v>
      </c>
    </row>
    <row r="208" spans="1:12" ht="25.5" x14ac:dyDescent="0.2">
      <c r="A208" s="4" t="s">
        <v>1050</v>
      </c>
      <c r="B208" s="34" t="s">
        <v>217</v>
      </c>
      <c r="C208" s="35">
        <v>1908</v>
      </c>
      <c r="D208" s="43" t="str">
        <f t="shared" si="58"/>
        <v>N/A</v>
      </c>
      <c r="E208" s="35">
        <v>1916</v>
      </c>
      <c r="F208" s="43" t="str">
        <f t="shared" si="59"/>
        <v>N/A</v>
      </c>
      <c r="G208" s="35">
        <v>1942</v>
      </c>
      <c r="H208" s="43" t="str">
        <f t="shared" si="60"/>
        <v>N/A</v>
      </c>
      <c r="I208" s="12">
        <v>0.41930000000000001</v>
      </c>
      <c r="J208" s="12">
        <v>1.357</v>
      </c>
      <c r="K208" s="44" t="s">
        <v>732</v>
      </c>
      <c r="L208" s="9" t="str">
        <f t="shared" si="61"/>
        <v>Yes</v>
      </c>
    </row>
    <row r="209" spans="1:12" ht="25.5" x14ac:dyDescent="0.2">
      <c r="A209" s="4" t="s">
        <v>1051</v>
      </c>
      <c r="B209" s="34" t="s">
        <v>217</v>
      </c>
      <c r="C209" s="35">
        <v>1868</v>
      </c>
      <c r="D209" s="43" t="str">
        <f t="shared" si="58"/>
        <v>N/A</v>
      </c>
      <c r="E209" s="35">
        <v>1837</v>
      </c>
      <c r="F209" s="43" t="str">
        <f t="shared" si="59"/>
        <v>N/A</v>
      </c>
      <c r="G209" s="35">
        <v>1850</v>
      </c>
      <c r="H209" s="43" t="str">
        <f t="shared" si="60"/>
        <v>N/A</v>
      </c>
      <c r="I209" s="12">
        <v>-1.66</v>
      </c>
      <c r="J209" s="12">
        <v>0.7077</v>
      </c>
      <c r="K209" s="44" t="s">
        <v>732</v>
      </c>
      <c r="L209" s="9" t="str">
        <f t="shared" si="61"/>
        <v>Yes</v>
      </c>
    </row>
    <row r="210" spans="1:12" ht="25.5" x14ac:dyDescent="0.2">
      <c r="A210" s="4" t="s">
        <v>1052</v>
      </c>
      <c r="B210" s="34" t="s">
        <v>217</v>
      </c>
      <c r="C210" s="35">
        <v>679</v>
      </c>
      <c r="D210" s="43" t="str">
        <f t="shared" si="58"/>
        <v>N/A</v>
      </c>
      <c r="E210" s="35">
        <v>641</v>
      </c>
      <c r="F210" s="43" t="str">
        <f t="shared" si="59"/>
        <v>N/A</v>
      </c>
      <c r="G210" s="35">
        <v>484</v>
      </c>
      <c r="H210" s="43" t="str">
        <f t="shared" si="60"/>
        <v>N/A</v>
      </c>
      <c r="I210" s="12">
        <v>-5.6</v>
      </c>
      <c r="J210" s="12">
        <v>-24.5</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132</v>
      </c>
      <c r="D217" s="43" t="str">
        <f t="shared" si="58"/>
        <v>N/A</v>
      </c>
      <c r="E217" s="35">
        <v>127</v>
      </c>
      <c r="F217" s="43" t="str">
        <f t="shared" si="59"/>
        <v>N/A</v>
      </c>
      <c r="G217" s="35">
        <v>135</v>
      </c>
      <c r="H217" s="43" t="str">
        <f t="shared" si="60"/>
        <v>N/A</v>
      </c>
      <c r="I217" s="12">
        <v>-3.79</v>
      </c>
      <c r="J217" s="12">
        <v>6.2990000000000004</v>
      </c>
      <c r="K217" s="44" t="s">
        <v>732</v>
      </c>
      <c r="L217" s="9" t="str">
        <f t="shared" si="61"/>
        <v>Yes</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11</v>
      </c>
      <c r="D220" s="43" t="str">
        <f t="shared" si="58"/>
        <v>N/A</v>
      </c>
      <c r="E220" s="35">
        <v>11</v>
      </c>
      <c r="F220" s="43" t="str">
        <f t="shared" si="59"/>
        <v>N/A</v>
      </c>
      <c r="G220" s="35">
        <v>11</v>
      </c>
      <c r="H220" s="43" t="str">
        <f t="shared" si="60"/>
        <v>N/A</v>
      </c>
      <c r="I220" s="12">
        <v>100</v>
      </c>
      <c r="J220" s="12">
        <v>0</v>
      </c>
      <c r="K220" s="44" t="s">
        <v>732</v>
      </c>
      <c r="L220" s="9" t="str">
        <f t="shared" si="61"/>
        <v>Yes</v>
      </c>
    </row>
    <row r="221" spans="1:12" ht="25.5" x14ac:dyDescent="0.2">
      <c r="A221" s="4" t="s">
        <v>1063</v>
      </c>
      <c r="B221" s="34" t="s">
        <v>217</v>
      </c>
      <c r="C221" s="35">
        <v>45</v>
      </c>
      <c r="D221" s="43" t="str">
        <f t="shared" si="58"/>
        <v>N/A</v>
      </c>
      <c r="E221" s="35">
        <v>39</v>
      </c>
      <c r="F221" s="43" t="str">
        <f t="shared" si="59"/>
        <v>N/A</v>
      </c>
      <c r="G221" s="35">
        <v>61</v>
      </c>
      <c r="H221" s="43" t="str">
        <f t="shared" si="60"/>
        <v>N/A</v>
      </c>
      <c r="I221" s="12">
        <v>-13.3</v>
      </c>
      <c r="J221" s="12">
        <v>56.41</v>
      </c>
      <c r="K221" s="44" t="s">
        <v>732</v>
      </c>
      <c r="L221" s="9" t="str">
        <f t="shared" si="61"/>
        <v>No</v>
      </c>
    </row>
    <row r="222" spans="1:12" ht="25.5" x14ac:dyDescent="0.2">
      <c r="A222" s="4" t="s">
        <v>1064</v>
      </c>
      <c r="B222" s="34" t="s">
        <v>217</v>
      </c>
      <c r="C222" s="35">
        <v>86</v>
      </c>
      <c r="D222" s="43" t="str">
        <f t="shared" si="58"/>
        <v>N/A</v>
      </c>
      <c r="E222" s="35">
        <v>86</v>
      </c>
      <c r="F222" s="43" t="str">
        <f t="shared" si="59"/>
        <v>N/A</v>
      </c>
      <c r="G222" s="35">
        <v>72</v>
      </c>
      <c r="H222" s="43" t="str">
        <f t="shared" si="60"/>
        <v>N/A</v>
      </c>
      <c r="I222" s="12">
        <v>0</v>
      </c>
      <c r="J222" s="12">
        <v>-16.3</v>
      </c>
      <c r="K222" s="44" t="s">
        <v>732</v>
      </c>
      <c r="L222" s="9" t="str">
        <f t="shared" si="61"/>
        <v>Yes</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15.344084305000001</v>
      </c>
      <c r="D235" s="43" t="str">
        <f>IF($B235="N/A","N/A",IF(C235&lt;15,"Yes","No"))</f>
        <v>No</v>
      </c>
      <c r="E235" s="8">
        <v>16.653258246</v>
      </c>
      <c r="F235" s="43" t="str">
        <f>IF($B235="N/A","N/A",IF(E235&lt;15,"Yes","No"))</f>
        <v>No</v>
      </c>
      <c r="G235" s="8">
        <v>18.451426738999999</v>
      </c>
      <c r="H235" s="43" t="str">
        <f>IF($B235="N/A","N/A",IF(G235&lt;15,"Yes","No"))</f>
        <v>No</v>
      </c>
      <c r="I235" s="12">
        <v>8.532</v>
      </c>
      <c r="J235" s="12">
        <v>10.8</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11</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0.13185157280000001</v>
      </c>
      <c r="D237" s="43" t="str">
        <f>IF($B237="N/A","N/A",IF(C237&lt;10,"Yes","No"))</f>
        <v>Yes</v>
      </c>
      <c r="E237" s="8">
        <v>5.7881535800000002E-2</v>
      </c>
      <c r="F237" s="43" t="str">
        <f>IF($B237="N/A","N/A",IF(E237&lt;10,"Yes","No"))</f>
        <v>Yes</v>
      </c>
      <c r="G237" s="8">
        <v>1.9654088100000001E-2</v>
      </c>
      <c r="H237" s="43" t="str">
        <f>IF($B237="N/A","N/A",IF(G237&lt;10,"Yes","No"))</f>
        <v>Yes</v>
      </c>
      <c r="I237" s="12">
        <v>-56.1</v>
      </c>
      <c r="J237" s="12">
        <v>-66</v>
      </c>
      <c r="K237" s="44" t="s">
        <v>732</v>
      </c>
      <c r="L237" s="9" t="str">
        <f t="shared" si="63"/>
        <v>No</v>
      </c>
    </row>
    <row r="238" spans="1:12" x14ac:dyDescent="0.2">
      <c r="A238" s="2" t="s">
        <v>72</v>
      </c>
      <c r="B238" s="34" t="s">
        <v>217</v>
      </c>
      <c r="C238" s="8">
        <v>0</v>
      </c>
      <c r="D238" s="43" t="str">
        <f t="shared" si="58"/>
        <v>N/A</v>
      </c>
      <c r="E238" s="8">
        <v>12.180209171</v>
      </c>
      <c r="F238" s="43" t="str">
        <f t="shared" si="59"/>
        <v>N/A</v>
      </c>
      <c r="G238" s="8">
        <v>13.674254569</v>
      </c>
      <c r="H238" s="43" t="str">
        <f>IF($B238="N/A","N/A",IF(G238&gt;10,"No",IF(G238&lt;-10,"No","Yes")))</f>
        <v>N/A</v>
      </c>
      <c r="I238" s="12" t="s">
        <v>1743</v>
      </c>
      <c r="J238" s="12">
        <v>12.27</v>
      </c>
      <c r="K238" s="44" t="s">
        <v>732</v>
      </c>
      <c r="L238" s="9" t="str">
        <f t="shared" si="63"/>
        <v>Yes</v>
      </c>
    </row>
    <row r="239" spans="1:12" ht="25.5" x14ac:dyDescent="0.2">
      <c r="A239" s="16" t="s">
        <v>1080</v>
      </c>
      <c r="B239" s="34" t="s">
        <v>293</v>
      </c>
      <c r="C239" s="9">
        <v>15.344084305000001</v>
      </c>
      <c r="D239" s="43" t="str">
        <f>IF($B239="N/A","N/A",IF(C239&lt;15,"Yes","No"))</f>
        <v>No</v>
      </c>
      <c r="E239" s="9">
        <v>13.805309735</v>
      </c>
      <c r="F239" s="43" t="str">
        <f>IF($B239="N/A","N/A",IF(E239&lt;15,"Yes","No"))</f>
        <v>Yes</v>
      </c>
      <c r="G239" s="9">
        <v>14.523885861</v>
      </c>
      <c r="H239" s="43" t="str">
        <f>IF($B239="N/A","N/A",IF(G239&lt;15,"Yes","No"))</f>
        <v>Yes</v>
      </c>
      <c r="I239" s="12">
        <v>-10</v>
      </c>
      <c r="J239" s="12">
        <v>5.2050000000000001</v>
      </c>
      <c r="K239" s="44" t="s">
        <v>732</v>
      </c>
      <c r="L239" s="9" t="str">
        <f t="shared" si="63"/>
        <v>Yes</v>
      </c>
    </row>
    <row r="240" spans="1:12" ht="25.5" x14ac:dyDescent="0.2">
      <c r="A240" s="16" t="s">
        <v>156</v>
      </c>
      <c r="B240" s="34" t="s">
        <v>217</v>
      </c>
      <c r="C240" s="35">
        <v>23</v>
      </c>
      <c r="D240" s="43" t="str">
        <f>IF($B240="N/A","N/A",IF(C240&gt;10,"No",IF(C240&lt;-10,"No","Yes")))</f>
        <v>N/A</v>
      </c>
      <c r="E240" s="35">
        <v>11</v>
      </c>
      <c r="F240" s="43" t="str">
        <f>IF($B240="N/A","N/A",IF(E240&gt;10,"No",IF(E240&lt;-10,"No","Yes")))</f>
        <v>N/A</v>
      </c>
      <c r="G240" s="35">
        <v>11</v>
      </c>
      <c r="H240" s="43" t="str">
        <f>IF($B240="N/A","N/A",IF(G240&gt;10,"No",IF(G240&lt;-10,"No","Yes")))</f>
        <v>N/A</v>
      </c>
      <c r="I240" s="12">
        <v>-52.2</v>
      </c>
      <c r="J240" s="12">
        <v>-27.3</v>
      </c>
      <c r="K240" s="44" t="s">
        <v>732</v>
      </c>
      <c r="L240" s="9" t="str">
        <f>IF(J240="Div by 0", "N/A", IF(K240="N/A","N/A", IF(J240&gt;VALUE(MID(K240,1,2)), "No", IF(J240&lt;-1*VALUE(MID(K240,1,2)), "No", "Yes"))))</f>
        <v>Yes</v>
      </c>
    </row>
    <row r="241" spans="1:12" x14ac:dyDescent="0.2">
      <c r="A241" s="16" t="s">
        <v>1081</v>
      </c>
      <c r="B241" s="34" t="s">
        <v>217</v>
      </c>
      <c r="C241" s="35">
        <v>5309</v>
      </c>
      <c r="D241" s="43" t="str">
        <f t="shared" ref="D241" si="67">IF($B241="N/A","N/A",IF(C241&gt;10,"No",IF(C241&lt;-10,"No","Yes")))</f>
        <v>N/A</v>
      </c>
      <c r="E241" s="35">
        <v>5183</v>
      </c>
      <c r="F241" s="43" t="str">
        <f t="shared" ref="F241" si="68">IF($B241="N/A","N/A",IF(E241&gt;10,"No",IF(E241&lt;-10,"No","Yes")))</f>
        <v>N/A</v>
      </c>
      <c r="G241" s="35">
        <v>5088</v>
      </c>
      <c r="H241" s="43" t="str">
        <f>IF($B241="N/A","N/A",IF(G241&gt;10,"No",IF(G241&lt;-10,"No","Yes")))</f>
        <v>N/A</v>
      </c>
      <c r="I241" s="12">
        <v>-2.37</v>
      </c>
      <c r="J241" s="12">
        <v>-1.83</v>
      </c>
      <c r="K241" s="44" t="s">
        <v>732</v>
      </c>
      <c r="L241" s="9" t="str">
        <f>IF(J241="Div by 0", "N/A", IF(OR(J241="N/A",K241="N/A"),"N/A", IF(J241&gt;VALUE(MID(K241,1,2)), "No", IF(J241&lt;-1*VALUE(MID(K241,1,2)), "No", "Yes"))))</f>
        <v>Yes</v>
      </c>
    </row>
    <row r="242" spans="1:12" x14ac:dyDescent="0.2">
      <c r="A242" s="6" t="s">
        <v>1082</v>
      </c>
      <c r="B242" s="34" t="s">
        <v>217</v>
      </c>
      <c r="C242" s="35">
        <v>28183</v>
      </c>
      <c r="D242" s="43" t="str">
        <f>IF($B242="N/A","N/A",IF(C242&gt;10,"No",IF(C242&lt;-10,"No","Yes")))</f>
        <v>N/A</v>
      </c>
      <c r="E242" s="35">
        <v>27943</v>
      </c>
      <c r="F242" s="43" t="str">
        <f>IF($B242="N/A","N/A",IF(E242&gt;10,"No",IF(E242&lt;-10,"No","Yes")))</f>
        <v>N/A</v>
      </c>
      <c r="G242" s="35">
        <v>30887</v>
      </c>
      <c r="H242" s="43" t="str">
        <f>IF($B242="N/A","N/A",IF(G242&gt;10,"No",IF(G242&lt;-10,"No","Yes")))</f>
        <v>N/A</v>
      </c>
      <c r="I242" s="12">
        <v>-0.85199999999999998</v>
      </c>
      <c r="J242" s="12">
        <v>10.54</v>
      </c>
      <c r="K242" s="44" t="s">
        <v>732</v>
      </c>
      <c r="L242" s="9" t="str">
        <f t="shared" ref="L242:L275" si="69">IF(J242="Div by 0", "N/A", IF(K242="N/A","N/A", IF(J242&gt;VALUE(MID(K242,1,2)), "No", IF(J242&lt;-1*VALUE(MID(K242,1,2)), "No", "Yes"))))</f>
        <v>Yes</v>
      </c>
    </row>
    <row r="243" spans="1:12" x14ac:dyDescent="0.2">
      <c r="A243" s="2" t="s">
        <v>1083</v>
      </c>
      <c r="B243" s="34" t="s">
        <v>217</v>
      </c>
      <c r="C243" s="8">
        <v>0.64371676460000005</v>
      </c>
      <c r="D243" s="43" t="str">
        <f>IF($B243="N/A","N/A",IF(C243&gt;10,"No",IF(C243&lt;-10,"No","Yes")))</f>
        <v>N/A</v>
      </c>
      <c r="E243" s="8">
        <v>0.61009048529999999</v>
      </c>
      <c r="F243" s="43" t="str">
        <f>IF($B243="N/A","N/A",IF(E243&gt;10,"No",IF(E243&lt;-10,"No","Yes")))</f>
        <v>N/A</v>
      </c>
      <c r="G243" s="8">
        <v>0.38804547620000002</v>
      </c>
      <c r="H243" s="43" t="str">
        <f>IF($B243="N/A","N/A",IF(G243&gt;10,"No",IF(G243&lt;-10,"No","Yes")))</f>
        <v>N/A</v>
      </c>
      <c r="I243" s="12">
        <v>-5.22</v>
      </c>
      <c r="J243" s="12">
        <v>-36.4</v>
      </c>
      <c r="K243" s="44" t="s">
        <v>732</v>
      </c>
      <c r="L243" s="9" t="str">
        <f t="shared" si="69"/>
        <v>No</v>
      </c>
    </row>
    <row r="244" spans="1:12" x14ac:dyDescent="0.2">
      <c r="A244" s="2" t="s">
        <v>1084</v>
      </c>
      <c r="B244" s="34" t="s">
        <v>217</v>
      </c>
      <c r="C244" s="8">
        <v>1.8944312887000001</v>
      </c>
      <c r="D244" s="43" t="str">
        <f>IF($B244="N/A","N/A",IF(C244&gt;10,"No",IF(C244&lt;-10,"No","Yes")))</f>
        <v>N/A</v>
      </c>
      <c r="E244" s="8">
        <v>1.6002879079000001</v>
      </c>
      <c r="F244" s="43" t="str">
        <f>IF($B244="N/A","N/A",IF(E244&gt;10,"No",IF(E244&lt;-10,"No","Yes")))</f>
        <v>N/A</v>
      </c>
      <c r="G244" s="8">
        <v>1.3571177194999999</v>
      </c>
      <c r="H244" s="43" t="str">
        <f>IF($B244="N/A","N/A",IF(G244&gt;10,"No",IF(G244&lt;-10,"No","Yes")))</f>
        <v>N/A</v>
      </c>
      <c r="I244" s="12">
        <v>-15.5</v>
      </c>
      <c r="J244" s="12">
        <v>-15.2</v>
      </c>
      <c r="K244" s="44" t="s">
        <v>732</v>
      </c>
      <c r="L244" s="9" t="str">
        <f t="shared" si="69"/>
        <v>Yes</v>
      </c>
    </row>
    <row r="245" spans="1:12" x14ac:dyDescent="0.2">
      <c r="A245" s="2" t="s">
        <v>1085</v>
      </c>
      <c r="B245" s="34" t="s">
        <v>217</v>
      </c>
      <c r="C245" s="8">
        <v>1.2159237000000001E-3</v>
      </c>
      <c r="D245" s="43" t="str">
        <f t="shared" ref="D245:D273" si="70">IF($B245="N/A","N/A",IF(C245&gt;10,"No",IF(C245&lt;-10,"No","Yes")))</f>
        <v>N/A</v>
      </c>
      <c r="E245" s="8">
        <v>0</v>
      </c>
      <c r="F245" s="43" t="str">
        <f t="shared" ref="F245:F273" si="71">IF($B245="N/A","N/A",IF(E245&gt;10,"No",IF(E245&lt;-10,"No","Yes")))</f>
        <v>N/A</v>
      </c>
      <c r="G245" s="8">
        <v>4.825184E-4</v>
      </c>
      <c r="H245" s="43" t="str">
        <f t="shared" ref="H245:H273" si="72">IF($B245="N/A","N/A",IF(G245&gt;10,"No",IF(G245&lt;-10,"No","Yes")))</f>
        <v>N/A</v>
      </c>
      <c r="I245" s="12">
        <v>-100</v>
      </c>
      <c r="J245" s="12" t="s">
        <v>1743</v>
      </c>
      <c r="K245" s="44" t="s">
        <v>732</v>
      </c>
      <c r="L245" s="9" t="str">
        <f t="shared" si="69"/>
        <v>N/A</v>
      </c>
    </row>
    <row r="246" spans="1:12" x14ac:dyDescent="0.2">
      <c r="A246" s="2" t="s">
        <v>1086</v>
      </c>
      <c r="B246" s="34" t="s">
        <v>217</v>
      </c>
      <c r="C246" s="8">
        <v>34.263053038999999</v>
      </c>
      <c r="D246" s="43" t="str">
        <f t="shared" si="70"/>
        <v>N/A</v>
      </c>
      <c r="E246" s="8">
        <v>30.518729724</v>
      </c>
      <c r="F246" s="43" t="str">
        <f t="shared" si="71"/>
        <v>N/A</v>
      </c>
      <c r="G246" s="8">
        <v>32.146239213000001</v>
      </c>
      <c r="H246" s="43" t="str">
        <f t="shared" si="72"/>
        <v>N/A</v>
      </c>
      <c r="I246" s="12">
        <v>-10.9</v>
      </c>
      <c r="J246" s="12">
        <v>5.3330000000000002</v>
      </c>
      <c r="K246" s="44" t="s">
        <v>732</v>
      </c>
      <c r="L246" s="9" t="str">
        <f t="shared" si="69"/>
        <v>Yes</v>
      </c>
    </row>
    <row r="247" spans="1:12" x14ac:dyDescent="0.2">
      <c r="A247" s="2" t="s">
        <v>1087</v>
      </c>
      <c r="B247" s="34" t="s">
        <v>217</v>
      </c>
      <c r="C247" s="8">
        <v>0</v>
      </c>
      <c r="D247" s="43" t="str">
        <f t="shared" si="70"/>
        <v>N/A</v>
      </c>
      <c r="E247" s="8">
        <v>1.2811795441</v>
      </c>
      <c r="F247" s="43" t="str">
        <f t="shared" si="71"/>
        <v>N/A</v>
      </c>
      <c r="G247" s="8">
        <v>2.6904522937999999</v>
      </c>
      <c r="H247" s="43" t="str">
        <f t="shared" si="72"/>
        <v>N/A</v>
      </c>
      <c r="I247" s="12" t="s">
        <v>1743</v>
      </c>
      <c r="J247" s="12">
        <v>110</v>
      </c>
      <c r="K247" s="44" t="s">
        <v>732</v>
      </c>
      <c r="L247" s="9" t="str">
        <f t="shared" si="69"/>
        <v>No</v>
      </c>
    </row>
    <row r="248" spans="1:12" x14ac:dyDescent="0.2">
      <c r="A248" s="6" t="s">
        <v>1088</v>
      </c>
      <c r="B248" s="34" t="s">
        <v>217</v>
      </c>
      <c r="C248" s="35">
        <v>295294</v>
      </c>
      <c r="D248" s="43" t="str">
        <f t="shared" si="70"/>
        <v>N/A</v>
      </c>
      <c r="E248" s="35">
        <v>331914</v>
      </c>
      <c r="F248" s="43" t="str">
        <f t="shared" si="71"/>
        <v>N/A</v>
      </c>
      <c r="G248" s="35">
        <v>356450</v>
      </c>
      <c r="H248" s="43" t="str">
        <f t="shared" si="72"/>
        <v>N/A</v>
      </c>
      <c r="I248" s="12">
        <v>12.4</v>
      </c>
      <c r="J248" s="12">
        <v>7.3920000000000003</v>
      </c>
      <c r="K248" s="44" t="s">
        <v>732</v>
      </c>
      <c r="L248" s="9" t="str">
        <f t="shared" si="69"/>
        <v>Yes</v>
      </c>
    </row>
    <row r="249" spans="1:12" x14ac:dyDescent="0.2">
      <c r="A249" s="2" t="s">
        <v>1089</v>
      </c>
      <c r="B249" s="34" t="s">
        <v>217</v>
      </c>
      <c r="C249" s="8">
        <v>94.010635320000006</v>
      </c>
      <c r="D249" s="43" t="str">
        <f t="shared" si="70"/>
        <v>N/A</v>
      </c>
      <c r="E249" s="8">
        <v>94.666849464999999</v>
      </c>
      <c r="F249" s="43" t="str">
        <f t="shared" si="71"/>
        <v>N/A</v>
      </c>
      <c r="G249" s="8">
        <v>99.761726461999999</v>
      </c>
      <c r="H249" s="43" t="str">
        <f t="shared" si="72"/>
        <v>N/A</v>
      </c>
      <c r="I249" s="12">
        <v>0.69799999999999995</v>
      </c>
      <c r="J249" s="12">
        <v>5.3819999999999997</v>
      </c>
      <c r="K249" s="44" t="s">
        <v>732</v>
      </c>
      <c r="L249" s="9" t="str">
        <f t="shared" si="69"/>
        <v>Yes</v>
      </c>
    </row>
    <row r="250" spans="1:12" x14ac:dyDescent="0.2">
      <c r="A250" s="2" t="s">
        <v>1090</v>
      </c>
      <c r="B250" s="34" t="s">
        <v>217</v>
      </c>
      <c r="C250" s="8">
        <v>97.728719475999995</v>
      </c>
      <c r="D250" s="43" t="str">
        <f t="shared" si="70"/>
        <v>N/A</v>
      </c>
      <c r="E250" s="8">
        <v>97.912667945999999</v>
      </c>
      <c r="F250" s="43" t="str">
        <f t="shared" si="71"/>
        <v>N/A</v>
      </c>
      <c r="G250" s="8">
        <v>94.637515397000001</v>
      </c>
      <c r="H250" s="43" t="str">
        <f t="shared" si="72"/>
        <v>N/A</v>
      </c>
      <c r="I250" s="12">
        <v>0.18820000000000001</v>
      </c>
      <c r="J250" s="12">
        <v>-3.34</v>
      </c>
      <c r="K250" s="44" t="s">
        <v>732</v>
      </c>
      <c r="L250" s="9" t="str">
        <f t="shared" si="69"/>
        <v>Yes</v>
      </c>
    </row>
    <row r="251" spans="1:12" x14ac:dyDescent="0.2">
      <c r="A251" s="2" t="s">
        <v>1091</v>
      </c>
      <c r="B251" s="34" t="s">
        <v>217</v>
      </c>
      <c r="C251" s="8">
        <v>100</v>
      </c>
      <c r="D251" s="43" t="str">
        <f t="shared" si="70"/>
        <v>N/A</v>
      </c>
      <c r="E251" s="8">
        <v>100</v>
      </c>
      <c r="F251" s="43" t="str">
        <f t="shared" si="71"/>
        <v>N/A</v>
      </c>
      <c r="G251" s="8">
        <v>100</v>
      </c>
      <c r="H251" s="43" t="str">
        <f t="shared" si="72"/>
        <v>N/A</v>
      </c>
      <c r="I251" s="12">
        <v>0</v>
      </c>
      <c r="J251" s="12">
        <v>0</v>
      </c>
      <c r="K251" s="44" t="s">
        <v>732</v>
      </c>
      <c r="L251" s="9" t="str">
        <f t="shared" si="69"/>
        <v>Yes</v>
      </c>
    </row>
    <row r="252" spans="1:12" x14ac:dyDescent="0.2">
      <c r="A252" s="2" t="s">
        <v>1092</v>
      </c>
      <c r="B252" s="34" t="s">
        <v>217</v>
      </c>
      <c r="C252" s="8">
        <v>98.977558922</v>
      </c>
      <c r="D252" s="43" t="str">
        <f t="shared" si="70"/>
        <v>N/A</v>
      </c>
      <c r="E252" s="8">
        <v>97.100456876999999</v>
      </c>
      <c r="F252" s="43" t="str">
        <f t="shared" si="71"/>
        <v>N/A</v>
      </c>
      <c r="G252" s="8">
        <v>97.383569369</v>
      </c>
      <c r="H252" s="43" t="str">
        <f t="shared" si="72"/>
        <v>N/A</v>
      </c>
      <c r="I252" s="12">
        <v>-1.9</v>
      </c>
      <c r="J252" s="12">
        <v>0.29160000000000003</v>
      </c>
      <c r="K252" s="44" t="s">
        <v>732</v>
      </c>
      <c r="L252" s="9" t="str">
        <f t="shared" si="69"/>
        <v>Yes</v>
      </c>
    </row>
    <row r="253" spans="1:12" x14ac:dyDescent="0.2">
      <c r="A253" s="2" t="s">
        <v>1093</v>
      </c>
      <c r="B253" s="34" t="s">
        <v>217</v>
      </c>
      <c r="C253" s="8">
        <v>0</v>
      </c>
      <c r="D253" s="43" t="str">
        <f t="shared" si="70"/>
        <v>N/A</v>
      </c>
      <c r="E253" s="8">
        <v>16.973673903000002</v>
      </c>
      <c r="F253" s="43" t="str">
        <f t="shared" si="71"/>
        <v>N/A</v>
      </c>
      <c r="G253" s="8">
        <v>22.251087109</v>
      </c>
      <c r="H253" s="43" t="str">
        <f t="shared" si="72"/>
        <v>N/A</v>
      </c>
      <c r="I253" s="12" t="s">
        <v>1743</v>
      </c>
      <c r="J253" s="12">
        <v>31.09</v>
      </c>
      <c r="K253" s="44" t="s">
        <v>732</v>
      </c>
      <c r="L253" s="9" t="str">
        <f t="shared" si="69"/>
        <v>No</v>
      </c>
    </row>
    <row r="254" spans="1:12" x14ac:dyDescent="0.2">
      <c r="A254" s="2" t="s">
        <v>1094</v>
      </c>
      <c r="B254" s="34" t="s">
        <v>217</v>
      </c>
      <c r="C254" s="8">
        <v>88.222923594999997</v>
      </c>
      <c r="D254" s="43" t="str">
        <f t="shared" si="70"/>
        <v>N/A</v>
      </c>
      <c r="E254" s="8">
        <v>89.788921227000003</v>
      </c>
      <c r="F254" s="43" t="str">
        <f t="shared" si="71"/>
        <v>N/A</v>
      </c>
      <c r="G254" s="8">
        <v>89.785664189000002</v>
      </c>
      <c r="H254" s="43" t="str">
        <f t="shared" si="72"/>
        <v>N/A</v>
      </c>
      <c r="I254" s="12">
        <v>1.7749999999999999</v>
      </c>
      <c r="J254" s="12">
        <v>-4.0000000000000001E-3</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305302</v>
      </c>
      <c r="F276" s="11" t="str">
        <f t="shared" ref="F276:F277" si="77">IF($B276="N/A","N/A",IF(E276&gt;10,"No",IF(E276&lt;-10,"No","Yes")))</f>
        <v>N/A</v>
      </c>
      <c r="G276" s="1">
        <v>327858</v>
      </c>
      <c r="H276" s="11" t="str">
        <f t="shared" ref="H276:H277" si="78">IF($B276="N/A","N/A",IF(G276&gt;10,"No",IF(G276&lt;-10,"No","Yes")))</f>
        <v>N/A</v>
      </c>
      <c r="I276" s="12" t="s">
        <v>217</v>
      </c>
      <c r="J276" s="12">
        <v>7.3879999999999999</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209878.41667000001</v>
      </c>
      <c r="F277" s="11" t="str">
        <f t="shared" si="77"/>
        <v>N/A</v>
      </c>
      <c r="G277" s="1">
        <v>231705.75</v>
      </c>
      <c r="H277" s="11" t="str">
        <f t="shared" si="78"/>
        <v>N/A</v>
      </c>
      <c r="I277" s="12" t="s">
        <v>217</v>
      </c>
      <c r="J277" s="12">
        <v>10.4</v>
      </c>
      <c r="K277" s="1" t="s">
        <v>217</v>
      </c>
      <c r="L277" s="9" t="str">
        <f t="shared" si="79"/>
        <v>N/A</v>
      </c>
    </row>
    <row r="278" spans="1:12" x14ac:dyDescent="0.2">
      <c r="A278" s="16" t="s">
        <v>691</v>
      </c>
      <c r="B278" s="1" t="s">
        <v>217</v>
      </c>
      <c r="C278" s="1">
        <v>5535</v>
      </c>
      <c r="D278" s="11" t="str">
        <f t="shared" si="76"/>
        <v>N/A</v>
      </c>
      <c r="E278" s="1">
        <v>5348</v>
      </c>
      <c r="F278" s="11" t="str">
        <f t="shared" ref="F278:F283" si="80">IF($B278="N/A","N/A",IF(E278&gt;10,"No",IF(E278&lt;-10,"No","Yes")))</f>
        <v>N/A</v>
      </c>
      <c r="G278" s="1">
        <v>4717</v>
      </c>
      <c r="H278" s="11" t="str">
        <f t="shared" ref="H278:H283" si="81">IF($B278="N/A","N/A",IF(G278&gt;10,"No",IF(G278&lt;-10,"No","Yes")))</f>
        <v>N/A</v>
      </c>
      <c r="I278" s="12">
        <v>-3.38</v>
      </c>
      <c r="J278" s="12">
        <v>-11.8</v>
      </c>
      <c r="K278" s="1" t="s">
        <v>217</v>
      </c>
      <c r="L278" s="9" t="str">
        <f t="shared" ref="L278:L284" si="82">IF(J278="Div by 0", "N/A", IF(K278="N/A","N/A", IF(J278&gt;VALUE(MID(K278,1,2)), "No", IF(J278&lt;-1*VALUE(MID(K278,1,2)), "No", "Yes"))))</f>
        <v>N/A</v>
      </c>
    </row>
    <row r="279" spans="1:12" x14ac:dyDescent="0.2">
      <c r="A279" s="16" t="s">
        <v>692</v>
      </c>
      <c r="B279" s="1" t="s">
        <v>217</v>
      </c>
      <c r="C279" s="1">
        <v>5769</v>
      </c>
      <c r="D279" s="11" t="str">
        <f t="shared" si="76"/>
        <v>N/A</v>
      </c>
      <c r="E279" s="1">
        <v>5647</v>
      </c>
      <c r="F279" s="11" t="str">
        <f t="shared" si="80"/>
        <v>N/A</v>
      </c>
      <c r="G279" s="1">
        <v>4957</v>
      </c>
      <c r="H279" s="11" t="str">
        <f t="shared" si="81"/>
        <v>N/A</v>
      </c>
      <c r="I279" s="12">
        <v>-2.11</v>
      </c>
      <c r="J279" s="12">
        <v>-12.2</v>
      </c>
      <c r="K279" s="1" t="s">
        <v>217</v>
      </c>
      <c r="L279" s="9" t="str">
        <f t="shared" si="82"/>
        <v>N/A</v>
      </c>
    </row>
    <row r="280" spans="1:12" x14ac:dyDescent="0.2">
      <c r="A280" s="16" t="s">
        <v>693</v>
      </c>
      <c r="B280" s="1" t="s">
        <v>217</v>
      </c>
      <c r="C280" s="1" t="s">
        <v>1743</v>
      </c>
      <c r="D280" s="11" t="str">
        <f t="shared" si="76"/>
        <v>N/A</v>
      </c>
      <c r="E280" s="1">
        <v>743</v>
      </c>
      <c r="F280" s="11" t="str">
        <f t="shared" si="80"/>
        <v>N/A</v>
      </c>
      <c r="G280" s="1">
        <v>619.91666667000004</v>
      </c>
      <c r="H280" s="11" t="str">
        <f t="shared" si="81"/>
        <v>N/A</v>
      </c>
      <c r="I280" s="12" t="s">
        <v>1743</v>
      </c>
      <c r="J280" s="12">
        <v>-16.600000000000001</v>
      </c>
      <c r="K280" s="1" t="s">
        <v>217</v>
      </c>
      <c r="L280" s="9" t="str">
        <f t="shared" si="82"/>
        <v>N/A</v>
      </c>
    </row>
    <row r="281" spans="1:12" x14ac:dyDescent="0.2">
      <c r="A281" s="16" t="s">
        <v>694</v>
      </c>
      <c r="B281" s="1" t="s">
        <v>217</v>
      </c>
      <c r="C281" s="1">
        <v>1829</v>
      </c>
      <c r="D281" s="11" t="str">
        <f t="shared" si="76"/>
        <v>N/A</v>
      </c>
      <c r="E281" s="1">
        <v>1935</v>
      </c>
      <c r="F281" s="11" t="str">
        <f t="shared" si="80"/>
        <v>N/A</v>
      </c>
      <c r="G281" s="1">
        <v>2727</v>
      </c>
      <c r="H281" s="11" t="str">
        <f t="shared" si="81"/>
        <v>N/A</v>
      </c>
      <c r="I281" s="12">
        <v>5.7960000000000003</v>
      </c>
      <c r="J281" s="12">
        <v>40.93</v>
      </c>
      <c r="K281" s="1" t="s">
        <v>217</v>
      </c>
      <c r="L281" s="9" t="str">
        <f t="shared" si="82"/>
        <v>N/A</v>
      </c>
    </row>
    <row r="282" spans="1:12" x14ac:dyDescent="0.2">
      <c r="A282" s="16" t="s">
        <v>695</v>
      </c>
      <c r="B282" s="1" t="s">
        <v>217</v>
      </c>
      <c r="C282" s="1">
        <v>3317</v>
      </c>
      <c r="D282" s="11" t="str">
        <f t="shared" si="76"/>
        <v>N/A</v>
      </c>
      <c r="E282" s="1">
        <v>3262</v>
      </c>
      <c r="F282" s="11" t="str">
        <f t="shared" si="80"/>
        <v>N/A</v>
      </c>
      <c r="G282" s="1">
        <v>4772</v>
      </c>
      <c r="H282" s="11" t="str">
        <f t="shared" si="81"/>
        <v>N/A</v>
      </c>
      <c r="I282" s="12">
        <v>-1.66</v>
      </c>
      <c r="J282" s="12">
        <v>46.29</v>
      </c>
      <c r="K282" s="1" t="s">
        <v>217</v>
      </c>
      <c r="L282" s="9" t="str">
        <f t="shared" si="82"/>
        <v>N/A</v>
      </c>
    </row>
    <row r="283" spans="1:12" ht="25.5" x14ac:dyDescent="0.2">
      <c r="A283" s="16" t="s">
        <v>696</v>
      </c>
      <c r="B283" s="1" t="s">
        <v>217</v>
      </c>
      <c r="C283" s="1">
        <v>2063.75</v>
      </c>
      <c r="D283" s="11" t="str">
        <f t="shared" si="76"/>
        <v>N/A</v>
      </c>
      <c r="E283" s="1">
        <v>2120.6666667</v>
      </c>
      <c r="F283" s="11" t="str">
        <f t="shared" si="80"/>
        <v>N/A</v>
      </c>
      <c r="G283" s="1">
        <v>3177.0833333</v>
      </c>
      <c r="H283" s="11" t="str">
        <f t="shared" si="81"/>
        <v>N/A</v>
      </c>
      <c r="I283" s="12">
        <v>2.758</v>
      </c>
      <c r="J283" s="12">
        <v>49.82</v>
      </c>
      <c r="K283" s="1" t="s">
        <v>217</v>
      </c>
      <c r="L283" s="9" t="str">
        <f t="shared" si="82"/>
        <v>N/A</v>
      </c>
    </row>
    <row r="284" spans="1:12" x14ac:dyDescent="0.2">
      <c r="A284" s="16" t="s">
        <v>403</v>
      </c>
      <c r="B284" s="34" t="s">
        <v>294</v>
      </c>
      <c r="C284" s="8">
        <v>5.7204516311000004</v>
      </c>
      <c r="D284" s="43" t="str">
        <f>IF($B284="N/A","N/A",IF(C284&lt;=40,"Yes","No"))</f>
        <v>Yes</v>
      </c>
      <c r="E284" s="8">
        <v>5.8506939195000003</v>
      </c>
      <c r="F284" s="43" t="str">
        <f>IF($B284="N/A","N/A",IF(E284&lt;=40,"Yes","No"))</f>
        <v>Yes</v>
      </c>
      <c r="G284" s="8">
        <v>7.6899216062000004</v>
      </c>
      <c r="H284" s="43" t="str">
        <f>IF($B284="N/A","N/A",IF(G284&lt;=40,"Yes","No"))</f>
        <v>Yes</v>
      </c>
      <c r="I284" s="12">
        <v>2.2770000000000001</v>
      </c>
      <c r="J284" s="12">
        <v>31.44</v>
      </c>
      <c r="K284" s="44" t="s">
        <v>734</v>
      </c>
      <c r="L284" s="9" t="str">
        <f t="shared" si="82"/>
        <v>No</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27930</v>
      </c>
      <c r="F287" s="11" t="str">
        <f t="shared" ref="F287:F288" si="87">IF($B287="N/A","N/A",IF(E287&gt;10,"No",IF(E287&lt;-10,"No","Yes")))</f>
        <v>N/A</v>
      </c>
      <c r="G287" s="1">
        <v>30881</v>
      </c>
      <c r="H287" s="11" t="str">
        <f t="shared" ref="H287:H288" si="88">IF($B287="N/A","N/A",IF(G287&gt;10,"No",IF(G287&lt;-10,"No","Yes")))</f>
        <v>N/A</v>
      </c>
      <c r="I287" s="12" t="s">
        <v>217</v>
      </c>
      <c r="J287" s="12">
        <v>10.57</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20326.916667000001</v>
      </c>
      <c r="F288" s="11" t="str">
        <f t="shared" si="87"/>
        <v>N/A</v>
      </c>
      <c r="G288" s="1">
        <v>16815.833332999999</v>
      </c>
      <c r="H288" s="11" t="str">
        <f t="shared" si="88"/>
        <v>N/A</v>
      </c>
      <c r="I288" s="12" t="s">
        <v>217</v>
      </c>
      <c r="J288" s="12">
        <v>-17.3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7287</v>
      </c>
      <c r="F308" s="1" t="s">
        <v>217</v>
      </c>
      <c r="G308" s="1">
        <v>7447</v>
      </c>
      <c r="H308" s="1" t="s">
        <v>217</v>
      </c>
      <c r="I308" s="12" t="s">
        <v>217</v>
      </c>
      <c r="J308" s="12">
        <v>2.1960000000000002</v>
      </c>
      <c r="K308" s="1" t="s">
        <v>217</v>
      </c>
      <c r="L308" s="9" t="str">
        <f>IF(J308="Div by 0", "N/A", IF(K308="N/A","N/A", IF(J308&gt;VALUE(MID(K308,1,2)), "No", IF(J308&lt;-1*VALUE(MID(K308,1,2)), "No", "Yes"))))</f>
        <v>N/A</v>
      </c>
    </row>
    <row r="309" spans="1:12" x14ac:dyDescent="0.2">
      <c r="A309" s="72" t="s">
        <v>73</v>
      </c>
      <c r="B309" s="34" t="s">
        <v>217</v>
      </c>
      <c r="C309" s="35">
        <v>199036</v>
      </c>
      <c r="D309" s="43" t="str">
        <f>IF($B309="N/A","N/A",IF(C309&gt;10,"No",IF(C309&lt;-10,"No","Yes")))</f>
        <v>N/A</v>
      </c>
      <c r="E309" s="35">
        <v>236076</v>
      </c>
      <c r="F309" s="43" t="str">
        <f>IF($B309="N/A","N/A",IF(E309&gt;10,"No",IF(E309&lt;-10,"No","Yes")))</f>
        <v>N/A</v>
      </c>
      <c r="G309" s="35">
        <v>249941</v>
      </c>
      <c r="H309" s="43" t="str">
        <f>IF($B309="N/A","N/A",IF(G309&gt;10,"No",IF(G309&lt;-10,"No","Yes")))</f>
        <v>N/A</v>
      </c>
      <c r="I309" s="12">
        <v>18.61</v>
      </c>
      <c r="J309" s="12">
        <v>5.8730000000000002</v>
      </c>
      <c r="K309" s="44" t="s">
        <v>734</v>
      </c>
      <c r="L309" s="9" t="str">
        <f t="shared" ref="L309:L338" si="94">IF(J309="Div by 0", "N/A", IF(K309="N/A","N/A", IF(J309&gt;VALUE(MID(K309,1,2)), "No", IF(J309&lt;-1*VALUE(MID(K309,1,2)), "No", "Yes"))))</f>
        <v>Yes</v>
      </c>
    </row>
    <row r="310" spans="1:12" x14ac:dyDescent="0.2">
      <c r="A310" s="57" t="s">
        <v>186</v>
      </c>
      <c r="B310" s="34" t="s">
        <v>217</v>
      </c>
      <c r="C310" s="35">
        <v>11468</v>
      </c>
      <c r="D310" s="11" t="str">
        <f t="shared" ref="D310:D313" si="95">IF($B310="N/A","N/A",IF(C310&gt;10,"No",IF(C310&lt;-10,"No","Yes")))</f>
        <v>N/A</v>
      </c>
      <c r="E310" s="35">
        <v>11802</v>
      </c>
      <c r="F310" s="11" t="str">
        <f t="shared" ref="F310:F313" si="96">IF($B310="N/A","N/A",IF(E310&gt;10,"No",IF(E310&lt;-10,"No","Yes")))</f>
        <v>N/A</v>
      </c>
      <c r="G310" s="35">
        <v>11924</v>
      </c>
      <c r="H310" s="11" t="str">
        <f t="shared" ref="H310:H313" si="97">IF($B310="N/A","N/A",IF(G310&gt;10,"No",IF(G310&lt;-10,"No","Yes")))</f>
        <v>N/A</v>
      </c>
      <c r="I310" s="12">
        <v>2.9119999999999999</v>
      </c>
      <c r="J310" s="12">
        <v>1.034</v>
      </c>
      <c r="K310" s="44" t="s">
        <v>734</v>
      </c>
      <c r="L310" s="9" t="str">
        <f>IF(J310="Div by 0", "N/A", IF(OR(J310="N/A",K310="N/A"),"N/A", IF(J310&gt;VALUE(MID(K310,1,2)), "No", IF(J310&lt;-1*VALUE(MID(K310,1,2)), "No", "Yes"))))</f>
        <v>Yes</v>
      </c>
    </row>
    <row r="311" spans="1:12" x14ac:dyDescent="0.2">
      <c r="A311" s="57" t="s">
        <v>187</v>
      </c>
      <c r="B311" s="34" t="s">
        <v>217</v>
      </c>
      <c r="C311" s="35">
        <v>32840</v>
      </c>
      <c r="D311" s="11" t="str">
        <f t="shared" si="95"/>
        <v>N/A</v>
      </c>
      <c r="E311" s="35">
        <v>35399</v>
      </c>
      <c r="F311" s="11" t="str">
        <f t="shared" si="96"/>
        <v>N/A</v>
      </c>
      <c r="G311" s="35">
        <v>38631</v>
      </c>
      <c r="H311" s="11" t="str">
        <f t="shared" si="97"/>
        <v>N/A</v>
      </c>
      <c r="I311" s="12">
        <v>7.7919999999999998</v>
      </c>
      <c r="J311" s="12">
        <v>9.1300000000000008</v>
      </c>
      <c r="K311" s="44" t="s">
        <v>734</v>
      </c>
      <c r="L311" s="9" t="str">
        <f t="shared" ref="L311:L313" si="98">IF(J311="Div by 0", "N/A", IF(OR(J311="N/A",K311="N/A"),"N/A", IF(J311&gt;VALUE(MID(K311,1,2)), "No", IF(J311&lt;-1*VALUE(MID(K311,1,2)), "No", "Yes"))))</f>
        <v>Yes</v>
      </c>
    </row>
    <row r="312" spans="1:12" x14ac:dyDescent="0.2">
      <c r="A312" s="57" t="s">
        <v>188</v>
      </c>
      <c r="B312" s="34" t="s">
        <v>217</v>
      </c>
      <c r="C312" s="35">
        <v>108440</v>
      </c>
      <c r="D312" s="11" t="str">
        <f t="shared" si="95"/>
        <v>N/A</v>
      </c>
      <c r="E312" s="35">
        <v>131837</v>
      </c>
      <c r="F312" s="11" t="str">
        <f t="shared" si="96"/>
        <v>N/A</v>
      </c>
      <c r="G312" s="35">
        <v>147483</v>
      </c>
      <c r="H312" s="11" t="str">
        <f t="shared" si="97"/>
        <v>N/A</v>
      </c>
      <c r="I312" s="12">
        <v>21.58</v>
      </c>
      <c r="J312" s="12">
        <v>11.87</v>
      </c>
      <c r="K312" s="44" t="s">
        <v>734</v>
      </c>
      <c r="L312" s="9" t="str">
        <f t="shared" si="98"/>
        <v>Yes</v>
      </c>
    </row>
    <row r="313" spans="1:12" x14ac:dyDescent="0.2">
      <c r="A313" s="7" t="s">
        <v>189</v>
      </c>
      <c r="B313" s="34" t="s">
        <v>217</v>
      </c>
      <c r="C313" s="35">
        <v>46288</v>
      </c>
      <c r="D313" s="11" t="str">
        <f t="shared" si="95"/>
        <v>N/A</v>
      </c>
      <c r="E313" s="35">
        <v>57038</v>
      </c>
      <c r="F313" s="11" t="str">
        <f t="shared" si="96"/>
        <v>N/A</v>
      </c>
      <c r="G313" s="35">
        <v>51903</v>
      </c>
      <c r="H313" s="11" t="str">
        <f t="shared" si="97"/>
        <v>N/A</v>
      </c>
      <c r="I313" s="12">
        <v>23.22</v>
      </c>
      <c r="J313" s="12">
        <v>-9</v>
      </c>
      <c r="K313" s="44" t="s">
        <v>734</v>
      </c>
      <c r="L313" s="9" t="str">
        <f t="shared" si="98"/>
        <v>Yes</v>
      </c>
    </row>
    <row r="314" spans="1:12" x14ac:dyDescent="0.2">
      <c r="A314" s="57" t="s">
        <v>1113</v>
      </c>
      <c r="B314" s="13" t="s">
        <v>217</v>
      </c>
      <c r="C314" s="35" t="s">
        <v>217</v>
      </c>
      <c r="D314" s="9" t="str">
        <f t="shared" ref="D314:F317" si="99">IF($B314="N/A","N/A",IF(C314&lt;0,"No","Yes"))</f>
        <v>N/A</v>
      </c>
      <c r="E314" s="35">
        <v>135095</v>
      </c>
      <c r="F314" s="9" t="str">
        <f t="shared" si="99"/>
        <v>N/A</v>
      </c>
      <c r="G314" s="35">
        <v>151061</v>
      </c>
      <c r="H314" s="9" t="str">
        <f t="shared" ref="H314:H317" si="100">IF($B314="N/A","N/A",IF(G314&lt;0,"No","Yes"))</f>
        <v>N/A</v>
      </c>
      <c r="I314" s="12" t="s">
        <v>217</v>
      </c>
      <c r="J314" s="12">
        <v>11.82</v>
      </c>
      <c r="K314" s="1" t="s">
        <v>733</v>
      </c>
      <c r="L314" s="9" t="str">
        <f>IF(J314="Div by 0", "N/A", IF(OR(J314="N/A",K314="N/A"),"N/A", IF(J314&gt;VALUE(MID(K314,1,2)), "No", IF(J314&lt;-1*VALUE(MID(K314,1,2)), "No", "Yes"))))</f>
        <v>No</v>
      </c>
    </row>
    <row r="315" spans="1:12" x14ac:dyDescent="0.2">
      <c r="A315" s="57" t="s">
        <v>433</v>
      </c>
      <c r="B315" s="13" t="s">
        <v>217</v>
      </c>
      <c r="C315" s="35" t="s">
        <v>217</v>
      </c>
      <c r="D315" s="9" t="str">
        <f t="shared" si="99"/>
        <v>N/A</v>
      </c>
      <c r="E315" s="35">
        <v>4752</v>
      </c>
      <c r="F315" s="9" t="str">
        <f t="shared" si="99"/>
        <v>N/A</v>
      </c>
      <c r="G315" s="35">
        <v>4491</v>
      </c>
      <c r="H315" s="9" t="str">
        <f t="shared" si="100"/>
        <v>N/A</v>
      </c>
      <c r="I315" s="12" t="s">
        <v>217</v>
      </c>
      <c r="J315" s="12">
        <v>-5.49</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80896</v>
      </c>
      <c r="F316" s="9" t="str">
        <f t="shared" si="99"/>
        <v>N/A</v>
      </c>
      <c r="G316" s="35">
        <v>78255</v>
      </c>
      <c r="H316" s="9" t="str">
        <f t="shared" si="100"/>
        <v>N/A</v>
      </c>
      <c r="I316" s="12" t="s">
        <v>217</v>
      </c>
      <c r="J316" s="12">
        <v>-3.26</v>
      </c>
      <c r="K316" s="1" t="s">
        <v>733</v>
      </c>
      <c r="L316" s="9" t="str">
        <f t="shared" si="101"/>
        <v>Yes</v>
      </c>
    </row>
    <row r="317" spans="1:12" x14ac:dyDescent="0.2">
      <c r="A317" s="57" t="s">
        <v>1114</v>
      </c>
      <c r="B317" s="13" t="s">
        <v>217</v>
      </c>
      <c r="C317" s="35" t="s">
        <v>217</v>
      </c>
      <c r="D317" s="9" t="str">
        <f t="shared" si="99"/>
        <v>N/A</v>
      </c>
      <c r="E317" s="35">
        <v>10281</v>
      </c>
      <c r="F317" s="9" t="str">
        <f t="shared" si="99"/>
        <v>N/A</v>
      </c>
      <c r="G317" s="35">
        <v>11001</v>
      </c>
      <c r="H317" s="9" t="str">
        <f t="shared" si="100"/>
        <v>N/A</v>
      </c>
      <c r="I317" s="12" t="s">
        <v>217</v>
      </c>
      <c r="J317" s="12">
        <v>7.0030000000000001</v>
      </c>
      <c r="K317" s="1" t="s">
        <v>733</v>
      </c>
      <c r="L317" s="9" t="str">
        <f t="shared" si="101"/>
        <v>Yes</v>
      </c>
    </row>
    <row r="318" spans="1:12" x14ac:dyDescent="0.2">
      <c r="A318" s="57" t="s">
        <v>98</v>
      </c>
      <c r="B318" s="34" t="s">
        <v>295</v>
      </c>
      <c r="C318" s="8">
        <v>88.937679615999997</v>
      </c>
      <c r="D318" s="43" t="str">
        <f>IF($B318="N/A","N/A",IF(C318&gt;80,"Yes","No"))</f>
        <v>Yes</v>
      </c>
      <c r="E318" s="8">
        <v>88.668903235000002</v>
      </c>
      <c r="F318" s="43" t="str">
        <f>IF($B318="N/A","N/A",IF(E318&gt;80,"Yes","No"))</f>
        <v>Yes</v>
      </c>
      <c r="G318" s="8">
        <v>92.151747811999996</v>
      </c>
      <c r="H318" s="43" t="str">
        <f>IF($B318="N/A","N/A",IF(G318&gt;80,"Yes","No"))</f>
        <v>Yes</v>
      </c>
      <c r="I318" s="12">
        <v>-0.30199999999999999</v>
      </c>
      <c r="J318" s="12">
        <v>3.9279999999999999</v>
      </c>
      <c r="K318" s="44" t="s">
        <v>734</v>
      </c>
      <c r="L318" s="9" t="str">
        <f t="shared" si="94"/>
        <v>Yes</v>
      </c>
    </row>
    <row r="319" spans="1:12" x14ac:dyDescent="0.2">
      <c r="A319" s="57" t="s">
        <v>336</v>
      </c>
      <c r="B319" s="34" t="s">
        <v>282</v>
      </c>
      <c r="C319" s="8">
        <v>0.40846881969999999</v>
      </c>
      <c r="D319" s="43" t="str">
        <f>IF($B319="N/A","N/A",IF(C319&gt;=5,"No",IF(C319&lt;0,"No","Yes")))</f>
        <v>Yes</v>
      </c>
      <c r="E319" s="8">
        <v>0.33887392199999999</v>
      </c>
      <c r="F319" s="43" t="str">
        <f>IF($B319="N/A","N/A",IF(E319&gt;=5,"No",IF(E319&lt;0,"No","Yes")))</f>
        <v>Yes</v>
      </c>
      <c r="G319" s="8">
        <v>0.24725835299999999</v>
      </c>
      <c r="H319" s="43" t="str">
        <f>IF($B319="N/A","N/A",IF(G319&gt;=5,"No",IF(G319&lt;0,"No","Yes")))</f>
        <v>Yes</v>
      </c>
      <c r="I319" s="12">
        <v>-17</v>
      </c>
      <c r="J319" s="12">
        <v>-27</v>
      </c>
      <c r="K319" s="44" t="s">
        <v>734</v>
      </c>
      <c r="L319" s="9" t="str">
        <f t="shared" si="94"/>
        <v>No</v>
      </c>
    </row>
    <row r="320" spans="1:12" x14ac:dyDescent="0.2">
      <c r="A320" s="57" t="s">
        <v>344</v>
      </c>
      <c r="B320" s="47" t="s">
        <v>282</v>
      </c>
      <c r="C320" s="8">
        <v>1.0847283908000001</v>
      </c>
      <c r="D320" s="43" t="str">
        <f>IF($B320="N/A","N/A",IF(C320&gt;=5,"No",IF(C320&lt;0,"No","Yes")))</f>
        <v>Yes</v>
      </c>
      <c r="E320" s="8">
        <v>0.92173706769999997</v>
      </c>
      <c r="F320" s="43" t="str">
        <f>IF($B320="N/A","N/A",IF(E320&gt;=5,"No",IF(E320&lt;0,"No","Yes")))</f>
        <v>Yes</v>
      </c>
      <c r="G320" s="8">
        <v>1.2682993186</v>
      </c>
      <c r="H320" s="43" t="str">
        <f>IF($B320="N/A","N/A",IF(G320&gt;=5,"No",IF(G320&lt;0,"No","Yes")))</f>
        <v>Yes</v>
      </c>
      <c r="I320" s="12">
        <v>-15</v>
      </c>
      <c r="J320" s="12">
        <v>37.6</v>
      </c>
      <c r="K320" s="44" t="s">
        <v>734</v>
      </c>
      <c r="L320" s="9" t="str">
        <f t="shared" si="94"/>
        <v>No</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9.5691231736999995</v>
      </c>
      <c r="D322" s="43" t="str">
        <f>IF($B322="N/A","N/A",IF(C322&gt;0,"No",IF(C322&lt;0,"No","Yes")))</f>
        <v>No</v>
      </c>
      <c r="E322" s="8">
        <v>10.070485776</v>
      </c>
      <c r="F322" s="43" t="str">
        <f>IF($B322="N/A","N/A",IF(E322&gt;0,"No",IF(E322&lt;0,"No","Yes")))</f>
        <v>No</v>
      </c>
      <c r="G322" s="8">
        <v>6.3326945159000001</v>
      </c>
      <c r="H322" s="43" t="str">
        <f>IF($B322="N/A","N/A",IF(G322&gt;0,"No",IF(G322&lt;0,"No","Yes")))</f>
        <v>No</v>
      </c>
      <c r="I322" s="12">
        <v>5.2389999999999999</v>
      </c>
      <c r="J322" s="12">
        <v>-37.1</v>
      </c>
      <c r="K322" s="44" t="s">
        <v>734</v>
      </c>
      <c r="L322" s="9" t="str">
        <f t="shared" si="94"/>
        <v>No</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12.206836954</v>
      </c>
      <c r="D333" s="43" t="str">
        <f>IF($B333="N/A","N/A",IF(C333&gt;15,"No",IF(C333&lt;2,"No","Yes")))</f>
        <v>Yes</v>
      </c>
      <c r="E333" s="8">
        <v>10.615649198</v>
      </c>
      <c r="F333" s="43" t="str">
        <f>IF($B333="N/A","N/A",IF(E333&gt;15,"No",IF(E333&lt;2,"No","Yes")))</f>
        <v>Yes</v>
      </c>
      <c r="G333" s="8">
        <v>9.9627512093000004</v>
      </c>
      <c r="H333" s="43" t="str">
        <f>IF($B333="N/A","N/A",IF(G333&gt;15,"No",IF(G333&lt;2,"No","Yes")))</f>
        <v>Yes</v>
      </c>
      <c r="I333" s="12">
        <v>-13</v>
      </c>
      <c r="J333" s="12">
        <v>-6.15</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6429</v>
      </c>
      <c r="D337" s="43" t="str">
        <f>IF($B337="N/A","N/A",IF(C337&gt;10,"No",IF(C337&lt;-10,"No","Yes")))</f>
        <v>N/A</v>
      </c>
      <c r="E337" s="35">
        <v>7846</v>
      </c>
      <c r="F337" s="43" t="str">
        <f>IF($B337="N/A","N/A",IF(E337&gt;10,"No",IF(E337&lt;-10,"No","Yes")))</f>
        <v>N/A</v>
      </c>
      <c r="G337" s="35">
        <v>9226</v>
      </c>
      <c r="H337" s="43" t="str">
        <f>IF($B337="N/A","N/A",IF(G337&gt;10,"No",IF(G337&lt;-10,"No","Yes")))</f>
        <v>N/A</v>
      </c>
      <c r="I337" s="12">
        <v>22.04</v>
      </c>
      <c r="J337" s="12">
        <v>17.59</v>
      </c>
      <c r="K337" s="44" t="s">
        <v>734</v>
      </c>
      <c r="L337" s="9" t="str">
        <f t="shared" si="94"/>
        <v>No</v>
      </c>
    </row>
    <row r="338" spans="1:12" x14ac:dyDescent="0.2">
      <c r="A338" s="57" t="s">
        <v>148</v>
      </c>
      <c r="B338" s="34" t="s">
        <v>217</v>
      </c>
      <c r="C338" s="35">
        <v>57</v>
      </c>
      <c r="D338" s="43" t="str">
        <f>IF($B338="N/A","N/A",IF(C338&gt;10,"No",IF(C338&lt;-10,"No","Yes")))</f>
        <v>N/A</v>
      </c>
      <c r="E338" s="35">
        <v>44</v>
      </c>
      <c r="F338" s="43" t="str">
        <f>IF($B338="N/A","N/A",IF(E338&gt;10,"No",IF(E338&lt;-10,"No","Yes")))</f>
        <v>N/A</v>
      </c>
      <c r="G338" s="35">
        <v>126</v>
      </c>
      <c r="H338" s="43" t="str">
        <f>IF($B338="N/A","N/A",IF(G338&gt;10,"No",IF(G338&lt;-10,"No","Yes")))</f>
        <v>N/A</v>
      </c>
      <c r="I338" s="12">
        <v>-22.8</v>
      </c>
      <c r="J338" s="12">
        <v>186.4</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1144056211</v>
      </c>
      <c r="D6" s="11" t="str">
        <f t="shared" ref="D6:D12" si="0">IF($B6="N/A","N/A",IF(C6&gt;10,"No",IF(C6&lt;-10,"No","Yes")))</f>
        <v>N/A</v>
      </c>
      <c r="E6" s="14">
        <v>1522981567</v>
      </c>
      <c r="F6" s="11" t="str">
        <f t="shared" ref="F6:F12" si="1">IF($B6="N/A","N/A",IF(E6&gt;10,"No",IF(E6&lt;-10,"No","Yes")))</f>
        <v>N/A</v>
      </c>
      <c r="G6" s="14">
        <v>1456811567</v>
      </c>
      <c r="H6" s="11" t="str">
        <f t="shared" ref="H6:H12" si="2">IF($B6="N/A","N/A",IF(G6&gt;10,"No",IF(G6&lt;-10,"No","Yes")))</f>
        <v>N/A</v>
      </c>
      <c r="I6" s="12">
        <v>33.119999999999997</v>
      </c>
      <c r="J6" s="12">
        <v>-4.34</v>
      </c>
      <c r="K6" s="47" t="s">
        <v>732</v>
      </c>
      <c r="L6" s="9" t="str">
        <f t="shared" ref="L6:L13" si="3">IF(J6="Div by 0", "N/A", IF(K6="N/A","N/A", IF(J6&gt;VALUE(MID(K6,1,2)), "No", IF(J6&lt;-1*VALUE(MID(K6,1,2)), "No", "Yes"))))</f>
        <v>Yes</v>
      </c>
    </row>
    <row r="7" spans="1:12" x14ac:dyDescent="0.2">
      <c r="A7" s="4" t="s">
        <v>1121</v>
      </c>
      <c r="B7" s="47" t="s">
        <v>217</v>
      </c>
      <c r="C7" s="14">
        <v>3840.9450510000001</v>
      </c>
      <c r="D7" s="11" t="str">
        <f t="shared" si="0"/>
        <v>N/A</v>
      </c>
      <c r="E7" s="14">
        <v>4530.7280102000004</v>
      </c>
      <c r="F7" s="11" t="str">
        <f t="shared" si="1"/>
        <v>N/A</v>
      </c>
      <c r="G7" s="14">
        <v>4031.2233786000002</v>
      </c>
      <c r="H7" s="11" t="str">
        <f t="shared" si="2"/>
        <v>N/A</v>
      </c>
      <c r="I7" s="12">
        <v>17.96</v>
      </c>
      <c r="J7" s="12">
        <v>-11</v>
      </c>
      <c r="K7" s="47" t="s">
        <v>732</v>
      </c>
      <c r="L7" s="9" t="str">
        <f t="shared" si="3"/>
        <v>Yes</v>
      </c>
    </row>
    <row r="8" spans="1:12" x14ac:dyDescent="0.2">
      <c r="A8" s="4" t="s">
        <v>720</v>
      </c>
      <c r="B8" s="47" t="s">
        <v>217</v>
      </c>
      <c r="C8" s="14">
        <v>161</v>
      </c>
      <c r="D8" s="11" t="str">
        <f t="shared" si="0"/>
        <v>N/A</v>
      </c>
      <c r="E8" s="14">
        <v>316</v>
      </c>
      <c r="F8" s="11" t="str">
        <f t="shared" si="1"/>
        <v>N/A</v>
      </c>
      <c r="G8" s="14">
        <v>250</v>
      </c>
      <c r="H8" s="11" t="str">
        <f t="shared" si="2"/>
        <v>N/A</v>
      </c>
      <c r="I8" s="12">
        <v>96.27</v>
      </c>
      <c r="J8" s="12">
        <v>-20.9</v>
      </c>
      <c r="K8" s="47" t="s">
        <v>732</v>
      </c>
      <c r="L8" s="9" t="str">
        <f t="shared" si="3"/>
        <v>Yes</v>
      </c>
    </row>
    <row r="9" spans="1:12" x14ac:dyDescent="0.2">
      <c r="A9" s="4" t="s">
        <v>721</v>
      </c>
      <c r="B9" s="47" t="s">
        <v>217</v>
      </c>
      <c r="C9" s="14">
        <v>566</v>
      </c>
      <c r="D9" s="11" t="str">
        <f t="shared" si="0"/>
        <v>N/A</v>
      </c>
      <c r="E9" s="14">
        <v>994</v>
      </c>
      <c r="F9" s="11" t="str">
        <f t="shared" si="1"/>
        <v>N/A</v>
      </c>
      <c r="G9" s="14">
        <v>797</v>
      </c>
      <c r="H9" s="11" t="str">
        <f t="shared" si="2"/>
        <v>N/A</v>
      </c>
      <c r="I9" s="12">
        <v>75.62</v>
      </c>
      <c r="J9" s="12">
        <v>-19.8</v>
      </c>
      <c r="K9" s="47" t="s">
        <v>732</v>
      </c>
      <c r="L9" s="9" t="str">
        <f t="shared" si="3"/>
        <v>Yes</v>
      </c>
    </row>
    <row r="10" spans="1:12" x14ac:dyDescent="0.2">
      <c r="A10" s="4" t="s">
        <v>722</v>
      </c>
      <c r="B10" s="47" t="s">
        <v>217</v>
      </c>
      <c r="C10" s="14">
        <v>2313</v>
      </c>
      <c r="D10" s="11" t="str">
        <f t="shared" si="0"/>
        <v>N/A</v>
      </c>
      <c r="E10" s="14">
        <v>2955</v>
      </c>
      <c r="F10" s="11" t="str">
        <f t="shared" si="1"/>
        <v>N/A</v>
      </c>
      <c r="G10" s="14">
        <v>2628</v>
      </c>
      <c r="H10" s="11" t="str">
        <f t="shared" si="2"/>
        <v>N/A</v>
      </c>
      <c r="I10" s="12">
        <v>27.76</v>
      </c>
      <c r="J10" s="12">
        <v>-11.1</v>
      </c>
      <c r="K10" s="47" t="s">
        <v>732</v>
      </c>
      <c r="L10" s="9" t="str">
        <f t="shared" si="3"/>
        <v>Yes</v>
      </c>
    </row>
    <row r="11" spans="1:12" x14ac:dyDescent="0.2">
      <c r="A11" s="4" t="s">
        <v>723</v>
      </c>
      <c r="B11" s="47" t="s">
        <v>217</v>
      </c>
      <c r="C11" s="14">
        <v>16012</v>
      </c>
      <c r="D11" s="11" t="str">
        <f t="shared" si="0"/>
        <v>N/A</v>
      </c>
      <c r="E11" s="14">
        <v>18292</v>
      </c>
      <c r="F11" s="11" t="str">
        <f t="shared" si="1"/>
        <v>N/A</v>
      </c>
      <c r="G11" s="14">
        <v>15712</v>
      </c>
      <c r="H11" s="11" t="str">
        <f t="shared" si="2"/>
        <v>N/A</v>
      </c>
      <c r="I11" s="12">
        <v>14.24</v>
      </c>
      <c r="J11" s="12">
        <v>-14.1</v>
      </c>
      <c r="K11" s="47" t="s">
        <v>732</v>
      </c>
      <c r="L11" s="9" t="str">
        <f t="shared" si="3"/>
        <v>Yes</v>
      </c>
    </row>
    <row r="12" spans="1:12" x14ac:dyDescent="0.2">
      <c r="A12" s="4" t="s">
        <v>724</v>
      </c>
      <c r="B12" s="47" t="s">
        <v>217</v>
      </c>
      <c r="C12" s="14">
        <v>58410</v>
      </c>
      <c r="D12" s="11" t="str">
        <f t="shared" si="0"/>
        <v>N/A</v>
      </c>
      <c r="E12" s="14">
        <v>65301</v>
      </c>
      <c r="F12" s="11" t="str">
        <f t="shared" si="1"/>
        <v>N/A</v>
      </c>
      <c r="G12" s="14">
        <v>61146</v>
      </c>
      <c r="H12" s="11" t="str">
        <f t="shared" si="2"/>
        <v>N/A</v>
      </c>
      <c r="I12" s="12">
        <v>11.8</v>
      </c>
      <c r="J12" s="12">
        <v>-6.36</v>
      </c>
      <c r="K12" s="47" t="s">
        <v>732</v>
      </c>
      <c r="L12" s="9" t="str">
        <f t="shared" si="3"/>
        <v>Yes</v>
      </c>
    </row>
    <row r="13" spans="1:12" x14ac:dyDescent="0.2">
      <c r="A13" s="4" t="s">
        <v>74</v>
      </c>
      <c r="B13" s="47" t="s">
        <v>217</v>
      </c>
      <c r="C13" s="14">
        <v>1273488</v>
      </c>
      <c r="D13" s="11" t="str">
        <f>IF($B13="N/A","N/A",IF(C13&gt;10,"No",IF(C13&lt;-10,"No","Yes")))</f>
        <v>N/A</v>
      </c>
      <c r="E13" s="14">
        <v>1062339</v>
      </c>
      <c r="F13" s="11" t="str">
        <f>IF($B13="N/A","N/A",IF(E13&gt;10,"No",IF(E13&lt;-10,"No","Yes")))</f>
        <v>N/A</v>
      </c>
      <c r="G13" s="14">
        <v>3419599</v>
      </c>
      <c r="H13" s="11" t="str">
        <f>IF($B13="N/A","N/A",IF(G13&gt;10,"No",IF(G13&lt;-10,"No","Yes")))</f>
        <v>N/A</v>
      </c>
      <c r="I13" s="12">
        <v>-16.600000000000001</v>
      </c>
      <c r="J13" s="12">
        <v>221.9</v>
      </c>
      <c r="K13" s="47" t="s">
        <v>732</v>
      </c>
      <c r="L13" s="9" t="str">
        <f t="shared" si="3"/>
        <v>No</v>
      </c>
    </row>
    <row r="14" spans="1:12" x14ac:dyDescent="0.2">
      <c r="A14" s="60" t="s">
        <v>161</v>
      </c>
      <c r="B14" s="34" t="s">
        <v>217</v>
      </c>
      <c r="C14" s="8">
        <v>4.3329371714000002</v>
      </c>
      <c r="D14" s="43" t="str">
        <f t="shared" ref="D14:D18" si="4">IF($B14="N/A","N/A",IF(C14&gt;10,"No",IF(C14&lt;-10,"No","Yes")))</f>
        <v>N/A</v>
      </c>
      <c r="E14" s="8">
        <v>2.9704443022999998</v>
      </c>
      <c r="F14" s="43" t="str">
        <f t="shared" ref="F14:F18" si="5">IF($B14="N/A","N/A",IF(E14&gt;10,"No",IF(E14&lt;-10,"No","Yes")))</f>
        <v>N/A</v>
      </c>
      <c r="G14" s="8">
        <v>4.8095920660000004</v>
      </c>
      <c r="H14" s="43" t="str">
        <f t="shared" ref="H14:H18" si="6">IF($B14="N/A","N/A",IF(G14&gt;10,"No",IF(G14&lt;-10,"No","Yes")))</f>
        <v>N/A</v>
      </c>
      <c r="I14" s="12">
        <v>-31.4</v>
      </c>
      <c r="J14" s="12">
        <v>61.91</v>
      </c>
      <c r="K14" s="44" t="s">
        <v>732</v>
      </c>
      <c r="L14" s="9" t="str">
        <f t="shared" ref="L14:L18" si="7">IF(J14="Div by 0", "N/A", IF(K14="N/A","N/A", IF(J14&gt;VALUE(MID(K14,1,2)), "No", IF(J14&lt;-1*VALUE(MID(K14,1,2)), "No", "Yes"))))</f>
        <v>No</v>
      </c>
    </row>
    <row r="15" spans="1:12" x14ac:dyDescent="0.2">
      <c r="A15" s="4" t="s">
        <v>418</v>
      </c>
      <c r="B15" s="34" t="s">
        <v>217</v>
      </c>
      <c r="C15" s="8">
        <v>7.3537643437</v>
      </c>
      <c r="D15" s="43" t="str">
        <f t="shared" si="4"/>
        <v>N/A</v>
      </c>
      <c r="E15" s="8">
        <v>8.7880449684999995</v>
      </c>
      <c r="F15" s="43" t="str">
        <f t="shared" si="5"/>
        <v>N/A</v>
      </c>
      <c r="G15" s="8">
        <v>4.4931581455999998</v>
      </c>
      <c r="H15" s="43" t="str">
        <f t="shared" si="6"/>
        <v>N/A</v>
      </c>
      <c r="I15" s="12">
        <v>19.5</v>
      </c>
      <c r="J15" s="12">
        <v>-48.9</v>
      </c>
      <c r="K15" s="44" t="s">
        <v>732</v>
      </c>
      <c r="L15" s="9" t="str">
        <f t="shared" si="7"/>
        <v>No</v>
      </c>
    </row>
    <row r="16" spans="1:12" x14ac:dyDescent="0.2">
      <c r="A16" s="4" t="s">
        <v>419</v>
      </c>
      <c r="B16" s="34" t="s">
        <v>217</v>
      </c>
      <c r="C16" s="8">
        <v>4.7029765997000004</v>
      </c>
      <c r="D16" s="43" t="str">
        <f t="shared" si="4"/>
        <v>N/A</v>
      </c>
      <c r="E16" s="8">
        <v>4.3066218809999999</v>
      </c>
      <c r="F16" s="43" t="str">
        <f t="shared" si="5"/>
        <v>N/A</v>
      </c>
      <c r="G16" s="8">
        <v>8.8047686080999998</v>
      </c>
      <c r="H16" s="43" t="str">
        <f t="shared" si="6"/>
        <v>N/A</v>
      </c>
      <c r="I16" s="12">
        <v>-8.43</v>
      </c>
      <c r="J16" s="12">
        <v>104.4</v>
      </c>
      <c r="K16" s="44" t="s">
        <v>732</v>
      </c>
      <c r="L16" s="9" t="str">
        <f t="shared" si="7"/>
        <v>No</v>
      </c>
    </row>
    <row r="17" spans="1:12" x14ac:dyDescent="0.2">
      <c r="A17" s="4" t="s">
        <v>420</v>
      </c>
      <c r="B17" s="34" t="s">
        <v>217</v>
      </c>
      <c r="C17" s="8">
        <v>1.6639916344000001</v>
      </c>
      <c r="D17" s="43" t="str">
        <f t="shared" si="4"/>
        <v>N/A</v>
      </c>
      <c r="E17" s="8">
        <v>0.65253624330000004</v>
      </c>
      <c r="F17" s="43" t="str">
        <f t="shared" si="5"/>
        <v>N/A</v>
      </c>
      <c r="G17" s="8">
        <v>0.77251189409999999</v>
      </c>
      <c r="H17" s="43" t="str">
        <f t="shared" si="6"/>
        <v>N/A</v>
      </c>
      <c r="I17" s="12">
        <v>-60.8</v>
      </c>
      <c r="J17" s="12">
        <v>18.39</v>
      </c>
      <c r="K17" s="44" t="s">
        <v>732</v>
      </c>
      <c r="L17" s="9" t="str">
        <f t="shared" si="7"/>
        <v>Yes</v>
      </c>
    </row>
    <row r="18" spans="1:12" x14ac:dyDescent="0.2">
      <c r="A18" s="4" t="s">
        <v>421</v>
      </c>
      <c r="B18" s="34" t="s">
        <v>217</v>
      </c>
      <c r="C18" s="8">
        <v>9.1105013218999993</v>
      </c>
      <c r="D18" s="43" t="str">
        <f t="shared" si="4"/>
        <v>N/A</v>
      </c>
      <c r="E18" s="8">
        <v>6.3569929167000003</v>
      </c>
      <c r="F18" s="43" t="str">
        <f t="shared" si="5"/>
        <v>N/A</v>
      </c>
      <c r="G18" s="8">
        <v>11.828734984</v>
      </c>
      <c r="H18" s="43" t="str">
        <f t="shared" si="6"/>
        <v>N/A</v>
      </c>
      <c r="I18" s="12">
        <v>-30.2</v>
      </c>
      <c r="J18" s="12">
        <v>86.07</v>
      </c>
      <c r="K18" s="44" t="s">
        <v>732</v>
      </c>
      <c r="L18" s="9" t="str">
        <f t="shared" si="7"/>
        <v>No</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-66.7</v>
      </c>
      <c r="J19" s="12">
        <v>200</v>
      </c>
      <c r="K19" s="47" t="s">
        <v>217</v>
      </c>
      <c r="L19" s="9" t="str">
        <f t="shared" ref="L19:L25" si="11">IF(J19="Div by 0", "N/A", IF(K19="N/A","N/A", IF(J19&gt;VALUE(MID(K19,1,2)), "No", IF(J19&lt;-1*VALUE(MID(K19,1,2)), "No", "Yes"))))</f>
        <v>N/A</v>
      </c>
    </row>
    <row r="20" spans="1:12" x14ac:dyDescent="0.2">
      <c r="A20" s="4" t="s">
        <v>76</v>
      </c>
      <c r="B20" s="47" t="s">
        <v>217</v>
      </c>
      <c r="C20" s="35">
        <v>19</v>
      </c>
      <c r="D20" s="43" t="str">
        <f t="shared" si="8"/>
        <v>N/A</v>
      </c>
      <c r="E20" s="35">
        <v>16</v>
      </c>
      <c r="F20" s="43" t="str">
        <f t="shared" si="9"/>
        <v>N/A</v>
      </c>
      <c r="G20" s="35">
        <v>19</v>
      </c>
      <c r="H20" s="43" t="str">
        <f t="shared" si="10"/>
        <v>N/A</v>
      </c>
      <c r="I20" s="12">
        <v>-15.8</v>
      </c>
      <c r="J20" s="12">
        <v>18.75</v>
      </c>
      <c r="K20" s="47" t="s">
        <v>217</v>
      </c>
      <c r="L20" s="9" t="str">
        <f t="shared" si="11"/>
        <v>N/A</v>
      </c>
    </row>
    <row r="21" spans="1:12" x14ac:dyDescent="0.2">
      <c r="A21" s="60" t="s">
        <v>1121</v>
      </c>
      <c r="B21" s="47" t="s">
        <v>217</v>
      </c>
      <c r="C21" s="14">
        <v>3840.9450510000001</v>
      </c>
      <c r="D21" s="11" t="str">
        <f t="shared" si="8"/>
        <v>N/A</v>
      </c>
      <c r="E21" s="14">
        <v>4530.7280102000004</v>
      </c>
      <c r="F21" s="11" t="str">
        <f t="shared" si="9"/>
        <v>N/A</v>
      </c>
      <c r="G21" s="14">
        <v>4031.2233786000002</v>
      </c>
      <c r="H21" s="11" t="str">
        <f t="shared" si="10"/>
        <v>N/A</v>
      </c>
      <c r="I21" s="12">
        <v>17.96</v>
      </c>
      <c r="J21" s="12">
        <v>-11</v>
      </c>
      <c r="K21" s="47" t="s">
        <v>732</v>
      </c>
      <c r="L21" s="9" t="str">
        <f t="shared" si="11"/>
        <v>Yes</v>
      </c>
    </row>
    <row r="22" spans="1:12" x14ac:dyDescent="0.2">
      <c r="A22" s="4" t="s">
        <v>1726</v>
      </c>
      <c r="B22" s="47" t="s">
        <v>217</v>
      </c>
      <c r="C22" s="14">
        <v>9406.2588161000003</v>
      </c>
      <c r="D22" s="11" t="str">
        <f t="shared" si="8"/>
        <v>N/A</v>
      </c>
      <c r="E22" s="14">
        <v>10177.800590000001</v>
      </c>
      <c r="F22" s="11" t="str">
        <f t="shared" si="9"/>
        <v>N/A</v>
      </c>
      <c r="G22" s="14">
        <v>10604.528627</v>
      </c>
      <c r="H22" s="11" t="str">
        <f t="shared" si="10"/>
        <v>N/A</v>
      </c>
      <c r="I22" s="12">
        <v>8.202</v>
      </c>
      <c r="J22" s="12">
        <v>4.1929999999999996</v>
      </c>
      <c r="K22" s="47" t="s">
        <v>732</v>
      </c>
      <c r="L22" s="9" t="str">
        <f t="shared" si="11"/>
        <v>Yes</v>
      </c>
    </row>
    <row r="23" spans="1:12" x14ac:dyDescent="0.2">
      <c r="A23" s="4" t="s">
        <v>1122</v>
      </c>
      <c r="B23" s="47" t="s">
        <v>217</v>
      </c>
      <c r="C23" s="14">
        <v>13733.692994999999</v>
      </c>
      <c r="D23" s="11" t="str">
        <f t="shared" si="8"/>
        <v>N/A</v>
      </c>
      <c r="E23" s="14">
        <v>17948.986996</v>
      </c>
      <c r="F23" s="11" t="str">
        <f t="shared" si="9"/>
        <v>N/A</v>
      </c>
      <c r="G23" s="14">
        <v>15710.073795</v>
      </c>
      <c r="H23" s="11" t="str">
        <f t="shared" si="10"/>
        <v>N/A</v>
      </c>
      <c r="I23" s="12">
        <v>30.69</v>
      </c>
      <c r="J23" s="12">
        <v>-12.5</v>
      </c>
      <c r="K23" s="47" t="s">
        <v>732</v>
      </c>
      <c r="L23" s="9" t="str">
        <f t="shared" si="11"/>
        <v>Yes</v>
      </c>
    </row>
    <row r="24" spans="1:12" x14ac:dyDescent="0.2">
      <c r="A24" s="4" t="s">
        <v>1123</v>
      </c>
      <c r="B24" s="47" t="s">
        <v>217</v>
      </c>
      <c r="C24" s="14">
        <v>1821.3507575000001</v>
      </c>
      <c r="D24" s="11" t="str">
        <f t="shared" si="8"/>
        <v>N/A</v>
      </c>
      <c r="E24" s="14">
        <v>2099.8583917999999</v>
      </c>
      <c r="F24" s="11" t="str">
        <f t="shared" si="9"/>
        <v>N/A</v>
      </c>
      <c r="G24" s="14">
        <v>1815.3925239</v>
      </c>
      <c r="H24" s="11" t="str">
        <f t="shared" si="10"/>
        <v>N/A</v>
      </c>
      <c r="I24" s="12">
        <v>15.29</v>
      </c>
      <c r="J24" s="12">
        <v>-13.5</v>
      </c>
      <c r="K24" s="47" t="s">
        <v>732</v>
      </c>
      <c r="L24" s="9" t="str">
        <f t="shared" si="11"/>
        <v>Yes</v>
      </c>
    </row>
    <row r="25" spans="1:12" x14ac:dyDescent="0.2">
      <c r="A25" s="4" t="s">
        <v>1124</v>
      </c>
      <c r="B25" s="47" t="s">
        <v>217</v>
      </c>
      <c r="C25" s="14">
        <v>2138.5505017999999</v>
      </c>
      <c r="D25" s="11" t="str">
        <f t="shared" si="8"/>
        <v>N/A</v>
      </c>
      <c r="E25" s="14">
        <v>2534.1945377000002</v>
      </c>
      <c r="F25" s="11" t="str">
        <f t="shared" si="9"/>
        <v>N/A</v>
      </c>
      <c r="G25" s="14">
        <v>2240.4691487</v>
      </c>
      <c r="H25" s="11" t="str">
        <f t="shared" si="10"/>
        <v>N/A</v>
      </c>
      <c r="I25" s="12">
        <v>18.5</v>
      </c>
      <c r="J25" s="12">
        <v>-11.6</v>
      </c>
      <c r="K25" s="47" t="s">
        <v>732</v>
      </c>
      <c r="L25" s="9" t="str">
        <f t="shared" si="11"/>
        <v>Yes</v>
      </c>
    </row>
    <row r="26" spans="1:12" x14ac:dyDescent="0.2">
      <c r="A26" s="2" t="s">
        <v>1125</v>
      </c>
      <c r="B26" s="47" t="s">
        <v>217</v>
      </c>
      <c r="C26" s="14">
        <v>3681.9228115000001</v>
      </c>
      <c r="D26" s="11" t="str">
        <f t="shared" si="8"/>
        <v>N/A</v>
      </c>
      <c r="E26" s="14">
        <v>4312.1356354999998</v>
      </c>
      <c r="F26" s="11" t="str">
        <f t="shared" si="9"/>
        <v>N/A</v>
      </c>
      <c r="G26" s="14">
        <v>3882.4097403999999</v>
      </c>
      <c r="H26" s="11" t="str">
        <f t="shared" si="10"/>
        <v>N/A</v>
      </c>
      <c r="I26" s="12">
        <v>17.12</v>
      </c>
      <c r="J26" s="12">
        <v>-9.9700000000000006</v>
      </c>
      <c r="K26" s="47" t="s">
        <v>732</v>
      </c>
      <c r="L26" s="9" t="str">
        <f>IF(J26="Div by 0", "N/A", IF(OR(J26="N/A",K26="N/A"),"N/A", IF(J26&gt;VALUE(MID(K26,1,2)), "No", IF(J26&lt;-1*VALUE(MID(K26,1,2)), "No", "Yes"))))</f>
        <v>Yes</v>
      </c>
    </row>
    <row r="27" spans="1:12" x14ac:dyDescent="0.2">
      <c r="A27" s="2" t="s">
        <v>1126</v>
      </c>
      <c r="B27" s="47" t="s">
        <v>217</v>
      </c>
      <c r="C27" s="14">
        <v>4074.1026274999999</v>
      </c>
      <c r="D27" s="11" t="str">
        <f t="shared" si="8"/>
        <v>N/A</v>
      </c>
      <c r="E27" s="14">
        <v>4840.1473913</v>
      </c>
      <c r="F27" s="11" t="str">
        <f t="shared" si="9"/>
        <v>N/A</v>
      </c>
      <c r="G27" s="14">
        <v>4230.2239018999999</v>
      </c>
      <c r="H27" s="11" t="str">
        <f t="shared" si="10"/>
        <v>N/A</v>
      </c>
      <c r="I27" s="12">
        <v>18.8</v>
      </c>
      <c r="J27" s="12">
        <v>-12.6</v>
      </c>
      <c r="K27" s="47" t="s">
        <v>732</v>
      </c>
      <c r="L27" s="9" t="str">
        <f>IF(J27="Div by 0", "N/A", IF(OR(J27="N/A",K27="N/A"),"N/A", IF(J27&gt;VALUE(MID(K27,1,2)), "No", IF(J27&lt;-1*VALUE(MID(K27,1,2)), "No", "Yes"))))</f>
        <v>Yes</v>
      </c>
    </row>
    <row r="28" spans="1:12" x14ac:dyDescent="0.2">
      <c r="A28" s="60" t="s">
        <v>1127</v>
      </c>
      <c r="B28" s="47" t="s">
        <v>217</v>
      </c>
      <c r="C28" s="14">
        <v>9886.8823381999991</v>
      </c>
      <c r="D28" s="11" t="str">
        <f t="shared" si="8"/>
        <v>N/A</v>
      </c>
      <c r="E28" s="14">
        <v>12132.316602999999</v>
      </c>
      <c r="F28" s="11" t="str">
        <f t="shared" si="9"/>
        <v>N/A</v>
      </c>
      <c r="G28" s="14">
        <v>10982.895888999999</v>
      </c>
      <c r="H28" s="11" t="str">
        <f t="shared" si="10"/>
        <v>N/A</v>
      </c>
      <c r="I28" s="12">
        <v>22.71</v>
      </c>
      <c r="J28" s="12">
        <v>-9.4700000000000006</v>
      </c>
      <c r="K28" s="47" t="s">
        <v>732</v>
      </c>
      <c r="L28" s="9" t="str">
        <f>IF(J28="Div by 0", "N/A", IF(K28="N/A","N/A", IF(J28&gt;VALUE(MID(K28,1,2)), "No", IF(J28&lt;-1*VALUE(MID(K28,1,2)), "No", "Yes"))))</f>
        <v>Yes</v>
      </c>
    </row>
    <row r="29" spans="1:12" x14ac:dyDescent="0.2">
      <c r="A29" s="2" t="s">
        <v>1128</v>
      </c>
      <c r="B29" s="47" t="s">
        <v>217</v>
      </c>
      <c r="C29" s="14">
        <v>9443.5675420999996</v>
      </c>
      <c r="D29" s="11" t="str">
        <f t="shared" si="8"/>
        <v>N/A</v>
      </c>
      <c r="E29" s="14">
        <v>10275.787351999999</v>
      </c>
      <c r="F29" s="11" t="str">
        <f t="shared" si="9"/>
        <v>N/A</v>
      </c>
      <c r="G29" s="14">
        <v>10769.323842</v>
      </c>
      <c r="H29" s="11" t="str">
        <f t="shared" si="10"/>
        <v>N/A</v>
      </c>
      <c r="I29" s="12">
        <v>8.8130000000000006</v>
      </c>
      <c r="J29" s="12">
        <v>4.8029999999999999</v>
      </c>
      <c r="K29" s="47" t="s">
        <v>732</v>
      </c>
      <c r="L29" s="9" t="str">
        <f>IF(J29="Div by 0", "N/A", IF(K29="N/A","N/A", IF(J29&gt;VALUE(MID(K29,1,2)), "No", IF(J29&lt;-1*VALUE(MID(K29,1,2)), "No", "Yes"))))</f>
        <v>Yes</v>
      </c>
    </row>
    <row r="30" spans="1:12" x14ac:dyDescent="0.2">
      <c r="A30" s="2" t="s">
        <v>1129</v>
      </c>
      <c r="B30" s="47" t="s">
        <v>217</v>
      </c>
      <c r="C30" s="14">
        <v>10359.576029</v>
      </c>
      <c r="D30" s="11" t="str">
        <f t="shared" si="8"/>
        <v>N/A</v>
      </c>
      <c r="E30" s="14">
        <v>13653.791432</v>
      </c>
      <c r="F30" s="11" t="str">
        <f t="shared" si="9"/>
        <v>N/A</v>
      </c>
      <c r="G30" s="14">
        <v>11242.958736</v>
      </c>
      <c r="H30" s="11" t="str">
        <f t="shared" si="10"/>
        <v>N/A</v>
      </c>
      <c r="I30" s="12">
        <v>31.8</v>
      </c>
      <c r="J30" s="12">
        <v>-17.7</v>
      </c>
      <c r="K30" s="47" t="s">
        <v>732</v>
      </c>
      <c r="L30" s="9" t="str">
        <f>IF(J30="Div by 0", "N/A", IF(K30="N/A","N/A", IF(J30&gt;VALUE(MID(K30,1,2)), "No", IF(J30&lt;-1*VALUE(MID(K30,1,2)), "No", "Yes"))))</f>
        <v>Yes</v>
      </c>
    </row>
    <row r="31" spans="1:12" x14ac:dyDescent="0.2">
      <c r="A31" s="2" t="s">
        <v>1130</v>
      </c>
      <c r="B31" s="47" t="s">
        <v>217</v>
      </c>
      <c r="C31" s="14">
        <v>9335.7843995999992</v>
      </c>
      <c r="D31" s="11" t="str">
        <f t="shared" si="8"/>
        <v>N/A</v>
      </c>
      <c r="E31" s="14">
        <v>11269.478563999999</v>
      </c>
      <c r="F31" s="11" t="str">
        <f t="shared" si="9"/>
        <v>N/A</v>
      </c>
      <c r="G31" s="14">
        <v>10224.144478</v>
      </c>
      <c r="H31" s="11" t="str">
        <f t="shared" si="10"/>
        <v>N/A</v>
      </c>
      <c r="I31" s="12">
        <v>20.71</v>
      </c>
      <c r="J31" s="12">
        <v>-9.2799999999999994</v>
      </c>
      <c r="K31" s="47" t="s">
        <v>732</v>
      </c>
      <c r="L31" s="9" t="str">
        <f>IF(J31="Div by 0", "N/A", IF(OR(J31="N/A",K31="N/A"),"N/A", IF(J31&gt;VALUE(MID(K31,1,2)), "No", IF(J31&lt;-1*VALUE(MID(K31,1,2)), "No", "Yes"))))</f>
        <v>Yes</v>
      </c>
    </row>
    <row r="32" spans="1:12" x14ac:dyDescent="0.2">
      <c r="A32" s="2" t="s">
        <v>1131</v>
      </c>
      <c r="B32" s="47" t="s">
        <v>217</v>
      </c>
      <c r="C32" s="14">
        <v>10713.012350000001</v>
      </c>
      <c r="D32" s="11" t="str">
        <f t="shared" si="8"/>
        <v>N/A</v>
      </c>
      <c r="E32" s="14">
        <v>13423.675171999999</v>
      </c>
      <c r="F32" s="11" t="str">
        <f t="shared" si="9"/>
        <v>N/A</v>
      </c>
      <c r="G32" s="14">
        <v>12105.3472</v>
      </c>
      <c r="H32" s="11" t="str">
        <f t="shared" si="10"/>
        <v>N/A</v>
      </c>
      <c r="I32" s="12">
        <v>25.3</v>
      </c>
      <c r="J32" s="12">
        <v>-9.82</v>
      </c>
      <c r="K32" s="47" t="s">
        <v>732</v>
      </c>
      <c r="L32" s="9" t="str">
        <f>IF(J32="Div by 0", "N/A", IF(OR(J32="N/A",K32="N/A"),"N/A", IF(J32&gt;VALUE(MID(K32,1,2)), "No", IF(J32&lt;-1*VALUE(MID(K32,1,2)), "No", "Yes"))))</f>
        <v>Yes</v>
      </c>
    </row>
    <row r="33" spans="1:12" x14ac:dyDescent="0.2">
      <c r="A33" s="2" t="s">
        <v>1731</v>
      </c>
      <c r="B33" s="47" t="s">
        <v>217</v>
      </c>
      <c r="C33" s="14">
        <v>5270.0735815999997</v>
      </c>
      <c r="D33" s="11" t="str">
        <f t="shared" si="8"/>
        <v>N/A</v>
      </c>
      <c r="E33" s="14">
        <v>11524.908404</v>
      </c>
      <c r="F33" s="11" t="str">
        <f t="shared" si="9"/>
        <v>N/A</v>
      </c>
      <c r="G33" s="14">
        <v>4779.1885167</v>
      </c>
      <c r="H33" s="11" t="str">
        <f t="shared" si="10"/>
        <v>N/A</v>
      </c>
      <c r="I33" s="12">
        <v>118.7</v>
      </c>
      <c r="J33" s="12">
        <v>-58.5</v>
      </c>
      <c r="K33" s="47" t="s">
        <v>732</v>
      </c>
      <c r="L33" s="9" t="str">
        <f t="shared" ref="L33:L45" si="12">IF(J33="Div by 0", "N/A", IF(K33="N/A","N/A", IF(J33&gt;VALUE(MID(K33,1,2)), "No", IF(J33&lt;-1*VALUE(MID(K33,1,2)), "No", "Yes"))))</f>
        <v>No</v>
      </c>
    </row>
    <row r="34" spans="1:12" x14ac:dyDescent="0.2">
      <c r="A34" s="2" t="s">
        <v>1732</v>
      </c>
      <c r="B34" s="47" t="s">
        <v>217</v>
      </c>
      <c r="C34" s="14">
        <v>1440.0712467999999</v>
      </c>
      <c r="D34" s="11" t="str">
        <f t="shared" si="8"/>
        <v>N/A</v>
      </c>
      <c r="E34" s="14">
        <v>1375.5040431</v>
      </c>
      <c r="F34" s="11" t="str">
        <f t="shared" si="9"/>
        <v>N/A</v>
      </c>
      <c r="G34" s="14">
        <v>1461.2919021</v>
      </c>
      <c r="H34" s="11" t="str">
        <f t="shared" si="10"/>
        <v>N/A</v>
      </c>
      <c r="I34" s="12">
        <v>-4.4800000000000004</v>
      </c>
      <c r="J34" s="12">
        <v>6.2370000000000001</v>
      </c>
      <c r="K34" s="47" t="s">
        <v>732</v>
      </c>
      <c r="L34" s="9" t="str">
        <f t="shared" si="12"/>
        <v>Yes</v>
      </c>
    </row>
    <row r="35" spans="1:12" x14ac:dyDescent="0.2">
      <c r="A35" s="2" t="s">
        <v>1733</v>
      </c>
      <c r="B35" s="47" t="s">
        <v>217</v>
      </c>
      <c r="C35" s="14">
        <v>9482.9351807999992</v>
      </c>
      <c r="D35" s="11" t="str">
        <f t="shared" si="8"/>
        <v>N/A</v>
      </c>
      <c r="E35" s="14">
        <v>12197.877189000001</v>
      </c>
      <c r="F35" s="11" t="str">
        <f t="shared" si="9"/>
        <v>N/A</v>
      </c>
      <c r="G35" s="14">
        <v>7810.0141602000003</v>
      </c>
      <c r="H35" s="11" t="str">
        <f t="shared" si="10"/>
        <v>N/A</v>
      </c>
      <c r="I35" s="12">
        <v>28.63</v>
      </c>
      <c r="J35" s="12">
        <v>-36</v>
      </c>
      <c r="K35" s="47" t="s">
        <v>732</v>
      </c>
      <c r="L35" s="9" t="str">
        <f t="shared" si="12"/>
        <v>No</v>
      </c>
    </row>
    <row r="36" spans="1:12" x14ac:dyDescent="0.2">
      <c r="A36" s="2" t="s">
        <v>1734</v>
      </c>
      <c r="B36" s="47" t="s">
        <v>217</v>
      </c>
      <c r="C36" s="14">
        <v>541.11580480999999</v>
      </c>
      <c r="D36" s="11" t="str">
        <f t="shared" si="8"/>
        <v>N/A</v>
      </c>
      <c r="E36" s="14">
        <v>546.30882353000004</v>
      </c>
      <c r="F36" s="11" t="str">
        <f t="shared" si="9"/>
        <v>N/A</v>
      </c>
      <c r="G36" s="14">
        <v>399.19532045</v>
      </c>
      <c r="H36" s="11" t="str">
        <f t="shared" si="10"/>
        <v>N/A</v>
      </c>
      <c r="I36" s="12">
        <v>0.9597</v>
      </c>
      <c r="J36" s="12">
        <v>-26.9</v>
      </c>
      <c r="K36" s="47" t="s">
        <v>732</v>
      </c>
      <c r="L36" s="9" t="str">
        <f t="shared" si="12"/>
        <v>Yes</v>
      </c>
    </row>
    <row r="37" spans="1:12" x14ac:dyDescent="0.2">
      <c r="A37" s="2" t="s">
        <v>1735</v>
      </c>
      <c r="B37" s="47" t="s">
        <v>217</v>
      </c>
      <c r="C37" s="14">
        <v>16758.680799999998</v>
      </c>
      <c r="D37" s="11" t="str">
        <f t="shared" si="8"/>
        <v>N/A</v>
      </c>
      <c r="E37" s="14">
        <v>19931.921684000001</v>
      </c>
      <c r="F37" s="11" t="str">
        <f t="shared" si="9"/>
        <v>N/A</v>
      </c>
      <c r="G37" s="14">
        <v>18421.820585000001</v>
      </c>
      <c r="H37" s="11" t="str">
        <f t="shared" si="10"/>
        <v>N/A</v>
      </c>
      <c r="I37" s="12">
        <v>18.93</v>
      </c>
      <c r="J37" s="12">
        <v>-7.58</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369.50682057</v>
      </c>
      <c r="D39" s="11" t="str">
        <f t="shared" si="8"/>
        <v>N/A</v>
      </c>
      <c r="E39" s="14">
        <v>381.66103203</v>
      </c>
      <c r="F39" s="11" t="str">
        <f t="shared" si="9"/>
        <v>N/A</v>
      </c>
      <c r="G39" s="14">
        <v>333.64832385</v>
      </c>
      <c r="H39" s="11" t="str">
        <f t="shared" si="10"/>
        <v>N/A</v>
      </c>
      <c r="I39" s="12">
        <v>3.2890000000000001</v>
      </c>
      <c r="J39" s="12">
        <v>-12.6</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12396.126552</v>
      </c>
      <c r="D41" s="11" t="str">
        <f t="shared" si="8"/>
        <v>N/A</v>
      </c>
      <c r="E41" s="14">
        <v>14505.137780999999</v>
      </c>
      <c r="F41" s="11" t="str">
        <f t="shared" si="9"/>
        <v>N/A</v>
      </c>
      <c r="G41" s="14">
        <v>18389.105605000001</v>
      </c>
      <c r="H41" s="11" t="str">
        <f t="shared" si="10"/>
        <v>N/A</v>
      </c>
      <c r="I41" s="12">
        <v>17.010000000000002</v>
      </c>
      <c r="J41" s="12">
        <v>26.78</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10749.034286</v>
      </c>
      <c r="D44" s="11" t="str">
        <f t="shared" si="8"/>
        <v>N/A</v>
      </c>
      <c r="E44" s="14">
        <v>13251.498474</v>
      </c>
      <c r="F44" s="11" t="str">
        <f t="shared" si="9"/>
        <v>N/A</v>
      </c>
      <c r="G44" s="14">
        <v>12343.461382</v>
      </c>
      <c r="H44" s="11" t="str">
        <f t="shared" si="10"/>
        <v>N/A</v>
      </c>
      <c r="I44" s="12">
        <v>23.28</v>
      </c>
      <c r="J44" s="12">
        <v>-6.85</v>
      </c>
      <c r="K44" s="47" t="s">
        <v>732</v>
      </c>
      <c r="L44" s="9" t="str">
        <f t="shared" si="12"/>
        <v>Yes</v>
      </c>
    </row>
    <row r="45" spans="1:12" ht="25.5" x14ac:dyDescent="0.2">
      <c r="A45" s="2" t="s">
        <v>1133</v>
      </c>
      <c r="B45" s="47" t="s">
        <v>217</v>
      </c>
      <c r="C45" s="14">
        <v>610.90106657000001</v>
      </c>
      <c r="D45" s="11" t="str">
        <f t="shared" si="8"/>
        <v>N/A</v>
      </c>
      <c r="E45" s="14">
        <v>588.24084844000004</v>
      </c>
      <c r="F45" s="11" t="str">
        <f t="shared" si="9"/>
        <v>N/A</v>
      </c>
      <c r="G45" s="14">
        <v>512.07994114999997</v>
      </c>
      <c r="H45" s="11" t="str">
        <f t="shared" si="10"/>
        <v>N/A</v>
      </c>
      <c r="I45" s="12">
        <v>-3.71</v>
      </c>
      <c r="J45" s="12">
        <v>-12.9</v>
      </c>
      <c r="K45" s="47" t="s">
        <v>732</v>
      </c>
      <c r="L45" s="9" t="str">
        <f t="shared" si="12"/>
        <v>Yes</v>
      </c>
    </row>
    <row r="46" spans="1:12" x14ac:dyDescent="0.2">
      <c r="A46" s="2" t="s">
        <v>1134</v>
      </c>
      <c r="B46" s="34" t="s">
        <v>217</v>
      </c>
      <c r="C46" s="46">
        <v>45892.271355999997</v>
      </c>
      <c r="D46" s="43" t="str">
        <f t="shared" si="8"/>
        <v>N/A</v>
      </c>
      <c r="E46" s="46">
        <v>50259.216504000004</v>
      </c>
      <c r="F46" s="43" t="str">
        <f t="shared" si="9"/>
        <v>N/A</v>
      </c>
      <c r="G46" s="46">
        <v>50571.309109000002</v>
      </c>
      <c r="H46" s="43" t="str">
        <f t="shared" si="10"/>
        <v>N/A</v>
      </c>
      <c r="I46" s="12">
        <v>9.516</v>
      </c>
      <c r="J46" s="12">
        <v>0.621</v>
      </c>
      <c r="K46" s="44" t="s">
        <v>732</v>
      </c>
      <c r="L46" s="9" t="str">
        <f>IF(J46="Div by 0", "N/A", IF(K46="N/A","N/A", IF(J46&gt;VALUE(MID(K46,1,2)), "No", IF(J46&lt;-1*VALUE(MID(K46,1,2)), "No", "Yes"))))</f>
        <v>Yes</v>
      </c>
    </row>
    <row r="47" spans="1:12" x14ac:dyDescent="0.2">
      <c r="A47" s="61" t="s">
        <v>1135</v>
      </c>
      <c r="B47" s="34" t="s">
        <v>217</v>
      </c>
      <c r="C47" s="46">
        <v>35124.898548999998</v>
      </c>
      <c r="D47" s="43" t="str">
        <f t="shared" si="8"/>
        <v>N/A</v>
      </c>
      <c r="E47" s="46">
        <v>44740.929021000004</v>
      </c>
      <c r="F47" s="43" t="str">
        <f t="shared" si="9"/>
        <v>N/A</v>
      </c>
      <c r="G47" s="46">
        <v>42179.408022000003</v>
      </c>
      <c r="H47" s="43" t="str">
        <f t="shared" si="10"/>
        <v>N/A</v>
      </c>
      <c r="I47" s="12">
        <v>27.38</v>
      </c>
      <c r="J47" s="12">
        <v>-5.73</v>
      </c>
      <c r="K47" s="44" t="s">
        <v>732</v>
      </c>
      <c r="L47" s="9" t="str">
        <f>IF(J47="Div by 0", "N/A", IF(K47="N/A","N/A", IF(J47&gt;VALUE(MID(K47,1,2)), "No", IF(J47&lt;-1*VALUE(MID(K47,1,2)), "No", "Yes"))))</f>
        <v>Yes</v>
      </c>
    </row>
    <row r="48" spans="1:12" ht="25.5" x14ac:dyDescent="0.2">
      <c r="A48" s="2" t="s">
        <v>1136</v>
      </c>
      <c r="B48" s="34" t="s">
        <v>217</v>
      </c>
      <c r="C48" s="46">
        <v>47157.034809999997</v>
      </c>
      <c r="D48" s="43" t="str">
        <f t="shared" si="8"/>
        <v>N/A</v>
      </c>
      <c r="E48" s="46">
        <v>58730.770318000003</v>
      </c>
      <c r="F48" s="43" t="str">
        <f t="shared" si="9"/>
        <v>N/A</v>
      </c>
      <c r="G48" s="46">
        <v>58407.144737000002</v>
      </c>
      <c r="H48" s="43" t="str">
        <f t="shared" si="10"/>
        <v>N/A</v>
      </c>
      <c r="I48" s="12">
        <v>24.54</v>
      </c>
      <c r="J48" s="12">
        <v>-0.55100000000000005</v>
      </c>
      <c r="K48" s="44" t="s">
        <v>732</v>
      </c>
      <c r="L48" s="9" t="str">
        <f>IF(J48="Div by 0", "N/A", IF(K48="N/A","N/A", IF(J48&gt;VALUE(MID(K48,1,2)), "No", IF(J48&lt;-1*VALUE(MID(K48,1,2)), "No", "Yes"))))</f>
        <v>Yes</v>
      </c>
    </row>
    <row r="49" spans="1:12" x14ac:dyDescent="0.2">
      <c r="A49" s="6" t="s">
        <v>1137</v>
      </c>
      <c r="B49" s="34" t="s">
        <v>217</v>
      </c>
      <c r="C49" s="46">
        <v>29435.058757999999</v>
      </c>
      <c r="D49" s="43" t="str">
        <f t="shared" si="8"/>
        <v>N/A</v>
      </c>
      <c r="E49" s="46">
        <v>38908.492839999999</v>
      </c>
      <c r="F49" s="43" t="str">
        <f t="shared" si="9"/>
        <v>N/A</v>
      </c>
      <c r="G49" s="46">
        <v>36945.297210999997</v>
      </c>
      <c r="H49" s="43" t="str">
        <f t="shared" si="10"/>
        <v>N/A</v>
      </c>
      <c r="I49" s="12">
        <v>32.18</v>
      </c>
      <c r="J49" s="12">
        <v>-5.05</v>
      </c>
      <c r="K49" s="44" t="s">
        <v>732</v>
      </c>
      <c r="L49" s="9" t="str">
        <f t="shared" ref="L49:L59" si="13">IF(J49="Div by 0", "N/A", IF(K49="N/A","N/A", IF(J49&gt;VALUE(MID(K49,1,2)), "No", IF(J49&lt;-1*VALUE(MID(K49,1,2)), "No", "Yes"))))</f>
        <v>Yes</v>
      </c>
    </row>
    <row r="50" spans="1:12" ht="25.5" x14ac:dyDescent="0.2">
      <c r="A50" s="2" t="s">
        <v>1138</v>
      </c>
      <c r="B50" s="34" t="s">
        <v>217</v>
      </c>
      <c r="C50" s="46">
        <v>11444.927007</v>
      </c>
      <c r="D50" s="43" t="str">
        <f t="shared" si="8"/>
        <v>N/A</v>
      </c>
      <c r="E50" s="46">
        <v>11258.862902999999</v>
      </c>
      <c r="F50" s="43" t="str">
        <f t="shared" si="9"/>
        <v>N/A</v>
      </c>
      <c r="G50" s="46">
        <v>13068.174975</v>
      </c>
      <c r="H50" s="43" t="str">
        <f t="shared" si="10"/>
        <v>N/A</v>
      </c>
      <c r="I50" s="12">
        <v>-1.63</v>
      </c>
      <c r="J50" s="12">
        <v>16.07</v>
      </c>
      <c r="K50" s="44" t="s">
        <v>732</v>
      </c>
      <c r="L50" s="9" t="str">
        <f t="shared" si="13"/>
        <v>Yes</v>
      </c>
    </row>
    <row r="51" spans="1:12" x14ac:dyDescent="0.2">
      <c r="A51" s="2" t="s">
        <v>1139</v>
      </c>
      <c r="B51" s="34" t="s">
        <v>217</v>
      </c>
      <c r="C51" s="46">
        <v>9738.125</v>
      </c>
      <c r="D51" s="43" t="str">
        <f t="shared" ref="D51:D82" si="14">IF($B51="N/A","N/A",IF(C51&gt;10,"No",IF(C51&lt;-10,"No","Yes")))</f>
        <v>N/A</v>
      </c>
      <c r="E51" s="46">
        <v>12962.533457</v>
      </c>
      <c r="F51" s="43" t="str">
        <f t="shared" ref="F51:F82" si="15">IF($B51="N/A","N/A",IF(E51&gt;10,"No",IF(E51&lt;-10,"No","Yes")))</f>
        <v>N/A</v>
      </c>
      <c r="G51" s="46">
        <v>11902.870841</v>
      </c>
      <c r="H51" s="43" t="str">
        <f t="shared" ref="H51:H82" si="16">IF($B51="N/A","N/A",IF(G51&gt;10,"No",IF(G51&lt;-10,"No","Yes")))</f>
        <v>N/A</v>
      </c>
      <c r="I51" s="12">
        <v>33.11</v>
      </c>
      <c r="J51" s="12">
        <v>-8.17</v>
      </c>
      <c r="K51" s="44" t="s">
        <v>732</v>
      </c>
      <c r="L51" s="9" t="str">
        <f t="shared" si="13"/>
        <v>Yes</v>
      </c>
    </row>
    <row r="52" spans="1:12" ht="25.5" x14ac:dyDescent="0.2">
      <c r="A52" s="2" t="s">
        <v>1140</v>
      </c>
      <c r="B52" s="34" t="s">
        <v>217</v>
      </c>
      <c r="C52" s="46">
        <v>32911.28125</v>
      </c>
      <c r="D52" s="43" t="str">
        <f t="shared" si="14"/>
        <v>N/A</v>
      </c>
      <c r="E52" s="46">
        <v>46795.885965000001</v>
      </c>
      <c r="F52" s="43" t="str">
        <f t="shared" si="15"/>
        <v>N/A</v>
      </c>
      <c r="G52" s="46">
        <v>36418.706896999996</v>
      </c>
      <c r="H52" s="43" t="str">
        <f t="shared" si="16"/>
        <v>N/A</v>
      </c>
      <c r="I52" s="12">
        <v>42.19</v>
      </c>
      <c r="J52" s="12">
        <v>-22.2</v>
      </c>
      <c r="K52" s="44" t="s">
        <v>732</v>
      </c>
      <c r="L52" s="9" t="str">
        <f t="shared" si="13"/>
        <v>Yes</v>
      </c>
    </row>
    <row r="53" spans="1:12" ht="25.5" x14ac:dyDescent="0.2">
      <c r="A53" s="2" t="s">
        <v>1141</v>
      </c>
      <c r="B53" s="34" t="s">
        <v>217</v>
      </c>
      <c r="C53" s="46">
        <v>24308.639999999999</v>
      </c>
      <c r="D53" s="43" t="str">
        <f t="shared" si="14"/>
        <v>N/A</v>
      </c>
      <c r="E53" s="46">
        <v>36010.645833000002</v>
      </c>
      <c r="F53" s="43" t="str">
        <f t="shared" si="15"/>
        <v>N/A</v>
      </c>
      <c r="G53" s="46">
        <v>33618.03125</v>
      </c>
      <c r="H53" s="43" t="str">
        <f t="shared" si="16"/>
        <v>N/A</v>
      </c>
      <c r="I53" s="12">
        <v>48.14</v>
      </c>
      <c r="J53" s="12">
        <v>-6.64</v>
      </c>
      <c r="K53" s="44" t="s">
        <v>732</v>
      </c>
      <c r="L53" s="9" t="str">
        <f t="shared" si="13"/>
        <v>Yes</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33861.333996000001</v>
      </c>
      <c r="D55" s="43" t="str">
        <f t="shared" si="14"/>
        <v>N/A</v>
      </c>
      <c r="E55" s="46">
        <v>45860.683362999996</v>
      </c>
      <c r="F55" s="43" t="str">
        <f t="shared" si="15"/>
        <v>N/A</v>
      </c>
      <c r="G55" s="46">
        <v>43800.305207999998</v>
      </c>
      <c r="H55" s="43" t="str">
        <f t="shared" si="16"/>
        <v>N/A</v>
      </c>
      <c r="I55" s="12">
        <v>35.44</v>
      </c>
      <c r="J55" s="12">
        <v>-4.49</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74066.795454999999</v>
      </c>
      <c r="D57" s="43" t="str">
        <f t="shared" si="14"/>
        <v>N/A</v>
      </c>
      <c r="E57" s="46">
        <v>88102.503937000001</v>
      </c>
      <c r="F57" s="43" t="str">
        <f t="shared" si="15"/>
        <v>N/A</v>
      </c>
      <c r="G57" s="46">
        <v>85144.725925999999</v>
      </c>
      <c r="H57" s="43" t="str">
        <f t="shared" si="16"/>
        <v>N/A</v>
      </c>
      <c r="I57" s="12">
        <v>18.95</v>
      </c>
      <c r="J57" s="12">
        <v>-3.36</v>
      </c>
      <c r="K57" s="44" t="s">
        <v>732</v>
      </c>
      <c r="L57" s="9" t="str">
        <f t="shared" si="13"/>
        <v>Yes</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153563578</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14760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3392012</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1909536</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2616100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145568749</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62421</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20145.14402</v>
      </c>
      <c r="D71" s="43" t="str">
        <f t="shared" si="14"/>
        <v>N/A</v>
      </c>
      <c r="E71" s="46">
        <v>25720.839260000001</v>
      </c>
      <c r="F71" s="43" t="str">
        <f t="shared" si="15"/>
        <v>N/A</v>
      </c>
      <c r="G71" s="46">
        <v>24617.437961</v>
      </c>
      <c r="H71" s="43" t="str">
        <f t="shared" si="16"/>
        <v>N/A</v>
      </c>
      <c r="I71" s="12">
        <v>27.68</v>
      </c>
      <c r="J71" s="12">
        <v>-4.29</v>
      </c>
      <c r="K71" s="44" t="s">
        <v>732</v>
      </c>
      <c r="L71" s="9" t="str">
        <f t="shared" ref="L71:L81" si="18">IF(J71="Div by 0", "N/A", IF(K71="N/A","N/A", IF(J71&gt;VALUE(MID(K71,1,2)), "No", IF(J71&lt;-1*VALUE(MID(K71,1,2)), "No", "Yes"))))</f>
        <v>Yes</v>
      </c>
    </row>
    <row r="72" spans="1:12" ht="25.5" x14ac:dyDescent="0.2">
      <c r="A72" s="2" t="s">
        <v>1159</v>
      </c>
      <c r="B72" s="34" t="s">
        <v>217</v>
      </c>
      <c r="C72" s="46">
        <v>101.97664234</v>
      </c>
      <c r="D72" s="43" t="str">
        <f t="shared" si="14"/>
        <v>N/A</v>
      </c>
      <c r="E72" s="46">
        <v>27.874423963000002</v>
      </c>
      <c r="F72" s="43" t="str">
        <f t="shared" si="15"/>
        <v>N/A</v>
      </c>
      <c r="G72" s="46">
        <v>15.015259410000001</v>
      </c>
      <c r="H72" s="43" t="str">
        <f t="shared" si="16"/>
        <v>N/A</v>
      </c>
      <c r="I72" s="12">
        <v>-72.7</v>
      </c>
      <c r="J72" s="12">
        <v>-46.1</v>
      </c>
      <c r="K72" s="44" t="s">
        <v>732</v>
      </c>
      <c r="L72" s="9" t="str">
        <f t="shared" si="18"/>
        <v>No</v>
      </c>
    </row>
    <row r="73" spans="1:12" ht="25.5" x14ac:dyDescent="0.2">
      <c r="A73" s="2" t="s">
        <v>1160</v>
      </c>
      <c r="B73" s="34" t="s">
        <v>217</v>
      </c>
      <c r="C73" s="46">
        <v>4970.7819767000001</v>
      </c>
      <c r="D73" s="43" t="str">
        <f t="shared" si="14"/>
        <v>N/A</v>
      </c>
      <c r="E73" s="46">
        <v>6867.7472119000004</v>
      </c>
      <c r="F73" s="43" t="str">
        <f t="shared" si="15"/>
        <v>N/A</v>
      </c>
      <c r="G73" s="46">
        <v>6637.9882582999999</v>
      </c>
      <c r="H73" s="43" t="str">
        <f t="shared" si="16"/>
        <v>N/A</v>
      </c>
      <c r="I73" s="12">
        <v>38.159999999999997</v>
      </c>
      <c r="J73" s="12">
        <v>-3.35</v>
      </c>
      <c r="K73" s="44" t="s">
        <v>732</v>
      </c>
      <c r="L73" s="9" t="str">
        <f t="shared" si="18"/>
        <v>Yes</v>
      </c>
    </row>
    <row r="74" spans="1:12" ht="25.5" x14ac:dyDescent="0.2">
      <c r="A74" s="2" t="s">
        <v>1161</v>
      </c>
      <c r="B74" s="34" t="s">
        <v>217</v>
      </c>
      <c r="C74" s="46">
        <v>12617.710938</v>
      </c>
      <c r="D74" s="43" t="str">
        <f t="shared" si="14"/>
        <v>N/A</v>
      </c>
      <c r="E74" s="46">
        <v>17203.728070000001</v>
      </c>
      <c r="F74" s="43" t="str">
        <f t="shared" si="15"/>
        <v>N/A</v>
      </c>
      <c r="G74" s="46">
        <v>16461.517241000001</v>
      </c>
      <c r="H74" s="43" t="str">
        <f t="shared" si="16"/>
        <v>N/A</v>
      </c>
      <c r="I74" s="12">
        <v>36.35</v>
      </c>
      <c r="J74" s="12">
        <v>-4.3099999999999996</v>
      </c>
      <c r="K74" s="44" t="s">
        <v>732</v>
      </c>
      <c r="L74" s="9" t="str">
        <f t="shared" si="18"/>
        <v>Yes</v>
      </c>
    </row>
    <row r="75" spans="1:12" ht="25.5" x14ac:dyDescent="0.2">
      <c r="A75" s="2" t="s">
        <v>1162</v>
      </c>
      <c r="B75" s="34" t="s">
        <v>217</v>
      </c>
      <c r="C75" s="46">
        <v>19457.330000000002</v>
      </c>
      <c r="D75" s="43" t="str">
        <f t="shared" si="14"/>
        <v>N/A</v>
      </c>
      <c r="E75" s="46">
        <v>27443.927082999999</v>
      </c>
      <c r="F75" s="43" t="str">
        <f t="shared" si="15"/>
        <v>N/A</v>
      </c>
      <c r="G75" s="46">
        <v>27251.041667000001</v>
      </c>
      <c r="H75" s="43" t="str">
        <f t="shared" si="16"/>
        <v>N/A</v>
      </c>
      <c r="I75" s="12">
        <v>41.05</v>
      </c>
      <c r="J75" s="12">
        <v>-0.70299999999999996</v>
      </c>
      <c r="K75" s="44" t="s">
        <v>732</v>
      </c>
      <c r="L75" s="9" t="str">
        <f t="shared" si="18"/>
        <v>Yes</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26295.471302000002</v>
      </c>
      <c r="D77" s="43" t="str">
        <f t="shared" si="14"/>
        <v>N/A</v>
      </c>
      <c r="E77" s="46">
        <v>33877.722718999998</v>
      </c>
      <c r="F77" s="43" t="str">
        <f t="shared" si="15"/>
        <v>N/A</v>
      </c>
      <c r="G77" s="46">
        <v>33106.379121999998</v>
      </c>
      <c r="H77" s="43" t="str">
        <f t="shared" si="16"/>
        <v>N/A</v>
      </c>
      <c r="I77" s="12">
        <v>28.83</v>
      </c>
      <c r="J77" s="12">
        <v>-2.2799999999999998</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0</v>
      </c>
      <c r="D79" s="43" t="str">
        <f t="shared" si="14"/>
        <v>N/A</v>
      </c>
      <c r="E79" s="46">
        <v>306.73228346000002</v>
      </c>
      <c r="F79" s="43" t="str">
        <f t="shared" si="15"/>
        <v>N/A</v>
      </c>
      <c r="G79" s="46">
        <v>462.37777777999997</v>
      </c>
      <c r="H79" s="43" t="str">
        <f t="shared" si="16"/>
        <v>N/A</v>
      </c>
      <c r="I79" s="12" t="s">
        <v>1743</v>
      </c>
      <c r="J79" s="12">
        <v>50.74</v>
      </c>
      <c r="K79" s="44" t="s">
        <v>732</v>
      </c>
      <c r="L79" s="9" t="str">
        <f t="shared" si="18"/>
        <v>No</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153563650</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5088</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30181.534984000002</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11267427</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4940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2280.8556680000002</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94354060</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3162</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29839.993675000002</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4734306</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752</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6295.6196809000003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22994046</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2150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10694.905116</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t="s">
        <v>1743</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195963</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225</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870.94666667000001</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5406977</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964</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5608.8973028999999</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4553633</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1222</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3726.3772503999999</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3114328</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1528</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2038.1727748999999</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434560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808</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537.82178218000001</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668361</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1542</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433.43774318999999</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579929</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1427</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406.39733706999999</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268457</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551</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487.21778583999998</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3377508</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2432</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1388.7779605000001</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1566</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11</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522</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1432207</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427</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3354.1147541</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180322</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123</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1466.0325203</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1473949616</v>
      </c>
      <c r="F139" s="11" t="str">
        <f t="shared" si="24"/>
        <v>N/A</v>
      </c>
      <c r="G139" s="14">
        <v>1419584036</v>
      </c>
      <c r="H139" s="11" t="str">
        <f t="shared" si="25"/>
        <v>N/A</v>
      </c>
      <c r="I139" s="12" t="s">
        <v>217</v>
      </c>
      <c r="J139" s="12">
        <v>-3.69</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4827.8413374000002</v>
      </c>
      <c r="F140" s="11" t="str">
        <f t="shared" si="24"/>
        <v>N/A</v>
      </c>
      <c r="G140" s="14">
        <v>4329.8746287000004</v>
      </c>
      <c r="H140" s="11" t="str">
        <f t="shared" si="25"/>
        <v>N/A</v>
      </c>
      <c r="I140" s="12" t="s">
        <v>217</v>
      </c>
      <c r="J140" s="12">
        <v>-10.3</v>
      </c>
      <c r="K140" s="14" t="s">
        <v>217</v>
      </c>
      <c r="L140" s="9" t="str">
        <f t="shared" si="26"/>
        <v>N/A</v>
      </c>
    </row>
    <row r="141" spans="1:12" x14ac:dyDescent="0.2">
      <c r="A141" s="57" t="s">
        <v>406</v>
      </c>
      <c r="B141" s="14" t="s">
        <v>217</v>
      </c>
      <c r="C141" s="14">
        <v>23425610</v>
      </c>
      <c r="D141" s="11" t="str">
        <f t="shared" si="23"/>
        <v>N/A</v>
      </c>
      <c r="E141" s="14">
        <v>27064928</v>
      </c>
      <c r="F141" s="11" t="str">
        <f t="shared" si="24"/>
        <v>N/A</v>
      </c>
      <c r="G141" s="14">
        <v>19494492</v>
      </c>
      <c r="H141" s="11" t="str">
        <f t="shared" si="25"/>
        <v>N/A</v>
      </c>
      <c r="I141" s="12">
        <v>15.54</v>
      </c>
      <c r="J141" s="12">
        <v>-28</v>
      </c>
      <c r="K141" s="14" t="s">
        <v>217</v>
      </c>
      <c r="L141" s="9" t="str">
        <f t="shared" si="26"/>
        <v>N/A</v>
      </c>
    </row>
    <row r="142" spans="1:12" x14ac:dyDescent="0.2">
      <c r="A142" s="57" t="s">
        <v>1206</v>
      </c>
      <c r="B142" s="14" t="s">
        <v>217</v>
      </c>
      <c r="C142" s="14">
        <v>4232.2691960000002</v>
      </c>
      <c r="D142" s="11" t="str">
        <f t="shared" si="23"/>
        <v>N/A</v>
      </c>
      <c r="E142" s="14">
        <v>5060.7569185000002</v>
      </c>
      <c r="F142" s="11" t="str">
        <f t="shared" si="24"/>
        <v>N/A</v>
      </c>
      <c r="G142" s="14">
        <v>4132.8157726999998</v>
      </c>
      <c r="H142" s="11" t="str">
        <f t="shared" si="25"/>
        <v>N/A</v>
      </c>
      <c r="I142" s="12">
        <v>19.579999999999998</v>
      </c>
      <c r="J142" s="12">
        <v>-18.3</v>
      </c>
      <c r="K142" s="14" t="s">
        <v>217</v>
      </c>
      <c r="L142" s="9" t="str">
        <f t="shared" si="26"/>
        <v>N/A</v>
      </c>
    </row>
    <row r="143" spans="1:12" x14ac:dyDescent="0.2">
      <c r="A143" s="57" t="s">
        <v>407</v>
      </c>
      <c r="B143" s="14" t="s">
        <v>217</v>
      </c>
      <c r="C143" s="14">
        <v>114155</v>
      </c>
      <c r="D143" s="11" t="str">
        <f t="shared" si="23"/>
        <v>N/A</v>
      </c>
      <c r="E143" s="14">
        <v>116589</v>
      </c>
      <c r="F143" s="11" t="str">
        <f t="shared" si="24"/>
        <v>N/A</v>
      </c>
      <c r="G143" s="14">
        <v>129227</v>
      </c>
      <c r="H143" s="11" t="str">
        <f t="shared" si="25"/>
        <v>N/A</v>
      </c>
      <c r="I143" s="12">
        <v>2.1320000000000001</v>
      </c>
      <c r="J143" s="12">
        <v>10.84</v>
      </c>
      <c r="K143" s="14" t="s">
        <v>217</v>
      </c>
      <c r="L143" s="9" t="str">
        <f t="shared" si="26"/>
        <v>N/A</v>
      </c>
    </row>
    <row r="144" spans="1:12" ht="25.5" x14ac:dyDescent="0.2">
      <c r="A144" s="57" t="s">
        <v>1207</v>
      </c>
      <c r="B144" s="14" t="s">
        <v>217</v>
      </c>
      <c r="C144" s="14">
        <v>62.413887369999998</v>
      </c>
      <c r="D144" s="11" t="str">
        <f t="shared" si="23"/>
        <v>N/A</v>
      </c>
      <c r="E144" s="14">
        <v>60.252713178</v>
      </c>
      <c r="F144" s="11" t="str">
        <f t="shared" si="24"/>
        <v>N/A</v>
      </c>
      <c r="G144" s="14">
        <v>47.387972130999998</v>
      </c>
      <c r="H144" s="11" t="str">
        <f t="shared" si="25"/>
        <v>N/A</v>
      </c>
      <c r="I144" s="12">
        <v>-3.46</v>
      </c>
      <c r="J144" s="12">
        <v>-21.4</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44912716</v>
      </c>
      <c r="F147" s="11" t="str">
        <f t="shared" ref="F147:F160" si="28">IF($B147="N/A","N/A",IF(E147&gt;10,"No",IF(E147&lt;-10,"No","Yes")))</f>
        <v>N/A</v>
      </c>
      <c r="G147" s="14">
        <v>39225418</v>
      </c>
      <c r="H147" s="11" t="str">
        <f t="shared" ref="H147:H160" si="29">IF($B147="N/A","N/A",IF(G147&gt;10,"No",IF(G147&lt;-10,"No","Yes")))</f>
        <v>N/A</v>
      </c>
      <c r="I147" s="12" t="s">
        <v>217</v>
      </c>
      <c r="J147" s="12">
        <v>-12.7</v>
      </c>
      <c r="K147" s="14" t="s">
        <v>217</v>
      </c>
      <c r="L147" s="9" t="str">
        <f t="shared" si="26"/>
        <v>N/A</v>
      </c>
    </row>
    <row r="148" spans="1:13" x14ac:dyDescent="0.2">
      <c r="A148" s="57" t="s">
        <v>1209</v>
      </c>
      <c r="B148" s="14" t="s">
        <v>217</v>
      </c>
      <c r="C148" s="14" t="s">
        <v>217</v>
      </c>
      <c r="D148" s="11" t="str">
        <f t="shared" si="27"/>
        <v>N/A</v>
      </c>
      <c r="E148" s="14">
        <v>1608.0456856000001</v>
      </c>
      <c r="F148" s="11" t="str">
        <f t="shared" si="28"/>
        <v>N/A</v>
      </c>
      <c r="G148" s="14">
        <v>1270.2120398</v>
      </c>
      <c r="H148" s="11" t="str">
        <f t="shared" si="29"/>
        <v>N/A</v>
      </c>
      <c r="I148" s="12" t="s">
        <v>217</v>
      </c>
      <c r="J148" s="12">
        <v>-21</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290494</v>
      </c>
      <c r="D6" s="130" t="str">
        <f t="shared" ref="D6:D11" si="0">IF($B6="N/A","N/A",IF(C6&gt;10,"No",IF(C6&lt;-10,"No","Yes")))</f>
        <v>N/A</v>
      </c>
      <c r="E6" s="152">
        <v>328858</v>
      </c>
      <c r="F6" s="130" t="str">
        <f t="shared" ref="F6:F11" si="1">IF($B6="N/A","N/A",IF(E6&gt;10,"No",IF(E6&lt;-10,"No","Yes")))</f>
        <v>N/A</v>
      </c>
      <c r="G6" s="152">
        <v>353935</v>
      </c>
      <c r="H6" s="130" t="str">
        <f t="shared" ref="H6:H11" si="2">IF($B6="N/A","N/A",IF(G6&gt;10,"No",IF(G6&lt;-10,"No","Yes")))</f>
        <v>N/A</v>
      </c>
      <c r="I6" s="132">
        <v>13.21</v>
      </c>
      <c r="J6" s="132">
        <v>7.625</v>
      </c>
      <c r="K6" s="152" t="s">
        <v>732</v>
      </c>
      <c r="L6" s="134" t="str">
        <f t="shared" ref="L6:L14" si="3">IF(J6="Div by 0", "N/A", IF(K6="N/A","N/A", IF(J6&gt;VALUE(MID(K6,1,2)), "No", IF(J6&lt;-1*VALUE(MID(K6,1,2)), "No", "Yes"))))</f>
        <v>Yes</v>
      </c>
    </row>
    <row r="7" spans="1:12" x14ac:dyDescent="0.2">
      <c r="A7" s="16" t="s">
        <v>100</v>
      </c>
      <c r="B7" s="135" t="s">
        <v>217</v>
      </c>
      <c r="C7" s="152">
        <v>13239</v>
      </c>
      <c r="D7" s="130" t="str">
        <f t="shared" si="0"/>
        <v>N/A</v>
      </c>
      <c r="E7" s="152">
        <v>13495</v>
      </c>
      <c r="F7" s="130" t="str">
        <f t="shared" si="1"/>
        <v>N/A</v>
      </c>
      <c r="G7" s="152">
        <v>14310</v>
      </c>
      <c r="H7" s="130" t="str">
        <f t="shared" si="2"/>
        <v>N/A</v>
      </c>
      <c r="I7" s="132">
        <v>1.9339999999999999</v>
      </c>
      <c r="J7" s="132">
        <v>6.0389999999999997</v>
      </c>
      <c r="K7" s="135" t="s">
        <v>732</v>
      </c>
      <c r="L7" s="134" t="str">
        <f t="shared" si="3"/>
        <v>Yes</v>
      </c>
    </row>
    <row r="8" spans="1:12" x14ac:dyDescent="0.2">
      <c r="A8" s="16" t="s">
        <v>101</v>
      </c>
      <c r="B8" s="135" t="s">
        <v>217</v>
      </c>
      <c r="C8" s="152">
        <v>38252</v>
      </c>
      <c r="D8" s="130" t="str">
        <f t="shared" si="0"/>
        <v>N/A</v>
      </c>
      <c r="E8" s="152">
        <v>40575</v>
      </c>
      <c r="F8" s="130" t="str">
        <f t="shared" si="1"/>
        <v>N/A</v>
      </c>
      <c r="G8" s="152">
        <v>42878</v>
      </c>
      <c r="H8" s="130" t="str">
        <f t="shared" si="2"/>
        <v>N/A</v>
      </c>
      <c r="I8" s="132">
        <v>6.0730000000000004</v>
      </c>
      <c r="J8" s="132">
        <v>5.6760000000000002</v>
      </c>
      <c r="K8" s="135" t="s">
        <v>732</v>
      </c>
      <c r="L8" s="134" t="str">
        <f t="shared" si="3"/>
        <v>Yes</v>
      </c>
    </row>
    <row r="9" spans="1:12" x14ac:dyDescent="0.2">
      <c r="A9" s="16" t="s">
        <v>104</v>
      </c>
      <c r="B9" s="135" t="s">
        <v>217</v>
      </c>
      <c r="C9" s="152">
        <v>164094</v>
      </c>
      <c r="D9" s="130" t="str">
        <f t="shared" si="0"/>
        <v>N/A</v>
      </c>
      <c r="E9" s="152">
        <v>190390</v>
      </c>
      <c r="F9" s="130" t="str">
        <f t="shared" si="1"/>
        <v>N/A</v>
      </c>
      <c r="G9" s="152">
        <v>206812</v>
      </c>
      <c r="H9" s="130" t="str">
        <f t="shared" si="2"/>
        <v>N/A</v>
      </c>
      <c r="I9" s="132">
        <v>16.02</v>
      </c>
      <c r="J9" s="132">
        <v>8.625</v>
      </c>
      <c r="K9" s="135" t="s">
        <v>732</v>
      </c>
      <c r="L9" s="134" t="str">
        <f t="shared" si="3"/>
        <v>Yes</v>
      </c>
    </row>
    <row r="10" spans="1:12" x14ac:dyDescent="0.2">
      <c r="A10" s="16" t="s">
        <v>105</v>
      </c>
      <c r="B10" s="135" t="s">
        <v>217</v>
      </c>
      <c r="C10" s="152">
        <v>74909</v>
      </c>
      <c r="D10" s="130" t="str">
        <f t="shared" si="0"/>
        <v>N/A</v>
      </c>
      <c r="E10" s="152">
        <v>84398</v>
      </c>
      <c r="F10" s="130" t="str">
        <f t="shared" si="1"/>
        <v>N/A</v>
      </c>
      <c r="G10" s="152">
        <v>89935</v>
      </c>
      <c r="H10" s="130" t="str">
        <f t="shared" si="2"/>
        <v>N/A</v>
      </c>
      <c r="I10" s="132">
        <v>12.67</v>
      </c>
      <c r="J10" s="132">
        <v>6.5609999999999999</v>
      </c>
      <c r="K10" s="135" t="s">
        <v>732</v>
      </c>
      <c r="L10" s="134" t="str">
        <f t="shared" si="3"/>
        <v>Yes</v>
      </c>
    </row>
    <row r="11" spans="1:12" x14ac:dyDescent="0.2">
      <c r="A11" s="16" t="s">
        <v>77</v>
      </c>
      <c r="B11" s="152" t="s">
        <v>217</v>
      </c>
      <c r="C11" s="152">
        <v>200080.56</v>
      </c>
      <c r="D11" s="138" t="str">
        <f t="shared" si="0"/>
        <v>N/A</v>
      </c>
      <c r="E11" s="152">
        <v>230735.07</v>
      </c>
      <c r="F11" s="130" t="str">
        <f t="shared" si="1"/>
        <v>N/A</v>
      </c>
      <c r="G11" s="152">
        <v>249485.81</v>
      </c>
      <c r="H11" s="130" t="str">
        <f t="shared" si="2"/>
        <v>N/A</v>
      </c>
      <c r="I11" s="132">
        <v>15.32</v>
      </c>
      <c r="J11" s="132">
        <v>8.1270000000000007</v>
      </c>
      <c r="K11" s="152" t="s">
        <v>733</v>
      </c>
      <c r="L11" s="134" t="str">
        <f t="shared" si="3"/>
        <v>Yes</v>
      </c>
    </row>
    <row r="12" spans="1:12" x14ac:dyDescent="0.2">
      <c r="A12" s="16" t="s">
        <v>115</v>
      </c>
      <c r="B12" s="152" t="s">
        <v>217</v>
      </c>
      <c r="C12" s="152">
        <v>30132</v>
      </c>
      <c r="D12" s="152" t="s">
        <v>217</v>
      </c>
      <c r="E12" s="152">
        <v>31128</v>
      </c>
      <c r="F12" s="152" t="s">
        <v>217</v>
      </c>
      <c r="G12" s="152">
        <v>32730</v>
      </c>
      <c r="H12" s="152" t="s">
        <v>217</v>
      </c>
      <c r="I12" s="132">
        <v>3.3050000000000002</v>
      </c>
      <c r="J12" s="132">
        <v>5.1459999999999999</v>
      </c>
      <c r="K12" s="152" t="s">
        <v>733</v>
      </c>
      <c r="L12" s="134" t="str">
        <f t="shared" si="3"/>
        <v>Yes</v>
      </c>
    </row>
    <row r="13" spans="1:12" x14ac:dyDescent="0.2">
      <c r="A13" s="16" t="s">
        <v>449</v>
      </c>
      <c r="B13" s="152" t="s">
        <v>217</v>
      </c>
      <c r="C13" s="152">
        <v>12929</v>
      </c>
      <c r="D13" s="152" t="s">
        <v>217</v>
      </c>
      <c r="E13" s="152">
        <v>13163</v>
      </c>
      <c r="F13" s="152" t="s">
        <v>217</v>
      </c>
      <c r="G13" s="152">
        <v>13962</v>
      </c>
      <c r="H13" s="152" t="s">
        <v>217</v>
      </c>
      <c r="I13" s="132">
        <v>1.81</v>
      </c>
      <c r="J13" s="132">
        <v>6.07</v>
      </c>
      <c r="K13" s="152" t="s">
        <v>733</v>
      </c>
      <c r="L13" s="134" t="str">
        <f t="shared" si="3"/>
        <v>Yes</v>
      </c>
    </row>
    <row r="14" spans="1:12" x14ac:dyDescent="0.2">
      <c r="A14" s="16" t="s">
        <v>450</v>
      </c>
      <c r="B14" s="152" t="s">
        <v>217</v>
      </c>
      <c r="C14" s="152">
        <v>16815</v>
      </c>
      <c r="D14" s="152" t="s">
        <v>217</v>
      </c>
      <c r="E14" s="152">
        <v>17656</v>
      </c>
      <c r="F14" s="152" t="s">
        <v>217</v>
      </c>
      <c r="G14" s="152">
        <v>18386</v>
      </c>
      <c r="H14" s="152" t="s">
        <v>217</v>
      </c>
      <c r="I14" s="132">
        <v>5.0010000000000003</v>
      </c>
      <c r="J14" s="132">
        <v>4.1349999999999998</v>
      </c>
      <c r="K14" s="152" t="s">
        <v>733</v>
      </c>
      <c r="L14" s="134" t="str">
        <f t="shared" si="3"/>
        <v>Yes</v>
      </c>
    </row>
    <row r="15" spans="1:12" x14ac:dyDescent="0.2">
      <c r="A15" s="4" t="s">
        <v>58</v>
      </c>
      <c r="B15" s="135" t="s">
        <v>217</v>
      </c>
      <c r="C15" s="131">
        <v>1120516446</v>
      </c>
      <c r="D15" s="130" t="str">
        <f t="shared" ref="D15:D20" si="4">IF($B15="N/A","N/A",IF(C15&gt;10,"No",IF(C15&lt;-10,"No","Yes")))</f>
        <v>N/A</v>
      </c>
      <c r="E15" s="131">
        <v>1495800050</v>
      </c>
      <c r="F15" s="130" t="str">
        <f t="shared" ref="F15:F20" si="5">IF($B15="N/A","N/A",IF(E15&gt;10,"No",IF(E15&lt;-10,"No","Yes")))</f>
        <v>N/A</v>
      </c>
      <c r="G15" s="131">
        <v>1437187848</v>
      </c>
      <c r="H15" s="130" t="str">
        <f t="shared" ref="H15:H20" si="6">IF($B15="N/A","N/A",IF(G15&gt;10,"No",IF(G15&lt;-10,"No","Yes")))</f>
        <v>N/A</v>
      </c>
      <c r="I15" s="132">
        <v>33.49</v>
      </c>
      <c r="J15" s="132">
        <v>-3.92</v>
      </c>
      <c r="K15" s="135" t="s">
        <v>732</v>
      </c>
      <c r="L15" s="134" t="str">
        <f t="shared" ref="L15:L20" si="7">IF(J15="Div by 0", "N/A", IF(K15="N/A","N/A", IF(J15&gt;VALUE(MID(K15,1,2)), "No", IF(J15&lt;-1*VALUE(MID(K15,1,2)), "No", "Yes"))))</f>
        <v>Yes</v>
      </c>
    </row>
    <row r="16" spans="1:12" x14ac:dyDescent="0.2">
      <c r="A16" s="4" t="s">
        <v>1121</v>
      </c>
      <c r="B16" s="135" t="s">
        <v>217</v>
      </c>
      <c r="C16" s="131">
        <v>3857.2791382999999</v>
      </c>
      <c r="D16" s="130" t="str">
        <f t="shared" si="4"/>
        <v>N/A</v>
      </c>
      <c r="E16" s="131">
        <v>4548.4678798000004</v>
      </c>
      <c r="F16" s="130" t="str">
        <f t="shared" si="5"/>
        <v>N/A</v>
      </c>
      <c r="G16" s="131">
        <v>4060.5982680000002</v>
      </c>
      <c r="H16" s="130" t="str">
        <f t="shared" si="6"/>
        <v>N/A</v>
      </c>
      <c r="I16" s="132">
        <v>17.920000000000002</v>
      </c>
      <c r="J16" s="132">
        <v>-10.7</v>
      </c>
      <c r="K16" s="135" t="s">
        <v>732</v>
      </c>
      <c r="L16" s="134" t="str">
        <f t="shared" si="7"/>
        <v>Yes</v>
      </c>
    </row>
    <row r="17" spans="1:12" x14ac:dyDescent="0.2">
      <c r="A17" s="4" t="s">
        <v>1219</v>
      </c>
      <c r="B17" s="135" t="s">
        <v>217</v>
      </c>
      <c r="C17" s="131">
        <v>9993.6821512000006</v>
      </c>
      <c r="D17" s="130" t="str">
        <f t="shared" si="4"/>
        <v>N/A</v>
      </c>
      <c r="E17" s="131">
        <v>10879.749239999999</v>
      </c>
      <c r="F17" s="130" t="str">
        <f t="shared" si="5"/>
        <v>N/A</v>
      </c>
      <c r="G17" s="131">
        <v>10785.809644000001</v>
      </c>
      <c r="H17" s="130" t="str">
        <f t="shared" si="6"/>
        <v>N/A</v>
      </c>
      <c r="I17" s="132">
        <v>8.8659999999999997</v>
      </c>
      <c r="J17" s="132">
        <v>-0.86299999999999999</v>
      </c>
      <c r="K17" s="135" t="s">
        <v>732</v>
      </c>
      <c r="L17" s="134" t="str">
        <f t="shared" si="7"/>
        <v>Yes</v>
      </c>
    </row>
    <row r="18" spans="1:12" x14ac:dyDescent="0.2">
      <c r="A18" s="4" t="s">
        <v>1220</v>
      </c>
      <c r="B18" s="135" t="s">
        <v>217</v>
      </c>
      <c r="C18" s="131">
        <v>14044.609222999999</v>
      </c>
      <c r="D18" s="130" t="str">
        <f t="shared" si="4"/>
        <v>N/A</v>
      </c>
      <c r="E18" s="131">
        <v>18382.408552000001</v>
      </c>
      <c r="F18" s="130" t="str">
        <f t="shared" si="5"/>
        <v>N/A</v>
      </c>
      <c r="G18" s="131">
        <v>16635.811675000001</v>
      </c>
      <c r="H18" s="130" t="str">
        <f t="shared" si="6"/>
        <v>N/A</v>
      </c>
      <c r="I18" s="132">
        <v>30.89</v>
      </c>
      <c r="J18" s="132">
        <v>-9.5</v>
      </c>
      <c r="K18" s="135" t="s">
        <v>732</v>
      </c>
      <c r="L18" s="134" t="str">
        <f t="shared" si="7"/>
        <v>Yes</v>
      </c>
    </row>
    <row r="19" spans="1:12" x14ac:dyDescent="0.2">
      <c r="A19" s="4" t="s">
        <v>1221</v>
      </c>
      <c r="B19" s="135" t="s">
        <v>217</v>
      </c>
      <c r="C19" s="131">
        <v>1820.4964289</v>
      </c>
      <c r="D19" s="130" t="str">
        <f t="shared" si="4"/>
        <v>N/A</v>
      </c>
      <c r="E19" s="131">
        <v>2097.7206102999999</v>
      </c>
      <c r="F19" s="130" t="str">
        <f t="shared" si="5"/>
        <v>N/A</v>
      </c>
      <c r="G19" s="131">
        <v>1813.3131105</v>
      </c>
      <c r="H19" s="130" t="str">
        <f t="shared" si="6"/>
        <v>N/A</v>
      </c>
      <c r="I19" s="132">
        <v>15.23</v>
      </c>
      <c r="J19" s="132">
        <v>-13.6</v>
      </c>
      <c r="K19" s="135" t="s">
        <v>732</v>
      </c>
      <c r="L19" s="134" t="str">
        <f t="shared" si="7"/>
        <v>Yes</v>
      </c>
    </row>
    <row r="20" spans="1:12" x14ac:dyDescent="0.2">
      <c r="A20" s="4" t="s">
        <v>1222</v>
      </c>
      <c r="B20" s="135" t="s">
        <v>217</v>
      </c>
      <c r="C20" s="131">
        <v>2032.3746813</v>
      </c>
      <c r="D20" s="130" t="str">
        <f t="shared" si="4"/>
        <v>N/A</v>
      </c>
      <c r="E20" s="131">
        <v>2413.8792388000002</v>
      </c>
      <c r="F20" s="130" t="str">
        <f t="shared" si="5"/>
        <v>N/A</v>
      </c>
      <c r="G20" s="131">
        <v>2162.8694946000001</v>
      </c>
      <c r="H20" s="130" t="str">
        <f t="shared" si="6"/>
        <v>N/A</v>
      </c>
      <c r="I20" s="132">
        <v>18.77</v>
      </c>
      <c r="J20" s="132">
        <v>-10.4</v>
      </c>
      <c r="K20" s="135" t="s">
        <v>732</v>
      </c>
      <c r="L20" s="134" t="str">
        <f t="shared" si="7"/>
        <v>Yes</v>
      </c>
    </row>
    <row r="21" spans="1:12" x14ac:dyDescent="0.2">
      <c r="A21" s="2" t="s">
        <v>1125</v>
      </c>
      <c r="B21" s="135" t="s">
        <v>217</v>
      </c>
      <c r="C21" s="131">
        <v>3697.1772587</v>
      </c>
      <c r="D21" s="130" t="str">
        <f t="shared" ref="D21:D22" si="8">IF($B21="N/A","N/A",IF(C21&gt;10,"No",IF(C21&lt;-10,"No","Yes")))</f>
        <v>N/A</v>
      </c>
      <c r="E21" s="131">
        <v>4326.1213809000001</v>
      </c>
      <c r="F21" s="130" t="str">
        <f t="shared" ref="F21:F22" si="9">IF($B21="N/A","N/A",IF(E21&gt;10,"No",IF(E21&lt;-10,"No","Yes")))</f>
        <v>N/A</v>
      </c>
      <c r="G21" s="131">
        <v>3911.5826993000001</v>
      </c>
      <c r="H21" s="130" t="str">
        <f t="shared" ref="H21:H22" si="10">IF($B21="N/A","N/A",IF(G21&gt;10,"No",IF(G21&lt;-10,"No","Yes")))</f>
        <v>N/A</v>
      </c>
      <c r="I21" s="132">
        <v>17.010000000000002</v>
      </c>
      <c r="J21" s="132">
        <v>-9.58</v>
      </c>
      <c r="K21" s="135" t="s">
        <v>732</v>
      </c>
      <c r="L21" s="134" t="str">
        <f>IF(J21="Div by 0", "N/A", IF(OR(J21="N/A",K21="N/A"),"N/A", IF(J21&gt;VALUE(MID(K21,1,2)), "No", IF(J21&lt;-1*VALUE(MID(K21,1,2)), "No", "Yes"))))</f>
        <v>Yes</v>
      </c>
    </row>
    <row r="22" spans="1:12" x14ac:dyDescent="0.2">
      <c r="A22" s="2" t="s">
        <v>1126</v>
      </c>
      <c r="B22" s="135" t="s">
        <v>217</v>
      </c>
      <c r="C22" s="131">
        <v>4086.1910662999999</v>
      </c>
      <c r="D22" s="130" t="str">
        <f t="shared" si="8"/>
        <v>N/A</v>
      </c>
      <c r="E22" s="131">
        <v>4856.1355812000002</v>
      </c>
      <c r="F22" s="130" t="str">
        <f t="shared" si="9"/>
        <v>N/A</v>
      </c>
      <c r="G22" s="131">
        <v>4256.0494191999996</v>
      </c>
      <c r="H22" s="130" t="str">
        <f t="shared" si="10"/>
        <v>N/A</v>
      </c>
      <c r="I22" s="132">
        <v>18.84</v>
      </c>
      <c r="J22" s="132">
        <v>-12.4</v>
      </c>
      <c r="K22" s="135" t="s">
        <v>732</v>
      </c>
      <c r="L22" s="134" t="str">
        <f>IF(J22="Div by 0", "N/A", IF(OR(J22="N/A",K22="N/A"),"N/A", IF(J22&gt;VALUE(MID(K22,1,2)), "No", IF(J22&lt;-1*VALUE(MID(K22,1,2)), "No", "Yes"))))</f>
        <v>Yes</v>
      </c>
    </row>
    <row r="23" spans="1:12" x14ac:dyDescent="0.2">
      <c r="A23" s="4" t="s">
        <v>1223</v>
      </c>
      <c r="B23" s="135" t="s">
        <v>217</v>
      </c>
      <c r="C23" s="131">
        <v>10486.366587</v>
      </c>
      <c r="D23" s="130" t="str">
        <f>IF($B23="N/A","N/A",IF(C23&gt;10,"No",IF(C23&lt;-10,"No","Yes")))</f>
        <v>N/A</v>
      </c>
      <c r="E23" s="131">
        <v>12886.235768</v>
      </c>
      <c r="F23" s="130" t="str">
        <f>IF($B23="N/A","N/A",IF(E23&gt;10,"No",IF(E23&lt;-10,"No","Yes")))</f>
        <v>N/A</v>
      </c>
      <c r="G23" s="131">
        <v>11893.305958000001</v>
      </c>
      <c r="H23" s="130" t="str">
        <f>IF($B23="N/A","N/A",IF(G23&gt;10,"No",IF(G23&lt;-10,"No","Yes")))</f>
        <v>N/A</v>
      </c>
      <c r="I23" s="132">
        <v>22.89</v>
      </c>
      <c r="J23" s="132">
        <v>-7.71</v>
      </c>
      <c r="K23" s="135" t="s">
        <v>732</v>
      </c>
      <c r="L23" s="134" t="str">
        <f>IF(J23="Div by 0", "N/A", IF(K23="N/A","N/A", IF(J23&gt;VALUE(MID(K23,1,2)), "No", IF(J23&lt;-1*VALUE(MID(K23,1,2)), "No", "Yes"))))</f>
        <v>Yes</v>
      </c>
    </row>
    <row r="24" spans="1:12" x14ac:dyDescent="0.2">
      <c r="A24" s="4" t="s">
        <v>1224</v>
      </c>
      <c r="B24" s="135" t="s">
        <v>217</v>
      </c>
      <c r="C24" s="131">
        <v>10091.913296000001</v>
      </c>
      <c r="D24" s="130" t="str">
        <f>IF($B24="N/A","N/A",IF(C24&gt;10,"No",IF(C24&lt;-10,"No","Yes")))</f>
        <v>N/A</v>
      </c>
      <c r="E24" s="131">
        <v>10992.705918</v>
      </c>
      <c r="F24" s="130" t="str">
        <f>IF($B24="N/A","N/A",IF(E24&gt;10,"No",IF(E24&lt;-10,"No","Yes")))</f>
        <v>N/A</v>
      </c>
      <c r="G24" s="131">
        <v>10939.245953</v>
      </c>
      <c r="H24" s="130" t="str">
        <f>IF($B24="N/A","N/A",IF(G24&gt;10,"No",IF(G24&lt;-10,"No","Yes")))</f>
        <v>N/A</v>
      </c>
      <c r="I24" s="132">
        <v>8.9260000000000002</v>
      </c>
      <c r="J24" s="132">
        <v>-0.48599999999999999</v>
      </c>
      <c r="K24" s="135" t="s">
        <v>732</v>
      </c>
      <c r="L24" s="134" t="str">
        <f>IF(J24="Div by 0", "N/A", IF(K24="N/A","N/A", IF(J24&gt;VALUE(MID(K24,1,2)), "No", IF(J24&lt;-1*VALUE(MID(K24,1,2)), "No", "Yes"))))</f>
        <v>Yes</v>
      </c>
    </row>
    <row r="25" spans="1:12" x14ac:dyDescent="0.2">
      <c r="A25" s="4" t="s">
        <v>1225</v>
      </c>
      <c r="B25" s="135" t="s">
        <v>217</v>
      </c>
      <c r="C25" s="131">
        <v>10937.868451</v>
      </c>
      <c r="D25" s="130" t="str">
        <f>IF($B25="N/A","N/A",IF(C25&gt;10,"No",IF(C25&lt;-10,"No","Yes")))</f>
        <v>N/A</v>
      </c>
      <c r="E25" s="131">
        <v>14438.931525</v>
      </c>
      <c r="F25" s="130" t="str">
        <f>IF($B25="N/A","N/A",IF(E25&gt;10,"No",IF(E25&lt;-10,"No","Yes")))</f>
        <v>N/A</v>
      </c>
      <c r="G25" s="131">
        <v>12770.396932</v>
      </c>
      <c r="H25" s="130" t="str">
        <f>IF($B25="N/A","N/A",IF(G25&gt;10,"No",IF(G25&lt;-10,"No","Yes")))</f>
        <v>N/A</v>
      </c>
      <c r="I25" s="132">
        <v>32.01</v>
      </c>
      <c r="J25" s="132">
        <v>-11.6</v>
      </c>
      <c r="K25" s="135" t="s">
        <v>732</v>
      </c>
      <c r="L25" s="134" t="str">
        <f>IF(J25="Div by 0", "N/A", IF(K25="N/A","N/A", IF(J25&gt;VALUE(MID(K25,1,2)), "No", IF(J25&lt;-1*VALUE(MID(K25,1,2)), "No", "Yes"))))</f>
        <v>Yes</v>
      </c>
    </row>
    <row r="26" spans="1:12" x14ac:dyDescent="0.2">
      <c r="A26" s="4" t="s">
        <v>1226</v>
      </c>
      <c r="B26" s="135" t="s">
        <v>217</v>
      </c>
      <c r="C26" s="131">
        <v>9865.9208510000008</v>
      </c>
      <c r="D26" s="130" t="str">
        <f t="shared" ref="D26:D27" si="11">IF($B26="N/A","N/A",IF(C26&gt;10,"No",IF(C26&lt;-10,"No","Yes")))</f>
        <v>N/A</v>
      </c>
      <c r="E26" s="131">
        <v>11954.345037999999</v>
      </c>
      <c r="F26" s="130" t="str">
        <f t="shared" ref="F26:F30" si="12">IF($B26="N/A","N/A",IF(E26&gt;10,"No",IF(E26&lt;-10,"No","Yes")))</f>
        <v>N/A</v>
      </c>
      <c r="G26" s="131">
        <v>11043.523449</v>
      </c>
      <c r="H26" s="130" t="str">
        <f t="shared" ref="H26:H27" si="13">IF($B26="N/A","N/A",IF(G26&gt;10,"No",IF(G26&lt;-10,"No","Yes")))</f>
        <v>N/A</v>
      </c>
      <c r="I26" s="132">
        <v>21.17</v>
      </c>
      <c r="J26" s="132">
        <v>-7.62</v>
      </c>
      <c r="K26" s="135" t="s">
        <v>732</v>
      </c>
      <c r="L26" s="134" t="str">
        <f>IF(J26="Div by 0", "N/A", IF(OR(J26="N/A",K26="N/A"),"N/A", IF(J26&gt;VALUE(MID(K26,1,2)), "No", IF(J26&lt;-1*VALUE(MID(K26,1,2)), "No", "Yes"))))</f>
        <v>Yes</v>
      </c>
    </row>
    <row r="27" spans="1:12" x14ac:dyDescent="0.2">
      <c r="A27" s="4" t="s">
        <v>1227</v>
      </c>
      <c r="B27" s="135" t="s">
        <v>217</v>
      </c>
      <c r="C27" s="131">
        <v>11425.289515</v>
      </c>
      <c r="D27" s="130" t="str">
        <f t="shared" si="11"/>
        <v>N/A</v>
      </c>
      <c r="E27" s="131">
        <v>14285.045235</v>
      </c>
      <c r="F27" s="130" t="str">
        <f t="shared" si="12"/>
        <v>N/A</v>
      </c>
      <c r="G27" s="131">
        <v>13157.644877000001</v>
      </c>
      <c r="H27" s="130" t="str">
        <f t="shared" si="13"/>
        <v>N/A</v>
      </c>
      <c r="I27" s="132">
        <v>25.03</v>
      </c>
      <c r="J27" s="132">
        <v>-7.89</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89.680337632000004</v>
      </c>
      <c r="D31" s="138" t="str">
        <f t="shared" ref="D31:D69" si="17">IF($B31="N/A","N/A",IF(C31&gt;10,"No",IF(C31&lt;-10,"No","Yes")))</f>
        <v>N/A</v>
      </c>
      <c r="E31" s="140">
        <v>90.623308539999996</v>
      </c>
      <c r="F31" s="138" t="str">
        <f t="shared" ref="F31:F69" si="18">IF($B31="N/A","N/A",IF(E31&gt;10,"No",IF(E31&lt;-10,"No","Yes")))</f>
        <v>N/A</v>
      </c>
      <c r="G31" s="140">
        <v>90.423382825000004</v>
      </c>
      <c r="H31" s="138" t="str">
        <f t="shared" ref="H31:H69" si="19">IF($B31="N/A","N/A",IF(G31&gt;10,"No",IF(G31&lt;-10,"No","Yes")))</f>
        <v>N/A</v>
      </c>
      <c r="I31" s="132">
        <v>1.0509999999999999</v>
      </c>
      <c r="J31" s="132">
        <v>-0.221</v>
      </c>
      <c r="K31" s="133" t="s">
        <v>732</v>
      </c>
      <c r="L31" s="134" t="str">
        <f t="shared" ref="L31:L99" si="20">IF(J31="Div by 0", "N/A", IF(K31="N/A","N/A", IF(J31&gt;VALUE(MID(K31,1,2)), "No", IF(J31&lt;-1*VALUE(MID(K31,1,2)), "No", "Yes"))))</f>
        <v>Yes</v>
      </c>
    </row>
    <row r="32" spans="1:12" x14ac:dyDescent="0.2">
      <c r="A32" s="45" t="s">
        <v>22</v>
      </c>
      <c r="B32" s="136" t="s">
        <v>217</v>
      </c>
      <c r="C32" s="152">
        <v>260516</v>
      </c>
      <c r="D32" s="138" t="str">
        <f t="shared" si="17"/>
        <v>N/A</v>
      </c>
      <c r="E32" s="152">
        <v>298022</v>
      </c>
      <c r="F32" s="138" t="str">
        <f t="shared" si="18"/>
        <v>N/A</v>
      </c>
      <c r="G32" s="152">
        <v>320040</v>
      </c>
      <c r="H32" s="138" t="str">
        <f t="shared" si="19"/>
        <v>N/A</v>
      </c>
      <c r="I32" s="132">
        <v>14.4</v>
      </c>
      <c r="J32" s="132">
        <v>7.3879999999999999</v>
      </c>
      <c r="K32" s="133" t="s">
        <v>732</v>
      </c>
      <c r="L32" s="134" t="str">
        <f t="shared" si="20"/>
        <v>Yes</v>
      </c>
    </row>
    <row r="33" spans="1:12" x14ac:dyDescent="0.2">
      <c r="A33" s="45" t="s">
        <v>451</v>
      </c>
      <c r="B33" s="135" t="s">
        <v>217</v>
      </c>
      <c r="C33" s="152">
        <v>12667</v>
      </c>
      <c r="D33" s="152" t="str">
        <f t="shared" si="17"/>
        <v>N/A</v>
      </c>
      <c r="E33" s="152">
        <v>12879</v>
      </c>
      <c r="F33" s="152" t="str">
        <f t="shared" si="18"/>
        <v>N/A</v>
      </c>
      <c r="G33" s="152">
        <v>13761</v>
      </c>
      <c r="H33" s="130" t="str">
        <f t="shared" si="19"/>
        <v>N/A</v>
      </c>
      <c r="I33" s="132">
        <v>1.6739999999999999</v>
      </c>
      <c r="J33" s="132">
        <v>6.8479999999999999</v>
      </c>
      <c r="K33" s="135" t="s">
        <v>732</v>
      </c>
      <c r="L33" s="134" t="str">
        <f t="shared" si="20"/>
        <v>Yes</v>
      </c>
    </row>
    <row r="34" spans="1:12" x14ac:dyDescent="0.2">
      <c r="A34" s="45" t="s">
        <v>1231</v>
      </c>
      <c r="B34" s="141" t="s">
        <v>217</v>
      </c>
      <c r="C34" s="152" t="s">
        <v>217</v>
      </c>
      <c r="D34" s="134" t="str">
        <f t="shared" ref="D34:D38" si="21">IF($B34="N/A","N/A",IF(C34&lt;0,"No","Yes"))</f>
        <v>N/A</v>
      </c>
      <c r="E34" s="152">
        <v>3823</v>
      </c>
      <c r="F34" s="134" t="str">
        <f t="shared" ref="F34:F38" si="22">IF($B34="N/A","N/A",IF(E34&lt;0,"No","Yes"))</f>
        <v>N/A</v>
      </c>
      <c r="G34" s="152">
        <v>4281</v>
      </c>
      <c r="H34" s="134" t="str">
        <f t="shared" ref="H34:H38" si="23">IF($B34="N/A","N/A",IF(G34&lt;0,"No","Yes"))</f>
        <v>N/A</v>
      </c>
      <c r="I34" s="132" t="s">
        <v>217</v>
      </c>
      <c r="J34" s="132">
        <v>11.98</v>
      </c>
      <c r="K34" s="152" t="s">
        <v>732</v>
      </c>
      <c r="L34" s="134" t="str">
        <f t="shared" si="20"/>
        <v>Yes</v>
      </c>
    </row>
    <row r="35" spans="1:12" x14ac:dyDescent="0.2">
      <c r="A35" s="45" t="s">
        <v>1232</v>
      </c>
      <c r="B35" s="141" t="s">
        <v>217</v>
      </c>
      <c r="C35" s="152" t="s">
        <v>217</v>
      </c>
      <c r="D35" s="134" t="str">
        <f t="shared" si="21"/>
        <v>N/A</v>
      </c>
      <c r="E35" s="152">
        <v>2745</v>
      </c>
      <c r="F35" s="134" t="str">
        <f t="shared" si="22"/>
        <v>N/A</v>
      </c>
      <c r="G35" s="152">
        <v>3033</v>
      </c>
      <c r="H35" s="134" t="str">
        <f t="shared" si="23"/>
        <v>N/A</v>
      </c>
      <c r="I35" s="132" t="s">
        <v>217</v>
      </c>
      <c r="J35" s="132">
        <v>10.49</v>
      </c>
      <c r="K35" s="152" t="s">
        <v>732</v>
      </c>
      <c r="L35" s="134" t="str">
        <f t="shared" si="20"/>
        <v>Yes</v>
      </c>
    </row>
    <row r="36" spans="1:12" x14ac:dyDescent="0.2">
      <c r="A36" s="45" t="s">
        <v>1233</v>
      </c>
      <c r="B36" s="141" t="s">
        <v>217</v>
      </c>
      <c r="C36" s="152" t="s">
        <v>217</v>
      </c>
      <c r="D36" s="134" t="str">
        <f t="shared" si="21"/>
        <v>N/A</v>
      </c>
      <c r="E36" s="152">
        <v>2574</v>
      </c>
      <c r="F36" s="134" t="str">
        <f t="shared" si="22"/>
        <v>N/A</v>
      </c>
      <c r="G36" s="152">
        <v>2612</v>
      </c>
      <c r="H36" s="134" t="str">
        <f t="shared" si="23"/>
        <v>N/A</v>
      </c>
      <c r="I36" s="132" t="s">
        <v>217</v>
      </c>
      <c r="J36" s="132">
        <v>1.476</v>
      </c>
      <c r="K36" s="152" t="s">
        <v>732</v>
      </c>
      <c r="L36" s="134" t="str">
        <f t="shared" si="20"/>
        <v>Yes</v>
      </c>
    </row>
    <row r="37" spans="1:12" x14ac:dyDescent="0.2">
      <c r="A37" s="45" t="s">
        <v>1234</v>
      </c>
      <c r="B37" s="141" t="s">
        <v>217</v>
      </c>
      <c r="C37" s="152" t="s">
        <v>217</v>
      </c>
      <c r="D37" s="134" t="str">
        <f t="shared" si="21"/>
        <v>N/A</v>
      </c>
      <c r="E37" s="152">
        <v>3737</v>
      </c>
      <c r="F37" s="134" t="str">
        <f t="shared" si="22"/>
        <v>N/A</v>
      </c>
      <c r="G37" s="152">
        <v>3835</v>
      </c>
      <c r="H37" s="134" t="str">
        <f t="shared" si="23"/>
        <v>N/A</v>
      </c>
      <c r="I37" s="132" t="s">
        <v>217</v>
      </c>
      <c r="J37" s="132">
        <v>2.6219999999999999</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37098</v>
      </c>
      <c r="D39" s="152" t="str">
        <f t="shared" si="17"/>
        <v>N/A</v>
      </c>
      <c r="E39" s="152">
        <v>39144</v>
      </c>
      <c r="F39" s="152" t="str">
        <f t="shared" si="18"/>
        <v>N/A</v>
      </c>
      <c r="G39" s="152">
        <v>41123</v>
      </c>
      <c r="H39" s="130" t="str">
        <f t="shared" si="19"/>
        <v>N/A</v>
      </c>
      <c r="I39" s="132">
        <v>5.5149999999999997</v>
      </c>
      <c r="J39" s="132">
        <v>5.056</v>
      </c>
      <c r="K39" s="135" t="s">
        <v>732</v>
      </c>
      <c r="L39" s="134" t="str">
        <f t="shared" si="20"/>
        <v>Yes</v>
      </c>
    </row>
    <row r="40" spans="1:12" x14ac:dyDescent="0.2">
      <c r="A40" s="45" t="s">
        <v>1236</v>
      </c>
      <c r="B40" s="141" t="s">
        <v>217</v>
      </c>
      <c r="C40" s="152" t="s">
        <v>217</v>
      </c>
      <c r="D40" s="134" t="str">
        <f t="shared" ref="D40:D45" si="24">IF($B40="N/A","N/A",IF(C40&lt;0,"No","Yes"))</f>
        <v>N/A</v>
      </c>
      <c r="E40" s="152">
        <v>18856</v>
      </c>
      <c r="F40" s="134" t="str">
        <f t="shared" ref="F40:F45" si="25">IF($B40="N/A","N/A",IF(E40&lt;0,"No","Yes"))</f>
        <v>N/A</v>
      </c>
      <c r="G40" s="152">
        <v>20527</v>
      </c>
      <c r="H40" s="134" t="str">
        <f t="shared" ref="H40:H45" si="26">IF($B40="N/A","N/A",IF(G40&lt;0,"No","Yes"))</f>
        <v>N/A</v>
      </c>
      <c r="I40" s="132" t="s">
        <v>217</v>
      </c>
      <c r="J40" s="132">
        <v>8.8620000000000001</v>
      </c>
      <c r="K40" s="152" t="s">
        <v>732</v>
      </c>
      <c r="L40" s="134" t="str">
        <f t="shared" si="20"/>
        <v>Yes</v>
      </c>
    </row>
    <row r="41" spans="1:12" x14ac:dyDescent="0.2">
      <c r="A41" s="45" t="s">
        <v>1237</v>
      </c>
      <c r="B41" s="141" t="s">
        <v>217</v>
      </c>
      <c r="C41" s="152" t="s">
        <v>217</v>
      </c>
      <c r="D41" s="134" t="str">
        <f t="shared" si="24"/>
        <v>N/A</v>
      </c>
      <c r="E41" s="152">
        <v>7295</v>
      </c>
      <c r="F41" s="134" t="str">
        <f t="shared" si="25"/>
        <v>N/A</v>
      </c>
      <c r="G41" s="152">
        <v>7620</v>
      </c>
      <c r="H41" s="134" t="str">
        <f t="shared" si="26"/>
        <v>N/A</v>
      </c>
      <c r="I41" s="132" t="s">
        <v>217</v>
      </c>
      <c r="J41" s="132">
        <v>4.4550000000000001</v>
      </c>
      <c r="K41" s="152" t="s">
        <v>732</v>
      </c>
      <c r="L41" s="134" t="str">
        <f t="shared" si="20"/>
        <v>Yes</v>
      </c>
    </row>
    <row r="42" spans="1:12" x14ac:dyDescent="0.2">
      <c r="A42" s="45" t="s">
        <v>1238</v>
      </c>
      <c r="B42" s="141" t="s">
        <v>217</v>
      </c>
      <c r="C42" s="152" t="s">
        <v>217</v>
      </c>
      <c r="D42" s="134" t="str">
        <f t="shared" si="24"/>
        <v>N/A</v>
      </c>
      <c r="E42" s="152">
        <v>6311</v>
      </c>
      <c r="F42" s="134" t="str">
        <f t="shared" si="25"/>
        <v>N/A</v>
      </c>
      <c r="G42" s="152">
        <v>6212</v>
      </c>
      <c r="H42" s="134" t="str">
        <f t="shared" si="26"/>
        <v>N/A</v>
      </c>
      <c r="I42" s="132" t="s">
        <v>217</v>
      </c>
      <c r="J42" s="132">
        <v>-1.57</v>
      </c>
      <c r="K42" s="152" t="s">
        <v>732</v>
      </c>
      <c r="L42" s="134" t="str">
        <f t="shared" si="20"/>
        <v>Yes</v>
      </c>
    </row>
    <row r="43" spans="1:12" x14ac:dyDescent="0.2">
      <c r="A43" s="45" t="s">
        <v>1239</v>
      </c>
      <c r="B43" s="141" t="s">
        <v>217</v>
      </c>
      <c r="C43" s="152" t="s">
        <v>217</v>
      </c>
      <c r="D43" s="134" t="str">
        <f t="shared" si="24"/>
        <v>N/A</v>
      </c>
      <c r="E43" s="152">
        <v>345</v>
      </c>
      <c r="F43" s="134" t="str">
        <f t="shared" si="25"/>
        <v>N/A</v>
      </c>
      <c r="G43" s="152">
        <v>374</v>
      </c>
      <c r="H43" s="134" t="str">
        <f t="shared" si="26"/>
        <v>N/A</v>
      </c>
      <c r="I43" s="132" t="s">
        <v>217</v>
      </c>
      <c r="J43" s="132">
        <v>8.4060000000000006</v>
      </c>
      <c r="K43" s="152" t="s">
        <v>732</v>
      </c>
      <c r="L43" s="134" t="str">
        <f t="shared" si="20"/>
        <v>Yes</v>
      </c>
    </row>
    <row r="44" spans="1:12" x14ac:dyDescent="0.2">
      <c r="A44" s="45" t="s">
        <v>1240</v>
      </c>
      <c r="B44" s="141" t="s">
        <v>217</v>
      </c>
      <c r="C44" s="152" t="s">
        <v>217</v>
      </c>
      <c r="D44" s="134" t="str">
        <f t="shared" si="24"/>
        <v>N/A</v>
      </c>
      <c r="E44" s="152">
        <v>6337</v>
      </c>
      <c r="F44" s="134" t="str">
        <f t="shared" si="25"/>
        <v>N/A</v>
      </c>
      <c r="G44" s="152">
        <v>6390</v>
      </c>
      <c r="H44" s="134" t="str">
        <f t="shared" si="26"/>
        <v>N/A</v>
      </c>
      <c r="I44" s="132" t="s">
        <v>217</v>
      </c>
      <c r="J44" s="132">
        <v>0.83640000000000003</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162872</v>
      </c>
      <c r="D46" s="152" t="str">
        <f t="shared" si="17"/>
        <v>N/A</v>
      </c>
      <c r="E46" s="152">
        <v>188970</v>
      </c>
      <c r="F46" s="152" t="str">
        <f t="shared" si="18"/>
        <v>N/A</v>
      </c>
      <c r="G46" s="152">
        <v>205440</v>
      </c>
      <c r="H46" s="130" t="str">
        <f t="shared" si="19"/>
        <v>N/A</v>
      </c>
      <c r="I46" s="132">
        <v>16.02</v>
      </c>
      <c r="J46" s="132">
        <v>8.7159999999999993</v>
      </c>
      <c r="K46" s="135" t="s">
        <v>732</v>
      </c>
      <c r="L46" s="134" t="str">
        <f t="shared" si="20"/>
        <v>Yes</v>
      </c>
    </row>
    <row r="47" spans="1:12" x14ac:dyDescent="0.2">
      <c r="A47" s="45" t="s">
        <v>1242</v>
      </c>
      <c r="B47" s="141" t="s">
        <v>217</v>
      </c>
      <c r="C47" s="152" t="s">
        <v>217</v>
      </c>
      <c r="D47" s="134" t="str">
        <f t="shared" ref="D47:D53" si="27">IF($B47="N/A","N/A",IF(C47&lt;0,"No","Yes"))</f>
        <v>N/A</v>
      </c>
      <c r="E47" s="152">
        <v>62508</v>
      </c>
      <c r="F47" s="134" t="str">
        <f t="shared" ref="F47:F53" si="28">IF($B47="N/A","N/A",IF(E47&lt;0,"No","Yes"))</f>
        <v>N/A</v>
      </c>
      <c r="G47" s="152">
        <v>73372</v>
      </c>
      <c r="H47" s="134" t="str">
        <f t="shared" ref="H47:H53" si="29">IF($B47="N/A","N/A",IF(G47&lt;0,"No","Yes"))</f>
        <v>N/A</v>
      </c>
      <c r="I47" s="132" t="s">
        <v>217</v>
      </c>
      <c r="J47" s="132">
        <v>17.38</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877</v>
      </c>
      <c r="F49" s="134" t="str">
        <f t="shared" si="28"/>
        <v>N/A</v>
      </c>
      <c r="G49" s="152">
        <v>1055</v>
      </c>
      <c r="H49" s="134" t="str">
        <f t="shared" si="29"/>
        <v>N/A</v>
      </c>
      <c r="I49" s="132" t="s">
        <v>217</v>
      </c>
      <c r="J49" s="132">
        <v>20.3</v>
      </c>
      <c r="K49" s="152" t="s">
        <v>732</v>
      </c>
      <c r="L49" s="134" t="str">
        <f t="shared" si="20"/>
        <v>Yes</v>
      </c>
    </row>
    <row r="50" spans="1:12" x14ac:dyDescent="0.2">
      <c r="A50" s="45" t="s">
        <v>1245</v>
      </c>
      <c r="B50" s="141" t="s">
        <v>217</v>
      </c>
      <c r="C50" s="152" t="s">
        <v>217</v>
      </c>
      <c r="D50" s="134" t="str">
        <f t="shared" si="27"/>
        <v>N/A</v>
      </c>
      <c r="E50" s="152">
        <v>89430</v>
      </c>
      <c r="F50" s="134" t="str">
        <f t="shared" si="28"/>
        <v>N/A</v>
      </c>
      <c r="G50" s="152">
        <v>96887</v>
      </c>
      <c r="H50" s="134" t="str">
        <f t="shared" si="29"/>
        <v>N/A</v>
      </c>
      <c r="I50" s="132" t="s">
        <v>217</v>
      </c>
      <c r="J50" s="132">
        <v>8.3379999999999992</v>
      </c>
      <c r="K50" s="152" t="s">
        <v>732</v>
      </c>
      <c r="L50" s="134" t="str">
        <f t="shared" si="20"/>
        <v>Yes</v>
      </c>
    </row>
    <row r="51" spans="1:12" x14ac:dyDescent="0.2">
      <c r="A51" s="45" t="s">
        <v>1246</v>
      </c>
      <c r="B51" s="141" t="s">
        <v>217</v>
      </c>
      <c r="C51" s="152" t="s">
        <v>217</v>
      </c>
      <c r="D51" s="134" t="str">
        <f t="shared" si="27"/>
        <v>N/A</v>
      </c>
      <c r="E51" s="152">
        <v>26869</v>
      </c>
      <c r="F51" s="134" t="str">
        <f t="shared" si="28"/>
        <v>N/A</v>
      </c>
      <c r="G51" s="152">
        <v>24544</v>
      </c>
      <c r="H51" s="134" t="str">
        <f t="shared" si="29"/>
        <v>N/A</v>
      </c>
      <c r="I51" s="132" t="s">
        <v>217</v>
      </c>
      <c r="J51" s="132">
        <v>-8.65</v>
      </c>
      <c r="K51" s="152" t="s">
        <v>732</v>
      </c>
      <c r="L51" s="134" t="str">
        <f t="shared" si="20"/>
        <v>Yes</v>
      </c>
    </row>
    <row r="52" spans="1:12" x14ac:dyDescent="0.2">
      <c r="A52" s="45" t="s">
        <v>1247</v>
      </c>
      <c r="B52" s="141" t="s">
        <v>217</v>
      </c>
      <c r="C52" s="152" t="s">
        <v>217</v>
      </c>
      <c r="D52" s="134" t="str">
        <f t="shared" si="27"/>
        <v>N/A</v>
      </c>
      <c r="E52" s="152">
        <v>9286</v>
      </c>
      <c r="F52" s="134" t="str">
        <f t="shared" si="28"/>
        <v>N/A</v>
      </c>
      <c r="G52" s="152">
        <v>9582</v>
      </c>
      <c r="H52" s="134" t="str">
        <f t="shared" si="29"/>
        <v>N/A</v>
      </c>
      <c r="I52" s="132" t="s">
        <v>217</v>
      </c>
      <c r="J52" s="132">
        <v>3.1880000000000002</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47879</v>
      </c>
      <c r="D54" s="152" t="str">
        <f t="shared" si="17"/>
        <v>N/A</v>
      </c>
      <c r="E54" s="152">
        <v>57029</v>
      </c>
      <c r="F54" s="152" t="str">
        <f t="shared" si="18"/>
        <v>N/A</v>
      </c>
      <c r="G54" s="152">
        <v>59716</v>
      </c>
      <c r="H54" s="130" t="str">
        <f t="shared" si="19"/>
        <v>N/A</v>
      </c>
      <c r="I54" s="132">
        <v>19.11</v>
      </c>
      <c r="J54" s="132">
        <v>4.7119999999999997</v>
      </c>
      <c r="K54" s="135" t="s">
        <v>732</v>
      </c>
      <c r="L54" s="134" t="str">
        <f t="shared" si="20"/>
        <v>Yes</v>
      </c>
    </row>
    <row r="55" spans="1:12" x14ac:dyDescent="0.2">
      <c r="A55" s="45" t="s">
        <v>1249</v>
      </c>
      <c r="B55" s="141" t="s">
        <v>217</v>
      </c>
      <c r="C55" s="152" t="s">
        <v>217</v>
      </c>
      <c r="D55" s="134" t="str">
        <f t="shared" ref="D55:D60" si="30">IF($B55="N/A","N/A",IF(C55&lt;0,"No","Yes"))</f>
        <v>N/A</v>
      </c>
      <c r="E55" s="152">
        <v>28429</v>
      </c>
      <c r="F55" s="134" t="str">
        <f t="shared" ref="F55:F60" si="31">IF($B55="N/A","N/A",IF(E55&lt;0,"No","Yes"))</f>
        <v>N/A</v>
      </c>
      <c r="G55" s="152">
        <v>31753</v>
      </c>
      <c r="H55" s="134" t="str">
        <f t="shared" ref="H55:H60" si="32">IF($B55="N/A","N/A",IF(G55&lt;0,"No","Yes"))</f>
        <v>N/A</v>
      </c>
      <c r="I55" s="132" t="s">
        <v>217</v>
      </c>
      <c r="J55" s="132">
        <v>11.69</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1189</v>
      </c>
      <c r="F57" s="134" t="str">
        <f t="shared" si="31"/>
        <v>N/A</v>
      </c>
      <c r="G57" s="152">
        <v>1210</v>
      </c>
      <c r="H57" s="134" t="str">
        <f t="shared" si="32"/>
        <v>N/A</v>
      </c>
      <c r="I57" s="132" t="s">
        <v>217</v>
      </c>
      <c r="J57" s="132">
        <v>1.766</v>
      </c>
      <c r="K57" s="152" t="s">
        <v>732</v>
      </c>
      <c r="L57" s="134" t="str">
        <f t="shared" si="20"/>
        <v>Yes</v>
      </c>
    </row>
    <row r="58" spans="1:12" x14ac:dyDescent="0.2">
      <c r="A58" s="45" t="s">
        <v>1252</v>
      </c>
      <c r="B58" s="141" t="s">
        <v>217</v>
      </c>
      <c r="C58" s="152" t="s">
        <v>217</v>
      </c>
      <c r="D58" s="134" t="str">
        <f t="shared" si="30"/>
        <v>N/A</v>
      </c>
      <c r="E58" s="152">
        <v>19366</v>
      </c>
      <c r="F58" s="134" t="str">
        <f t="shared" si="31"/>
        <v>N/A</v>
      </c>
      <c r="G58" s="152">
        <v>18627</v>
      </c>
      <c r="H58" s="134" t="str">
        <f t="shared" si="32"/>
        <v>N/A</v>
      </c>
      <c r="I58" s="132" t="s">
        <v>217</v>
      </c>
      <c r="J58" s="132">
        <v>-3.82</v>
      </c>
      <c r="K58" s="152" t="s">
        <v>732</v>
      </c>
      <c r="L58" s="134" t="str">
        <f t="shared" si="20"/>
        <v>Yes</v>
      </c>
    </row>
    <row r="59" spans="1:12" x14ac:dyDescent="0.2">
      <c r="A59" s="45" t="s">
        <v>1253</v>
      </c>
      <c r="B59" s="141" t="s">
        <v>217</v>
      </c>
      <c r="C59" s="152" t="s">
        <v>217</v>
      </c>
      <c r="D59" s="134" t="str">
        <f t="shared" si="30"/>
        <v>N/A</v>
      </c>
      <c r="E59" s="152">
        <v>6157</v>
      </c>
      <c r="F59" s="134" t="str">
        <f t="shared" si="31"/>
        <v>N/A</v>
      </c>
      <c r="G59" s="152">
        <v>5414</v>
      </c>
      <c r="H59" s="134" t="str">
        <f t="shared" si="32"/>
        <v>N/A</v>
      </c>
      <c r="I59" s="132" t="s">
        <v>217</v>
      </c>
      <c r="J59" s="132">
        <v>-12.1</v>
      </c>
      <c r="K59" s="152" t="s">
        <v>732</v>
      </c>
      <c r="L59" s="134" t="str">
        <f t="shared" si="20"/>
        <v>Yes</v>
      </c>
    </row>
    <row r="60" spans="1:12" x14ac:dyDescent="0.2">
      <c r="A60" s="45" t="s">
        <v>1254</v>
      </c>
      <c r="B60" s="141" t="s">
        <v>217</v>
      </c>
      <c r="C60" s="152" t="s">
        <v>217</v>
      </c>
      <c r="D60" s="134" t="str">
        <f t="shared" si="30"/>
        <v>N/A</v>
      </c>
      <c r="E60" s="152">
        <v>1888</v>
      </c>
      <c r="F60" s="134" t="str">
        <f t="shared" si="31"/>
        <v>N/A</v>
      </c>
      <c r="G60" s="152">
        <v>2712</v>
      </c>
      <c r="H60" s="134" t="str">
        <f t="shared" si="32"/>
        <v>N/A</v>
      </c>
      <c r="I60" s="132" t="s">
        <v>217</v>
      </c>
      <c r="J60" s="132">
        <v>43.64</v>
      </c>
      <c r="K60" s="152" t="s">
        <v>732</v>
      </c>
      <c r="L60" s="134" t="str">
        <f t="shared" si="20"/>
        <v>No</v>
      </c>
    </row>
    <row r="61" spans="1:12" x14ac:dyDescent="0.2">
      <c r="A61" s="3" t="s">
        <v>190</v>
      </c>
      <c r="B61" s="136" t="s">
        <v>217</v>
      </c>
      <c r="C61" s="152">
        <v>0</v>
      </c>
      <c r="D61" s="152" t="str">
        <f t="shared" si="17"/>
        <v>N/A</v>
      </c>
      <c r="E61" s="152">
        <v>56338</v>
      </c>
      <c r="F61" s="152" t="str">
        <f t="shared" si="18"/>
        <v>N/A</v>
      </c>
      <c r="G61" s="152">
        <v>79314</v>
      </c>
      <c r="H61" s="130" t="str">
        <f t="shared" si="19"/>
        <v>N/A</v>
      </c>
      <c r="I61" s="132" t="s">
        <v>1743</v>
      </c>
      <c r="J61" s="132">
        <v>40.78</v>
      </c>
      <c r="K61" s="133" t="s">
        <v>732</v>
      </c>
      <c r="L61" s="134" t="str">
        <f>IF(J61="Div by 0", "N/A", IF(OR(J61="N/A",K61="N/A"),"N/A", IF(J61&gt;VALUE(MID(K61,1,2)), "No", IF(J61&lt;-1*VALUE(MID(K61,1,2)), "No", "Yes"))))</f>
        <v>No</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254699</v>
      </c>
      <c r="D63" s="152" t="str">
        <f t="shared" si="17"/>
        <v>N/A</v>
      </c>
      <c r="E63" s="152">
        <v>291966</v>
      </c>
      <c r="F63" s="152" t="str">
        <f t="shared" si="18"/>
        <v>N/A</v>
      </c>
      <c r="G63" s="152">
        <v>313831</v>
      </c>
      <c r="H63" s="130" t="str">
        <f t="shared" si="19"/>
        <v>N/A</v>
      </c>
      <c r="I63" s="132">
        <v>14.63</v>
      </c>
      <c r="J63" s="132">
        <v>7.4889999999999999</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11</v>
      </c>
      <c r="D65" s="152" t="str">
        <f t="shared" si="17"/>
        <v>N/A</v>
      </c>
      <c r="E65" s="152">
        <v>0</v>
      </c>
      <c r="F65" s="152" t="str">
        <f t="shared" si="18"/>
        <v>N/A</v>
      </c>
      <c r="G65" s="152">
        <v>0</v>
      </c>
      <c r="H65" s="130" t="str">
        <f t="shared" si="19"/>
        <v>N/A</v>
      </c>
      <c r="I65" s="132">
        <v>-100</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67382</v>
      </c>
      <c r="D67" s="152" t="str">
        <f t="shared" si="17"/>
        <v>N/A</v>
      </c>
      <c r="E67" s="152">
        <v>91720</v>
      </c>
      <c r="F67" s="152" t="str">
        <f t="shared" si="18"/>
        <v>N/A</v>
      </c>
      <c r="G67" s="152">
        <v>100071</v>
      </c>
      <c r="H67" s="130" t="str">
        <f t="shared" si="19"/>
        <v>N/A</v>
      </c>
      <c r="I67" s="132">
        <v>36.119999999999997</v>
      </c>
      <c r="J67" s="132">
        <v>9.1050000000000004</v>
      </c>
      <c r="K67" s="133" t="s">
        <v>732</v>
      </c>
      <c r="L67" s="134" t="str">
        <f t="shared" si="33"/>
        <v>Yes</v>
      </c>
    </row>
    <row r="68" spans="1:12" x14ac:dyDescent="0.2">
      <c r="A68" s="2" t="s">
        <v>197</v>
      </c>
      <c r="B68" s="135" t="s">
        <v>217</v>
      </c>
      <c r="C68" s="152">
        <v>230321</v>
      </c>
      <c r="D68" s="152" t="str">
        <f t="shared" si="17"/>
        <v>N/A</v>
      </c>
      <c r="E68" s="152">
        <v>260973</v>
      </c>
      <c r="F68" s="152" t="str">
        <f t="shared" si="18"/>
        <v>N/A</v>
      </c>
      <c r="G68" s="152">
        <v>280288</v>
      </c>
      <c r="H68" s="130" t="str">
        <f t="shared" si="19"/>
        <v>N/A</v>
      </c>
      <c r="I68" s="139">
        <v>13.31</v>
      </c>
      <c r="J68" s="139">
        <v>7.4009999999999998</v>
      </c>
      <c r="K68" s="135" t="s">
        <v>732</v>
      </c>
      <c r="L68" s="134" t="str">
        <f t="shared" si="33"/>
        <v>Yes</v>
      </c>
    </row>
    <row r="69" spans="1:12" x14ac:dyDescent="0.2">
      <c r="A69" s="2" t="s">
        <v>198</v>
      </c>
      <c r="B69" s="135" t="s">
        <v>217</v>
      </c>
      <c r="C69" s="152">
        <v>260516</v>
      </c>
      <c r="D69" s="152" t="str">
        <f t="shared" si="17"/>
        <v>N/A</v>
      </c>
      <c r="E69" s="152">
        <v>298021</v>
      </c>
      <c r="F69" s="152" t="str">
        <f t="shared" si="18"/>
        <v>N/A</v>
      </c>
      <c r="G69" s="152">
        <v>320039</v>
      </c>
      <c r="H69" s="130" t="str">
        <f t="shared" si="19"/>
        <v>N/A</v>
      </c>
      <c r="I69" s="139">
        <v>14.4</v>
      </c>
      <c r="J69" s="139">
        <v>7.3879999999999999</v>
      </c>
      <c r="K69" s="135" t="s">
        <v>732</v>
      </c>
      <c r="L69" s="134" t="str">
        <f t="shared" si="33"/>
        <v>Yes</v>
      </c>
    </row>
    <row r="70" spans="1:12" x14ac:dyDescent="0.2">
      <c r="A70" s="45" t="s">
        <v>78</v>
      </c>
      <c r="B70" s="135" t="s">
        <v>298</v>
      </c>
      <c r="C70" s="140">
        <v>0</v>
      </c>
      <c r="D70" s="138" t="str">
        <f>IF($B70="N/A","N/A",IF(C70&gt;=20,"No",IF(C70&lt;0,"No","Yes")))</f>
        <v>Yes</v>
      </c>
      <c r="E70" s="140">
        <v>14.755204318000001</v>
      </c>
      <c r="F70" s="138" t="str">
        <f>IF($B70="N/A","N/A",IF(E70&gt;=20,"No",IF(E70&lt;0,"No","Yes")))</f>
        <v>Yes</v>
      </c>
      <c r="G70" s="140">
        <v>16.908035440999999</v>
      </c>
      <c r="H70" s="138" t="str">
        <f>IF($B70="N/A","N/A",IF(G70&gt;=20,"No",IF(G70&lt;0,"No","Yes")))</f>
        <v>Yes</v>
      </c>
      <c r="I70" s="132" t="s">
        <v>1743</v>
      </c>
      <c r="J70" s="132">
        <v>14.59</v>
      </c>
      <c r="K70" s="133" t="s">
        <v>732</v>
      </c>
      <c r="L70" s="134" t="str">
        <f t="shared" si="20"/>
        <v>Yes</v>
      </c>
    </row>
    <row r="71" spans="1:12" x14ac:dyDescent="0.2">
      <c r="A71" s="45" t="s">
        <v>79</v>
      </c>
      <c r="B71" s="136" t="s">
        <v>217</v>
      </c>
      <c r="C71" s="140">
        <v>94.640249569000005</v>
      </c>
      <c r="D71" s="138" t="str">
        <f>IF($B71="N/A","N/A",IF(C71&gt;10,"No",IF(C71&lt;-10,"No","Yes")))</f>
        <v>N/A</v>
      </c>
      <c r="E71" s="140">
        <v>79.369056798000003</v>
      </c>
      <c r="F71" s="138" t="str">
        <f>IF($B71="N/A","N/A",IF(E71&gt;10,"No",IF(E71&lt;-10,"No","Yes")))</f>
        <v>N/A</v>
      </c>
      <c r="G71" s="140">
        <v>76.776657501000003</v>
      </c>
      <c r="H71" s="138" t="str">
        <f>IF($B71="N/A","N/A",IF(G71&gt;10,"No",IF(G71&lt;-10,"No","Yes")))</f>
        <v>N/A</v>
      </c>
      <c r="I71" s="132">
        <v>-16.100000000000001</v>
      </c>
      <c r="J71" s="132">
        <v>-3.27</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0</v>
      </c>
      <c r="D73" s="138" t="str">
        <f>IF($B73="N/A","N/A",IF(C73&gt;10,"No",IF(C73&lt;-10,"No","Yes")))</f>
        <v>N/A</v>
      </c>
      <c r="E73" s="140">
        <v>12.180209171</v>
      </c>
      <c r="F73" s="138" t="str">
        <f>IF($B73="N/A","N/A",IF(E73&gt;10,"No",IF(E73&lt;-10,"No","Yes")))</f>
        <v>N/A</v>
      </c>
      <c r="G73" s="140">
        <v>13.674254569</v>
      </c>
      <c r="H73" s="138" t="str">
        <f>IF($B73="N/A","N/A",IF(G73&gt;10,"No",IF(G73&lt;-10,"No","Yes")))</f>
        <v>N/A</v>
      </c>
      <c r="I73" s="132" t="s">
        <v>1743</v>
      </c>
      <c r="J73" s="132">
        <v>12.27</v>
      </c>
      <c r="K73" s="133" t="s">
        <v>732</v>
      </c>
      <c r="L73" s="134" t="str">
        <f t="shared" si="20"/>
        <v>Yes</v>
      </c>
    </row>
    <row r="74" spans="1:12" x14ac:dyDescent="0.2">
      <c r="A74" s="45" t="s">
        <v>121</v>
      </c>
      <c r="B74" s="136" t="s">
        <v>217</v>
      </c>
      <c r="C74" s="140">
        <v>99.792431742000005</v>
      </c>
      <c r="D74" s="138" t="str">
        <f>IF($B74="N/A","N/A",IF(C74&gt;10,"No",IF(C74&lt;-10,"No","Yes")))</f>
        <v>N/A</v>
      </c>
      <c r="E74" s="140">
        <v>87.707160096999999</v>
      </c>
      <c r="F74" s="138" t="str">
        <f>IF($B74="N/A","N/A",IF(E74&gt;10,"No",IF(E74&lt;-10,"No","Yes")))</f>
        <v>N/A</v>
      </c>
      <c r="G74" s="140">
        <v>86.325745431000001</v>
      </c>
      <c r="H74" s="138" t="str">
        <f>IF($B74="N/A","N/A",IF(G74&gt;10,"No",IF(G74&lt;-10,"No","Yes")))</f>
        <v>N/A</v>
      </c>
      <c r="I74" s="132">
        <v>-12.1</v>
      </c>
      <c r="J74" s="132">
        <v>-1.58</v>
      </c>
      <c r="K74" s="133" t="s">
        <v>732</v>
      </c>
      <c r="L74" s="134" t="str">
        <f t="shared" si="20"/>
        <v>Yes</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196764</v>
      </c>
      <c r="D82" s="138" t="str">
        <f t="shared" si="34"/>
        <v>N/A</v>
      </c>
      <c r="E82" s="149">
        <v>233634</v>
      </c>
      <c r="F82" s="138" t="str">
        <f t="shared" si="35"/>
        <v>N/A</v>
      </c>
      <c r="G82" s="149">
        <v>247050</v>
      </c>
      <c r="H82" s="138" t="str">
        <f t="shared" si="36"/>
        <v>N/A</v>
      </c>
      <c r="I82" s="132">
        <v>18.739999999999998</v>
      </c>
      <c r="J82" s="132">
        <v>5.742</v>
      </c>
      <c r="K82" s="133" t="s">
        <v>732</v>
      </c>
      <c r="L82" s="134" t="str">
        <f t="shared" si="20"/>
        <v>Yes</v>
      </c>
    </row>
    <row r="83" spans="1:12" x14ac:dyDescent="0.2">
      <c r="A83" s="45" t="s">
        <v>1255</v>
      </c>
      <c r="B83" s="136" t="s">
        <v>217</v>
      </c>
      <c r="C83" s="150">
        <v>0</v>
      </c>
      <c r="D83" s="138" t="str">
        <f t="shared" si="34"/>
        <v>N/A</v>
      </c>
      <c r="E83" s="150">
        <v>0</v>
      </c>
      <c r="F83" s="138" t="str">
        <f t="shared" si="35"/>
        <v>N/A</v>
      </c>
      <c r="G83" s="150">
        <v>4.047764E-4</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8.7897176313000003</v>
      </c>
      <c r="D85" s="138" t="str">
        <f t="shared" si="34"/>
        <v>N/A</v>
      </c>
      <c r="E85" s="150">
        <v>8.0305092581000004</v>
      </c>
      <c r="F85" s="138" t="str">
        <f t="shared" si="35"/>
        <v>N/A</v>
      </c>
      <c r="G85" s="150">
        <v>6.0263104634999998</v>
      </c>
      <c r="H85" s="138" t="str">
        <f t="shared" si="36"/>
        <v>N/A</v>
      </c>
      <c r="I85" s="132">
        <v>-8.64</v>
      </c>
      <c r="J85" s="132">
        <v>-25</v>
      </c>
      <c r="K85" s="133" t="s">
        <v>732</v>
      </c>
      <c r="L85" s="134" t="str">
        <f t="shared" si="20"/>
        <v>Yes</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4.2929600942999997</v>
      </c>
      <c r="D87" s="138" t="str">
        <f t="shared" si="34"/>
        <v>N/A</v>
      </c>
      <c r="E87" s="150">
        <v>1.9731717129999999</v>
      </c>
      <c r="F87" s="138" t="str">
        <f t="shared" si="35"/>
        <v>N/A</v>
      </c>
      <c r="G87" s="150">
        <v>2.0020238818</v>
      </c>
      <c r="H87" s="138" t="str">
        <f t="shared" si="36"/>
        <v>N/A</v>
      </c>
      <c r="I87" s="132">
        <v>-54</v>
      </c>
      <c r="J87" s="132">
        <v>1.462</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2.2946771908999999</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1.25480672E-2</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1.4616494887</v>
      </c>
      <c r="D93" s="138" t="str">
        <f t="shared" si="34"/>
        <v>N/A</v>
      </c>
      <c r="E93" s="150">
        <v>2.6087812561999999</v>
      </c>
      <c r="F93" s="138" t="str">
        <f t="shared" si="35"/>
        <v>N/A</v>
      </c>
      <c r="G93" s="150">
        <v>2.7682655333000001</v>
      </c>
      <c r="H93" s="138" t="str">
        <f t="shared" si="36"/>
        <v>N/A</v>
      </c>
      <c r="I93" s="132">
        <v>78.48</v>
      </c>
      <c r="J93" s="132">
        <v>6.1130000000000004</v>
      </c>
      <c r="K93" s="133" t="s">
        <v>732</v>
      </c>
      <c r="L93" s="134" t="str">
        <f t="shared" si="20"/>
        <v>Yes</v>
      </c>
    </row>
    <row r="94" spans="1:12" x14ac:dyDescent="0.2">
      <c r="A94" s="45" t="s">
        <v>1266</v>
      </c>
      <c r="B94" s="136" t="s">
        <v>217</v>
      </c>
      <c r="C94" s="150">
        <v>7.6741680399999998E-2</v>
      </c>
      <c r="D94" s="138" t="str">
        <f t="shared" si="34"/>
        <v>N/A</v>
      </c>
      <c r="E94" s="150">
        <v>1.4552676400000001E-2</v>
      </c>
      <c r="F94" s="138" t="str">
        <f t="shared" si="35"/>
        <v>N/A</v>
      </c>
      <c r="G94" s="150">
        <v>5.2620927000000001E-3</v>
      </c>
      <c r="H94" s="138" t="str">
        <f t="shared" si="36"/>
        <v>N/A</v>
      </c>
      <c r="I94" s="132">
        <v>-81</v>
      </c>
      <c r="J94" s="132">
        <v>-63.8</v>
      </c>
      <c r="K94" s="133" t="s">
        <v>732</v>
      </c>
      <c r="L94" s="134" t="str">
        <f t="shared" si="20"/>
        <v>No</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73.939846720000006</v>
      </c>
      <c r="D97" s="138" t="str">
        <f t="shared" si="34"/>
        <v>N/A</v>
      </c>
      <c r="E97" s="150">
        <v>75.550647593999997</v>
      </c>
      <c r="F97" s="138" t="str">
        <f t="shared" si="35"/>
        <v>N/A</v>
      </c>
      <c r="G97" s="150">
        <v>78.500303582000001</v>
      </c>
      <c r="H97" s="138" t="str">
        <f t="shared" si="36"/>
        <v>N/A</v>
      </c>
      <c r="I97" s="132">
        <v>2.1789999999999998</v>
      </c>
      <c r="J97" s="132">
        <v>3.9039999999999999</v>
      </c>
      <c r="K97" s="133" t="s">
        <v>732</v>
      </c>
      <c r="L97" s="134" t="str">
        <f t="shared" si="20"/>
        <v>Yes</v>
      </c>
    </row>
    <row r="98" spans="1:12" x14ac:dyDescent="0.2">
      <c r="A98" s="45" t="s">
        <v>1270</v>
      </c>
      <c r="B98" s="136" t="s">
        <v>217</v>
      </c>
      <c r="C98" s="150">
        <v>11.439084384999999</v>
      </c>
      <c r="D98" s="138" t="str">
        <f t="shared" si="34"/>
        <v>N/A</v>
      </c>
      <c r="E98" s="150">
        <v>11.822337502</v>
      </c>
      <c r="F98" s="138" t="str">
        <f t="shared" si="35"/>
        <v>N/A</v>
      </c>
      <c r="G98" s="150">
        <v>8.3902044120999992</v>
      </c>
      <c r="H98" s="138" t="str">
        <f t="shared" si="36"/>
        <v>N/A</v>
      </c>
      <c r="I98" s="132">
        <v>3.35</v>
      </c>
      <c r="J98" s="132">
        <v>-29</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109814586</v>
      </c>
      <c r="D100" s="138" t="str">
        <f>IF($B100="N/A","N/A",IF(C100&gt;10,"No",IF(C100&lt;-10,"No","Yes")))</f>
        <v>N/A</v>
      </c>
      <c r="E100" s="137">
        <v>300501670</v>
      </c>
      <c r="F100" s="138" t="str">
        <f>IF($B100="N/A","N/A",IF(E100&gt;10,"No",IF(E100&lt;-10,"No","Yes")))</f>
        <v>N/A</v>
      </c>
      <c r="G100" s="137">
        <v>243855287</v>
      </c>
      <c r="H100" s="138" t="str">
        <f>IF($B100="N/A","N/A",IF(G100&gt;10,"No",IF(G100&lt;-10,"No","Yes")))</f>
        <v>N/A</v>
      </c>
      <c r="I100" s="132">
        <v>173.6</v>
      </c>
      <c r="J100" s="132">
        <v>-18.899999999999999</v>
      </c>
      <c r="K100" s="133" t="s">
        <v>732</v>
      </c>
      <c r="L100" s="134" t="str">
        <f t="shared" ref="L100:L111" si="38">IF(J100="Div by 0", "N/A", IF(K100="N/A","N/A", IF(J100&gt;VALUE(MID(K100,1,2)), "No", IF(J100&lt;-1*VALUE(MID(K100,1,2)), "No", "Yes"))))</f>
        <v>Yes</v>
      </c>
    </row>
    <row r="101" spans="1:12" x14ac:dyDescent="0.2">
      <c r="A101" s="45" t="s">
        <v>455</v>
      </c>
      <c r="B101" s="136" t="s">
        <v>217</v>
      </c>
      <c r="C101" s="137">
        <v>0</v>
      </c>
      <c r="D101" s="138" t="str">
        <f>IF($B101="N/A","N/A",IF(C101&gt;10,"No",IF(C101&lt;-10,"No","Yes")))</f>
        <v>N/A</v>
      </c>
      <c r="E101" s="137">
        <v>5248026</v>
      </c>
      <c r="F101" s="138" t="str">
        <f>IF($B101="N/A","N/A",IF(E101&gt;10,"No",IF(E101&lt;-10,"No","Yes")))</f>
        <v>N/A</v>
      </c>
      <c r="G101" s="137">
        <v>6385447</v>
      </c>
      <c r="H101" s="138" t="str">
        <f>IF($B101="N/A","N/A",IF(G101&gt;10,"No",IF(G101&lt;-10,"No","Yes")))</f>
        <v>N/A</v>
      </c>
      <c r="I101" s="132" t="s">
        <v>1743</v>
      </c>
      <c r="J101" s="132">
        <v>21.67</v>
      </c>
      <c r="K101" s="133" t="s">
        <v>732</v>
      </c>
      <c r="L101" s="134" t="str">
        <f t="shared" si="38"/>
        <v>Yes</v>
      </c>
    </row>
    <row r="102" spans="1:12" x14ac:dyDescent="0.2">
      <c r="A102" s="45" t="s">
        <v>456</v>
      </c>
      <c r="B102" s="136" t="s">
        <v>217</v>
      </c>
      <c r="C102" s="137">
        <v>109814586</v>
      </c>
      <c r="D102" s="138" t="str">
        <f>IF($B102="N/A","N/A",IF(C102&gt;10,"No",IF(C102&lt;-10,"No","Yes")))</f>
        <v>N/A</v>
      </c>
      <c r="E102" s="137">
        <v>295253644</v>
      </c>
      <c r="F102" s="138" t="str">
        <f>IF($B102="N/A","N/A",IF(E102&gt;10,"No",IF(E102&lt;-10,"No","Yes")))</f>
        <v>N/A</v>
      </c>
      <c r="G102" s="137">
        <v>237469840</v>
      </c>
      <c r="H102" s="138" t="str">
        <f>IF($B102="N/A","N/A",IF(G102&gt;10,"No",IF(G102&lt;-10,"No","Yes")))</f>
        <v>N/A</v>
      </c>
      <c r="I102" s="132">
        <v>168.9</v>
      </c>
      <c r="J102" s="132">
        <v>-19.600000000000001</v>
      </c>
      <c r="K102" s="133" t="s">
        <v>732</v>
      </c>
      <c r="L102" s="134" t="str">
        <f t="shared" si="38"/>
        <v>Yes</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1.3007673726</v>
      </c>
      <c r="D104" s="138" t="str">
        <f>IF($B104="N/A","N/A",IF(C104&gt;2,"No",IF(C104&lt;0.9,"No","Yes")))</f>
        <v>Yes</v>
      </c>
      <c r="E104" s="150">
        <v>3.3380423423000001</v>
      </c>
      <c r="F104" s="138" t="str">
        <f>IF($B104="N/A","N/A",IF(E104&gt;2,"No",IF(E104&lt;0.9,"No","Yes")))</f>
        <v>No</v>
      </c>
      <c r="G104" s="150">
        <v>2.6923557772</v>
      </c>
      <c r="H104" s="138" t="str">
        <f>IF($B104="N/A","N/A",IF(G104&gt;2,"No",IF(G104&lt;0.9,"No","Yes")))</f>
        <v>No</v>
      </c>
      <c r="I104" s="132">
        <v>156.6</v>
      </c>
      <c r="J104" s="132">
        <v>-19.3</v>
      </c>
      <c r="K104" s="133" t="s">
        <v>732</v>
      </c>
      <c r="L104" s="134" t="str">
        <f t="shared" si="38"/>
        <v>Yes</v>
      </c>
    </row>
    <row r="105" spans="1:12" x14ac:dyDescent="0.2">
      <c r="A105" s="45" t="s">
        <v>458</v>
      </c>
      <c r="B105" s="154" t="s">
        <v>299</v>
      </c>
      <c r="C105" s="150" t="s">
        <v>1743</v>
      </c>
      <c r="D105" s="138" t="str">
        <f>IF($B105="N/A","N/A",IF(C105&gt;2,"No",IF(C105&lt;0.9,"No","Yes")))</f>
        <v>No</v>
      </c>
      <c r="E105" s="150">
        <v>4.3774761000000002E-2</v>
      </c>
      <c r="F105" s="138" t="str">
        <f>IF($B105="N/A","N/A",IF(E105&gt;2,"No",IF(E105&lt;0.9,"No","Yes")))</f>
        <v>No</v>
      </c>
      <c r="G105" s="150">
        <v>1.5137903600000001E-2</v>
      </c>
      <c r="H105" s="138" t="str">
        <f>IF($B105="N/A","N/A",IF(G105&gt;2,"No",IF(G105&lt;0.9,"No","Yes")))</f>
        <v>No</v>
      </c>
      <c r="I105" s="132" t="s">
        <v>1743</v>
      </c>
      <c r="J105" s="132">
        <v>-65.400000000000006</v>
      </c>
      <c r="K105" s="133" t="s">
        <v>732</v>
      </c>
      <c r="L105" s="134" t="str">
        <f t="shared" si="38"/>
        <v>No</v>
      </c>
    </row>
    <row r="106" spans="1:12" x14ac:dyDescent="0.2">
      <c r="A106" s="45" t="s">
        <v>459</v>
      </c>
      <c r="B106" s="154" t="s">
        <v>299</v>
      </c>
      <c r="C106" s="150">
        <v>1.3007704309999999</v>
      </c>
      <c r="D106" s="138" t="str">
        <f>IF($B106="N/A","N/A",IF(C106&gt;2,"No",IF(C106&lt;0.9,"No","Yes")))</f>
        <v>Yes</v>
      </c>
      <c r="E106" s="150">
        <v>3.3347120954</v>
      </c>
      <c r="F106" s="138" t="str">
        <f>IF($B106="N/A","N/A",IF(E106&gt;2,"No",IF(E106&lt;0.9,"No","Yes")))</f>
        <v>No</v>
      </c>
      <c r="G106" s="150">
        <v>2.6889115913000001</v>
      </c>
      <c r="H106" s="138" t="str">
        <f>IF($B106="N/A","N/A",IF(G106&gt;2,"No",IF(G106&lt;0.9,"No","Yes")))</f>
        <v>No</v>
      </c>
      <c r="I106" s="132">
        <v>156.4</v>
      </c>
      <c r="J106" s="132">
        <v>-19.399999999999999</v>
      </c>
      <c r="K106" s="133" t="s">
        <v>732</v>
      </c>
      <c r="L106" s="134" t="str">
        <f t="shared" si="38"/>
        <v>Yes</v>
      </c>
    </row>
    <row r="107" spans="1:12" x14ac:dyDescent="0.2">
      <c r="A107" s="45" t="s">
        <v>460</v>
      </c>
      <c r="B107" s="154" t="s">
        <v>299</v>
      </c>
      <c r="C107" s="150">
        <v>0</v>
      </c>
      <c r="D107" s="138" t="str">
        <f>IF($B107="N/A","N/A",IF(C107&gt;2,"No",IF(C107&lt;0.9,"No","Yes")))</f>
        <v>No</v>
      </c>
      <c r="E107" s="150">
        <v>0</v>
      </c>
      <c r="F107" s="138" t="str">
        <f>IF($B107="N/A","N/A",IF(E107&gt;2,"No",IF(E107&lt;0.9,"No","Yes")))</f>
        <v>No</v>
      </c>
      <c r="G107" s="150">
        <v>0</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51.638401453999997</v>
      </c>
      <c r="D108" s="138" t="str">
        <f>IF($B108="N/A","N/A",IF(C108&gt;10,"No",IF(C108&lt;-10,"No","Yes")))</f>
        <v>N/A</v>
      </c>
      <c r="E108" s="137">
        <v>121.34676392</v>
      </c>
      <c r="F108" s="138" t="str">
        <f>IF($B108="N/A","N/A",IF(E108&gt;10,"No",IF(E108&lt;-10,"No","Yes")))</f>
        <v>N/A</v>
      </c>
      <c r="G108" s="137">
        <v>89.195323465000001</v>
      </c>
      <c r="H108" s="138" t="str">
        <f>IF($B108="N/A","N/A",IF(G108&gt;10,"No",IF(G108&lt;-10,"No","Yes")))</f>
        <v>N/A</v>
      </c>
      <c r="I108" s="132">
        <v>135</v>
      </c>
      <c r="J108" s="132">
        <v>-26.5</v>
      </c>
      <c r="K108" s="133" t="s">
        <v>732</v>
      </c>
      <c r="L108" s="134" t="str">
        <f t="shared" si="38"/>
        <v>Yes</v>
      </c>
    </row>
    <row r="109" spans="1:12" x14ac:dyDescent="0.2">
      <c r="A109" s="45" t="s">
        <v>1273</v>
      </c>
      <c r="B109" s="136" t="s">
        <v>217</v>
      </c>
      <c r="C109" s="137" t="s">
        <v>1743</v>
      </c>
      <c r="D109" s="138" t="str">
        <f>IF($B109="N/A","N/A",IF(C109&gt;10,"No",IF(C109&lt;-10,"No","Yes")))</f>
        <v>N/A</v>
      </c>
      <c r="E109" s="137">
        <v>27.72186361</v>
      </c>
      <c r="F109" s="138" t="str">
        <f>IF($B109="N/A","N/A",IF(E109&gt;10,"No",IF(E109&lt;-10,"No","Yes")))</f>
        <v>N/A</v>
      </c>
      <c r="G109" s="137">
        <v>10.207210246000001</v>
      </c>
      <c r="H109" s="138" t="str">
        <f>IF($B109="N/A","N/A",IF(G109&gt;10,"No",IF(G109&lt;-10,"No","Yes")))</f>
        <v>N/A</v>
      </c>
      <c r="I109" s="132" t="s">
        <v>1743</v>
      </c>
      <c r="J109" s="132">
        <v>-63.2</v>
      </c>
      <c r="K109" s="133" t="s">
        <v>732</v>
      </c>
      <c r="L109" s="134" t="str">
        <f t="shared" si="38"/>
        <v>No</v>
      </c>
    </row>
    <row r="110" spans="1:12" x14ac:dyDescent="0.2">
      <c r="A110" s="45" t="s">
        <v>1274</v>
      </c>
      <c r="B110" s="136" t="s">
        <v>217</v>
      </c>
      <c r="C110" s="137">
        <v>51.638522864000002</v>
      </c>
      <c r="D110" s="138" t="str">
        <f>IF($B110="N/A","N/A",IF(C110&gt;10,"No",IF(C110&lt;-10,"No","Yes")))</f>
        <v>N/A</v>
      </c>
      <c r="E110" s="137">
        <v>119.2281156</v>
      </c>
      <c r="F110" s="138" t="str">
        <f>IF($B110="N/A","N/A",IF(E110&gt;10,"No",IF(E110&lt;-10,"No","Yes")))</f>
        <v>N/A</v>
      </c>
      <c r="G110" s="137">
        <v>86.860344112999996</v>
      </c>
      <c r="H110" s="138" t="str">
        <f>IF($B110="N/A","N/A",IF(G110&gt;10,"No",IF(G110&lt;-10,"No","Yes")))</f>
        <v>N/A</v>
      </c>
      <c r="I110" s="132">
        <v>130.9</v>
      </c>
      <c r="J110" s="132">
        <v>-27.1</v>
      </c>
      <c r="K110" s="133" t="s">
        <v>732</v>
      </c>
      <c r="L110" s="134" t="str">
        <f t="shared" si="38"/>
        <v>Yes</v>
      </c>
    </row>
    <row r="111" spans="1:12" x14ac:dyDescent="0.2">
      <c r="A111" s="45" t="s">
        <v>1275</v>
      </c>
      <c r="B111" s="136" t="s">
        <v>217</v>
      </c>
      <c r="C111" s="137">
        <v>0</v>
      </c>
      <c r="D111" s="138" t="str">
        <f>IF($B111="N/A","N/A",IF(C111&gt;10,"No",IF(C111&lt;-10,"No","Yes")))</f>
        <v>N/A</v>
      </c>
      <c r="E111" s="137">
        <v>0</v>
      </c>
      <c r="F111" s="138" t="str">
        <f>IF($B111="N/A","N/A",IF(E111&gt;10,"No",IF(E111&lt;-10,"No","Yes")))</f>
        <v>N/A</v>
      </c>
      <c r="G111" s="137">
        <v>0</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97.265427075000005</v>
      </c>
      <c r="D112" s="138" t="str">
        <f>IF(OR($B112="N/A",$C112="N/A"),"N/A",IF(C112&gt;98,"Yes","No"))</f>
        <v>No</v>
      </c>
      <c r="E112" s="150">
        <v>99.806725678000006</v>
      </c>
      <c r="F112" s="138" t="str">
        <f>IF(OR($B112="N/A",$E112="N/A"),"N/A",IF(E112&gt;98,"Yes","No"))</f>
        <v>Yes</v>
      </c>
      <c r="G112" s="150">
        <v>99.234158230000006</v>
      </c>
      <c r="H112" s="138" t="str">
        <f t="shared" ref="H112:H115" si="39">IF($B112="N/A","N/A",IF(G112&gt;98,"Yes","No"))</f>
        <v>Yes</v>
      </c>
      <c r="I112" s="132">
        <v>2.613</v>
      </c>
      <c r="J112" s="132">
        <v>-0.57399999999999995</v>
      </c>
      <c r="K112" s="133" t="s">
        <v>732</v>
      </c>
      <c r="L112" s="134" t="str">
        <f>IF(J112="Div by 0", "N/A", IF(OR(J112="N/A",K112="N/A"),"N/A", IF(J112&gt;VALUE(MID(K112,1,2)), "No", IF(J112&lt;-1*VALUE(MID(K112,1,2)), "No", "Yes"))))</f>
        <v>Yes</v>
      </c>
    </row>
    <row r="113" spans="1:12" x14ac:dyDescent="0.2">
      <c r="A113" s="45" t="s">
        <v>461</v>
      </c>
      <c r="B113" s="135" t="s">
        <v>300</v>
      </c>
      <c r="C113" s="150" t="s">
        <v>1743</v>
      </c>
      <c r="D113" s="138" t="str">
        <f t="shared" ref="D113:D115" si="40">IF(OR($B113="N/A",$C113="N/A"),"N/A",IF(C113&gt;98,"Yes","No"))</f>
        <v>Yes</v>
      </c>
      <c r="E113" s="150">
        <v>7.1000035999999999E-3</v>
      </c>
      <c r="F113" s="138" t="str">
        <f t="shared" ref="F113:F115" si="41">IF(OR($B113="N/A",$E113="N/A"),"N/A",IF(E113&gt;98,"Yes","No"))</f>
        <v>No</v>
      </c>
      <c r="G113" s="150">
        <v>0.76909498949999999</v>
      </c>
      <c r="H113" s="138" t="str">
        <f t="shared" si="39"/>
        <v>No</v>
      </c>
      <c r="I113" s="132" t="s">
        <v>1743</v>
      </c>
      <c r="J113" s="132">
        <v>10732</v>
      </c>
      <c r="K113" s="133" t="s">
        <v>732</v>
      </c>
      <c r="L113" s="134" t="str">
        <f t="shared" ref="L113:L115" si="42">IF(J113="Div by 0", "N/A", IF(OR(J113="N/A",K113="N/A"),"N/A", IF(J113&gt;VALUE(MID(K113,1,2)), "No", IF(J113&lt;-1*VALUE(MID(K113,1,2)), "No", "Yes"))))</f>
        <v>No</v>
      </c>
    </row>
    <row r="114" spans="1:12" x14ac:dyDescent="0.2">
      <c r="A114" s="45" t="s">
        <v>462</v>
      </c>
      <c r="B114" s="135" t="s">
        <v>300</v>
      </c>
      <c r="C114" s="150">
        <v>97.265427075000005</v>
      </c>
      <c r="D114" s="138" t="str">
        <f t="shared" si="40"/>
        <v>No</v>
      </c>
      <c r="E114" s="150">
        <v>99.807060575999998</v>
      </c>
      <c r="F114" s="138" t="str">
        <f t="shared" si="41"/>
        <v>Yes</v>
      </c>
      <c r="G114" s="150">
        <v>99.234468299</v>
      </c>
      <c r="H114" s="138" t="str">
        <f t="shared" si="39"/>
        <v>Yes</v>
      </c>
      <c r="I114" s="132">
        <v>2.613</v>
      </c>
      <c r="J114" s="132">
        <v>-0.57399999999999995</v>
      </c>
      <c r="K114" s="133" t="s">
        <v>732</v>
      </c>
      <c r="L114" s="134" t="str">
        <f t="shared" si="42"/>
        <v>Yes</v>
      </c>
    </row>
    <row r="115" spans="1:12" x14ac:dyDescent="0.2">
      <c r="A115" s="45" t="s">
        <v>463</v>
      </c>
      <c r="B115" s="135" t="s">
        <v>300</v>
      </c>
      <c r="C115" s="150">
        <v>0</v>
      </c>
      <c r="D115" s="138" t="str">
        <f t="shared" si="40"/>
        <v>No</v>
      </c>
      <c r="E115" s="150">
        <v>0</v>
      </c>
      <c r="F115" s="138" t="str">
        <f t="shared" si="41"/>
        <v>No</v>
      </c>
      <c r="G115" s="150">
        <v>0</v>
      </c>
      <c r="H115" s="138" t="str">
        <f t="shared" si="39"/>
        <v>No</v>
      </c>
      <c r="I115" s="132" t="s">
        <v>1743</v>
      </c>
      <c r="J115" s="132" t="s">
        <v>1743</v>
      </c>
      <c r="K115" s="133" t="s">
        <v>732</v>
      </c>
      <c r="L115" s="134" t="str">
        <f t="shared" si="42"/>
        <v>N/A</v>
      </c>
    </row>
    <row r="116" spans="1:12" x14ac:dyDescent="0.2">
      <c r="A116" s="3" t="s">
        <v>464</v>
      </c>
      <c r="B116" s="135" t="s">
        <v>217</v>
      </c>
      <c r="C116" s="155">
        <v>260516</v>
      </c>
      <c r="D116" s="138" t="str">
        <f>IF($B116="N/A","N/A",IF(C116&gt;10,"No",IF(C116&lt;-10,"No","Yes")))</f>
        <v>N/A</v>
      </c>
      <c r="E116" s="155">
        <v>298022</v>
      </c>
      <c r="F116" s="138" t="str">
        <f>IF($B116="N/A","N/A",IF(E116&gt;10,"No",IF(E116&lt;-10,"No","Yes")))</f>
        <v>N/A</v>
      </c>
      <c r="G116" s="155">
        <v>320040</v>
      </c>
      <c r="H116" s="138" t="str">
        <f>IF($B116="N/A","N/A",IF(G116&gt;10,"No",IF(G116&lt;-10,"No","Yes")))</f>
        <v>N/A</v>
      </c>
      <c r="I116" s="132">
        <v>14.4</v>
      </c>
      <c r="J116" s="132">
        <v>7.3879999999999999</v>
      </c>
      <c r="K116" s="135" t="s">
        <v>732</v>
      </c>
      <c r="L116" s="134" t="str">
        <f>IF(J116="Div by 0", "N/A", IF(OR(J116="N/A",K116="N/A"),"N/A", IF(J116&gt;VALUE(MID(K116,1,2)), "No", IF(J116&lt;-1*VALUE(MID(K116,1,2)), "No", "Yes"))))</f>
        <v>Yes</v>
      </c>
    </row>
    <row r="117" spans="1:12" x14ac:dyDescent="0.2">
      <c r="A117" s="3" t="s">
        <v>215</v>
      </c>
      <c r="B117" s="135" t="s">
        <v>217</v>
      </c>
      <c r="C117" s="150">
        <v>26.714290101</v>
      </c>
      <c r="D117" s="138" t="str">
        <f>IF($B117="N/A","N/A",IF(C117&gt;10,"No",IF(C117&lt;-10,"No","Yes")))</f>
        <v>N/A</v>
      </c>
      <c r="E117" s="150">
        <v>27.059076176000001</v>
      </c>
      <c r="F117" s="138" t="str">
        <f>IF($B117="N/A","N/A",IF(E117&gt;10,"No",IF(E117&lt;-10,"No","Yes")))</f>
        <v>N/A</v>
      </c>
      <c r="G117" s="150">
        <v>17.314398199999999</v>
      </c>
      <c r="H117" s="138" t="str">
        <f>IF($B117="N/A","N/A",IF(G117&gt;10,"No",IF(G117&lt;-10,"No","Yes")))</f>
        <v>N/A</v>
      </c>
      <c r="I117" s="132">
        <v>1.2909999999999999</v>
      </c>
      <c r="J117" s="132">
        <v>-36</v>
      </c>
      <c r="K117" s="135" t="s">
        <v>732</v>
      </c>
      <c r="L117" s="134" t="str">
        <f>IF(J117="Div by 0", "N/A", IF(OR(J117="N/A",K117="N/A"),"N/A", IF(J117&gt;VALUE(MID(K117,1,2)), "No", IF(J117&lt;-1*VALUE(MID(K117,1,2)), "No", "Yes"))))</f>
        <v>No</v>
      </c>
    </row>
    <row r="118" spans="1:12" x14ac:dyDescent="0.2">
      <c r="A118" s="4" t="s">
        <v>1630</v>
      </c>
      <c r="B118" s="135" t="s">
        <v>217</v>
      </c>
      <c r="C118" s="131">
        <v>109814586</v>
      </c>
      <c r="D118" s="130" t="str">
        <f>IF($B118="N/A","N/A",IF(C118&gt;10,"No",IF(C118&lt;-10,"No","Yes")))</f>
        <v>N/A</v>
      </c>
      <c r="E118" s="131">
        <v>242802955</v>
      </c>
      <c r="F118" s="130" t="str">
        <f>IF($B118="N/A","N/A",IF(E118&gt;10,"No",IF(E118&lt;-10,"No","Yes")))</f>
        <v>N/A</v>
      </c>
      <c r="G118" s="131">
        <v>190671394</v>
      </c>
      <c r="H118" s="130" t="str">
        <f>IF($B118="N/A","N/A",IF(G118&gt;10,"No",IF(G118&lt;-10,"No","Yes")))</f>
        <v>N/A</v>
      </c>
      <c r="I118" s="139">
        <v>121.1</v>
      </c>
      <c r="J118" s="139">
        <v>-21.5</v>
      </c>
      <c r="K118" s="135" t="s">
        <v>732</v>
      </c>
      <c r="L118" s="134" t="str">
        <f>IF(J118="Div by 0", "N/A", IF(K118="N/A","N/A", IF(J118&gt;VALUE(MID(K118,1,2)), "No", IF(J118&lt;-1*VALUE(MID(K118,1,2)), "No", "Yes"))))</f>
        <v>Yes</v>
      </c>
    </row>
    <row r="119" spans="1:12" x14ac:dyDescent="0.2">
      <c r="A119" s="4" t="s">
        <v>1631</v>
      </c>
      <c r="B119" s="135" t="s">
        <v>217</v>
      </c>
      <c r="C119" s="131">
        <v>1065795400</v>
      </c>
      <c r="D119" s="130" t="str">
        <f>IF($B119="N/A","N/A",IF(C119&gt;10,"No",IF(C119&lt;-10,"No","Yes")))</f>
        <v>N/A</v>
      </c>
      <c r="E119" s="131">
        <v>1282499372</v>
      </c>
      <c r="F119" s="130" t="str">
        <f>IF($B119="N/A","N/A",IF(E119&gt;10,"No",IF(E119&lt;-10,"No","Yes")))</f>
        <v>N/A</v>
      </c>
      <c r="G119" s="131">
        <v>1218559272</v>
      </c>
      <c r="H119" s="130" t="str">
        <f>IF($B119="N/A","N/A",IF(G119&gt;10,"No",IF(G119&lt;-10,"No","Yes")))</f>
        <v>N/A</v>
      </c>
      <c r="I119" s="139">
        <v>20.329999999999998</v>
      </c>
      <c r="J119" s="139">
        <v>-4.99</v>
      </c>
      <c r="K119" s="135" t="s">
        <v>732</v>
      </c>
      <c r="L119" s="134" t="str">
        <f>IF(J119="Div by 0", "N/A", IF(K119="N/A","N/A", IF(J119&gt;VALUE(MID(K119,1,2)), "No", IF(J119&lt;-1*VALUE(MID(K119,1,2)), "No", "Yes"))))</f>
        <v>Yes</v>
      </c>
    </row>
    <row r="120" spans="1:12" x14ac:dyDescent="0.2">
      <c r="A120" s="4" t="s">
        <v>1632</v>
      </c>
      <c r="B120" s="135" t="s">
        <v>217</v>
      </c>
      <c r="C120" s="152">
        <v>260516</v>
      </c>
      <c r="D120" s="130" t="str">
        <f>IF($B120="N/A","N/A",IF(C120&gt;10,"No",IF(C120&lt;-10,"No","Yes")))</f>
        <v>N/A</v>
      </c>
      <c r="E120" s="152">
        <v>241684</v>
      </c>
      <c r="F120" s="130" t="str">
        <f>IF($B120="N/A","N/A",IF(E120&gt;10,"No",IF(E120&lt;-10,"No","Yes")))</f>
        <v>N/A</v>
      </c>
      <c r="G120" s="152">
        <v>240726</v>
      </c>
      <c r="H120" s="130" t="str">
        <f>IF($B120="N/A","N/A",IF(G120&gt;10,"No",IF(G120&lt;-10,"No","Yes")))</f>
        <v>N/A</v>
      </c>
      <c r="I120" s="139">
        <v>-7.23</v>
      </c>
      <c r="J120" s="139">
        <v>-0.39600000000000002</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10919</v>
      </c>
      <c r="F121" s="134" t="str">
        <f t="shared" si="43"/>
        <v>N/A</v>
      </c>
      <c r="G121" s="152">
        <v>11300</v>
      </c>
      <c r="H121" s="134" t="str">
        <f t="shared" si="43"/>
        <v>N/A</v>
      </c>
      <c r="I121" s="139" t="s">
        <v>217</v>
      </c>
      <c r="J121" s="139">
        <v>3.4889999999999999</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33013</v>
      </c>
      <c r="F122" s="134" t="str">
        <f t="shared" si="43"/>
        <v>N/A</v>
      </c>
      <c r="G122" s="152">
        <v>33778</v>
      </c>
      <c r="H122" s="134" t="str">
        <f t="shared" si="43"/>
        <v>N/A</v>
      </c>
      <c r="I122" s="139" t="s">
        <v>217</v>
      </c>
      <c r="J122" s="139">
        <v>2.3170000000000002</v>
      </c>
      <c r="K122" s="141" t="s">
        <v>732</v>
      </c>
      <c r="L122" s="134" t="str">
        <f t="shared" si="44"/>
        <v>Yes</v>
      </c>
    </row>
    <row r="123" spans="1:12" x14ac:dyDescent="0.2">
      <c r="A123" s="4" t="s">
        <v>1635</v>
      </c>
      <c r="B123" s="141" t="s">
        <v>217</v>
      </c>
      <c r="C123" s="152" t="s">
        <v>217</v>
      </c>
      <c r="D123" s="134" t="str">
        <f t="shared" si="43"/>
        <v>N/A</v>
      </c>
      <c r="E123" s="152">
        <v>150111</v>
      </c>
      <c r="F123" s="134" t="str">
        <f t="shared" si="43"/>
        <v>N/A</v>
      </c>
      <c r="G123" s="152">
        <v>150763</v>
      </c>
      <c r="H123" s="134" t="str">
        <f t="shared" si="43"/>
        <v>N/A</v>
      </c>
      <c r="I123" s="139" t="s">
        <v>217</v>
      </c>
      <c r="J123" s="139">
        <v>0.43430000000000002</v>
      </c>
      <c r="K123" s="141" t="s">
        <v>732</v>
      </c>
      <c r="L123" s="134" t="str">
        <f t="shared" si="44"/>
        <v>Yes</v>
      </c>
    </row>
    <row r="124" spans="1:12" x14ac:dyDescent="0.2">
      <c r="A124" s="4" t="s">
        <v>1636</v>
      </c>
      <c r="B124" s="141" t="s">
        <v>217</v>
      </c>
      <c r="C124" s="152" t="s">
        <v>217</v>
      </c>
      <c r="D124" s="134" t="str">
        <f t="shared" si="43"/>
        <v>N/A</v>
      </c>
      <c r="E124" s="152">
        <v>47641</v>
      </c>
      <c r="F124" s="134" t="str">
        <f t="shared" si="43"/>
        <v>N/A</v>
      </c>
      <c r="G124" s="152">
        <v>44885</v>
      </c>
      <c r="H124" s="134" t="str">
        <f t="shared" si="43"/>
        <v>N/A</v>
      </c>
      <c r="I124" s="139" t="s">
        <v>217</v>
      </c>
      <c r="J124" s="139">
        <v>-5.78</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68.014183395000003</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78.965758210999994</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78.776995196000001</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72.898574550999996</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49.908267082000002</v>
      </c>
      <c r="H129" s="134" t="str">
        <f t="shared" si="43"/>
        <v>N/A</v>
      </c>
      <c r="I129" s="132" t="s">
        <v>217</v>
      </c>
      <c r="J129" s="132" t="s">
        <v>217</v>
      </c>
      <c r="K129" s="141" t="s">
        <v>732</v>
      </c>
      <c r="L129" s="134" t="str">
        <f t="shared" si="45"/>
        <v>N/A</v>
      </c>
    </row>
    <row r="130" spans="1:12" ht="25.5" x14ac:dyDescent="0.2">
      <c r="A130" s="2" t="s">
        <v>1642</v>
      </c>
      <c r="B130" s="141" t="s">
        <v>217</v>
      </c>
      <c r="C130" s="156">
        <v>26.714290101</v>
      </c>
      <c r="D130" s="134" t="str">
        <f t="shared" si="43"/>
        <v>N/A</v>
      </c>
      <c r="E130" s="156">
        <v>18.057049701</v>
      </c>
      <c r="F130" s="134" t="str">
        <f t="shared" si="43"/>
        <v>N/A</v>
      </c>
      <c r="G130" s="156">
        <v>15.131311116999999</v>
      </c>
      <c r="H130" s="134" t="str">
        <f t="shared" si="43"/>
        <v>N/A</v>
      </c>
      <c r="I130" s="132">
        <v>-32.4</v>
      </c>
      <c r="J130" s="132">
        <v>-16.2</v>
      </c>
      <c r="K130" s="135" t="s">
        <v>732</v>
      </c>
      <c r="L130" s="134" t="str">
        <f>IF(J130="Div by 0", "N/A", IF(OR(J130="N/A",K130="N/A"),"N/A", IF(J130&gt;VALUE(MID(K130,1,2)), "No", IF(J130&lt;-1*VALUE(MID(K130,1,2)), "No", "Yes"))))</f>
        <v>Yes</v>
      </c>
    </row>
    <row r="131" spans="1:12" ht="25.5" x14ac:dyDescent="0.2">
      <c r="A131" s="2" t="s">
        <v>1643</v>
      </c>
      <c r="B131" s="141" t="s">
        <v>217</v>
      </c>
      <c r="C131" s="156" t="s">
        <v>217</v>
      </c>
      <c r="D131" s="134" t="str">
        <f t="shared" si="43"/>
        <v>N/A</v>
      </c>
      <c r="E131" s="156">
        <v>17.684769668000001</v>
      </c>
      <c r="F131" s="134" t="str">
        <f t="shared" si="43"/>
        <v>N/A</v>
      </c>
      <c r="G131" s="156">
        <v>16.681415929</v>
      </c>
      <c r="H131" s="134" t="str">
        <f t="shared" si="43"/>
        <v>N/A</v>
      </c>
      <c r="I131" s="132" t="s">
        <v>217</v>
      </c>
      <c r="J131" s="132">
        <v>-5.67</v>
      </c>
      <c r="K131" s="141" t="s">
        <v>732</v>
      </c>
      <c r="L131" s="134" t="str">
        <f t="shared" si="44"/>
        <v>Yes</v>
      </c>
    </row>
    <row r="132" spans="1:12" ht="25.5" x14ac:dyDescent="0.2">
      <c r="A132" s="2" t="s">
        <v>496</v>
      </c>
      <c r="B132" s="141" t="s">
        <v>217</v>
      </c>
      <c r="C132" s="156" t="s">
        <v>217</v>
      </c>
      <c r="D132" s="134" t="str">
        <f t="shared" si="43"/>
        <v>N/A</v>
      </c>
      <c r="E132" s="156">
        <v>19.631660255</v>
      </c>
      <c r="F132" s="134" t="str">
        <f t="shared" si="43"/>
        <v>N/A</v>
      </c>
      <c r="G132" s="156">
        <v>19.388359287</v>
      </c>
      <c r="H132" s="134" t="str">
        <f t="shared" si="43"/>
        <v>N/A</v>
      </c>
      <c r="I132" s="132" t="s">
        <v>217</v>
      </c>
      <c r="J132" s="132">
        <v>-1.24</v>
      </c>
      <c r="K132" s="141" t="s">
        <v>732</v>
      </c>
      <c r="L132" s="134" t="str">
        <f t="shared" si="44"/>
        <v>Yes</v>
      </c>
    </row>
    <row r="133" spans="1:12" ht="25.5" x14ac:dyDescent="0.2">
      <c r="A133" s="2" t="s">
        <v>497</v>
      </c>
      <c r="B133" s="141" t="s">
        <v>217</v>
      </c>
      <c r="C133" s="156" t="s">
        <v>217</v>
      </c>
      <c r="D133" s="134" t="str">
        <f t="shared" si="43"/>
        <v>N/A</v>
      </c>
      <c r="E133" s="156">
        <v>18.190539001000001</v>
      </c>
      <c r="F133" s="134" t="str">
        <f t="shared" si="43"/>
        <v>N/A</v>
      </c>
      <c r="G133" s="156">
        <v>14.879645536</v>
      </c>
      <c r="H133" s="134" t="str">
        <f t="shared" si="43"/>
        <v>N/A</v>
      </c>
      <c r="I133" s="132" t="s">
        <v>217</v>
      </c>
      <c r="J133" s="132">
        <v>-18.2</v>
      </c>
      <c r="K133" s="141" t="s">
        <v>732</v>
      </c>
      <c r="L133" s="134" t="str">
        <f t="shared" si="44"/>
        <v>Yes</v>
      </c>
    </row>
    <row r="134" spans="1:12" ht="25.5" x14ac:dyDescent="0.2">
      <c r="A134" s="2" t="s">
        <v>498</v>
      </c>
      <c r="B134" s="141" t="s">
        <v>217</v>
      </c>
      <c r="C134" s="156" t="s">
        <v>217</v>
      </c>
      <c r="D134" s="134" t="str">
        <f t="shared" si="43"/>
        <v>N/A</v>
      </c>
      <c r="E134" s="156">
        <v>16.630633278000001</v>
      </c>
      <c r="F134" s="134" t="str">
        <f t="shared" si="43"/>
        <v>N/A</v>
      </c>
      <c r="G134" s="156">
        <v>12.382755932</v>
      </c>
      <c r="H134" s="134" t="str">
        <f t="shared" si="43"/>
        <v>N/A</v>
      </c>
      <c r="I134" s="132" t="s">
        <v>217</v>
      </c>
      <c r="J134" s="132">
        <v>-25.5</v>
      </c>
      <c r="K134" s="141" t="s">
        <v>732</v>
      </c>
      <c r="L134" s="134" t="str">
        <f t="shared" si="44"/>
        <v>Yes</v>
      </c>
    </row>
    <row r="135" spans="1:12" ht="25.5" x14ac:dyDescent="0.2">
      <c r="A135" s="2" t="s">
        <v>499</v>
      </c>
      <c r="B135" s="136" t="s">
        <v>217</v>
      </c>
      <c r="C135" s="156" t="s">
        <v>217</v>
      </c>
      <c r="D135" s="138" t="str">
        <f t="shared" ref="D135:D141" si="46">IF($B135="N/A","N/A",IF(C135&gt;10,"No",IF(C135&lt;-10,"No","Yes")))</f>
        <v>N/A</v>
      </c>
      <c r="E135" s="156">
        <v>2.0688171000000002E-3</v>
      </c>
      <c r="F135" s="138" t="str">
        <f t="shared" ref="F135:F141" si="47">IF($B135="N/A","N/A",IF(E135&gt;10,"No",IF(E135&lt;-10,"No","Yes")))</f>
        <v>N/A</v>
      </c>
      <c r="G135" s="156">
        <v>1.6616402000000001E-3</v>
      </c>
      <c r="H135" s="138" t="str">
        <f t="shared" ref="H135:H141" si="48">IF($B135="N/A","N/A",IF(G135&gt;10,"No",IF(G135&lt;-10,"No","Yes")))</f>
        <v>N/A</v>
      </c>
      <c r="I135" s="132" t="s">
        <v>217</v>
      </c>
      <c r="J135" s="132">
        <v>-19.7</v>
      </c>
      <c r="K135" s="141" t="s">
        <v>732</v>
      </c>
      <c r="L135" s="134" t="str">
        <f t="shared" si="44"/>
        <v>Yes</v>
      </c>
    </row>
    <row r="136" spans="1:12" ht="25.5" x14ac:dyDescent="0.2">
      <c r="A136" s="2" t="s">
        <v>500</v>
      </c>
      <c r="B136" s="136" t="s">
        <v>217</v>
      </c>
      <c r="C136" s="156" t="s">
        <v>217</v>
      </c>
      <c r="D136" s="138" t="str">
        <f t="shared" si="46"/>
        <v>N/A</v>
      </c>
      <c r="E136" s="156">
        <v>7.7787524199999999E-2</v>
      </c>
      <c r="F136" s="138" t="str">
        <f t="shared" si="47"/>
        <v>N/A</v>
      </c>
      <c r="G136" s="156">
        <v>0.1204689149</v>
      </c>
      <c r="H136" s="138" t="str">
        <f t="shared" si="48"/>
        <v>N/A</v>
      </c>
      <c r="I136" s="132" t="s">
        <v>217</v>
      </c>
      <c r="J136" s="132">
        <v>54.87</v>
      </c>
      <c r="K136" s="141" t="s">
        <v>732</v>
      </c>
      <c r="L136" s="134" t="str">
        <f t="shared" si="44"/>
        <v>No</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1.6550537000000001E-3</v>
      </c>
      <c r="F138" s="138" t="str">
        <f t="shared" si="47"/>
        <v>N/A</v>
      </c>
      <c r="G138" s="156">
        <v>4.5695105999999999E-3</v>
      </c>
      <c r="H138" s="138" t="str">
        <f t="shared" si="48"/>
        <v>N/A</v>
      </c>
      <c r="I138" s="132" t="s">
        <v>217</v>
      </c>
      <c r="J138" s="132">
        <v>176.1</v>
      </c>
      <c r="K138" s="141" t="s">
        <v>732</v>
      </c>
      <c r="L138" s="134" t="str">
        <f t="shared" si="44"/>
        <v>No</v>
      </c>
    </row>
    <row r="139" spans="1:12" ht="25.5" x14ac:dyDescent="0.2">
      <c r="A139" s="2" t="s">
        <v>503</v>
      </c>
      <c r="B139" s="136" t="s">
        <v>217</v>
      </c>
      <c r="C139" s="156" t="s">
        <v>217</v>
      </c>
      <c r="D139" s="138" t="str">
        <f t="shared" si="46"/>
        <v>N/A</v>
      </c>
      <c r="E139" s="156">
        <v>0.2772214958</v>
      </c>
      <c r="F139" s="138" t="str">
        <f t="shared" si="47"/>
        <v>N/A</v>
      </c>
      <c r="G139" s="156">
        <v>0.29577195649999999</v>
      </c>
      <c r="H139" s="138" t="str">
        <f t="shared" si="48"/>
        <v>N/A</v>
      </c>
      <c r="I139" s="132" t="s">
        <v>217</v>
      </c>
      <c r="J139" s="132">
        <v>6.6920000000000002</v>
      </c>
      <c r="K139" s="141" t="s">
        <v>732</v>
      </c>
      <c r="L139" s="134" t="str">
        <f t="shared" si="44"/>
        <v>Yes</v>
      </c>
    </row>
    <row r="140" spans="1:12" ht="25.5" x14ac:dyDescent="0.2">
      <c r="A140" s="2" t="s">
        <v>504</v>
      </c>
      <c r="B140" s="136" t="s">
        <v>217</v>
      </c>
      <c r="C140" s="156" t="s">
        <v>217</v>
      </c>
      <c r="D140" s="138" t="str">
        <f t="shared" si="46"/>
        <v>N/A</v>
      </c>
      <c r="E140" s="156">
        <v>0.80683868189999997</v>
      </c>
      <c r="F140" s="138" t="str">
        <f t="shared" si="47"/>
        <v>N/A</v>
      </c>
      <c r="G140" s="156">
        <v>0.37469986620000001</v>
      </c>
      <c r="H140" s="138" t="str">
        <f t="shared" si="48"/>
        <v>N/A</v>
      </c>
      <c r="I140" s="132" t="s">
        <v>217</v>
      </c>
      <c r="J140" s="132">
        <v>-53.6</v>
      </c>
      <c r="K140" s="141" t="s">
        <v>732</v>
      </c>
      <c r="L140" s="134" t="str">
        <f t="shared" si="44"/>
        <v>No</v>
      </c>
    </row>
    <row r="141" spans="1:12" ht="25.5" x14ac:dyDescent="0.2">
      <c r="A141" s="2" t="s">
        <v>505</v>
      </c>
      <c r="B141" s="136" t="s">
        <v>217</v>
      </c>
      <c r="C141" s="156" t="s">
        <v>217</v>
      </c>
      <c r="D141" s="138" t="str">
        <f t="shared" si="46"/>
        <v>N/A</v>
      </c>
      <c r="E141" s="156">
        <v>2.8905512984000001</v>
      </c>
      <c r="F141" s="138" t="str">
        <f t="shared" si="47"/>
        <v>N/A</v>
      </c>
      <c r="G141" s="156">
        <v>2.7109659945</v>
      </c>
      <c r="H141" s="138" t="str">
        <f t="shared" si="48"/>
        <v>N/A</v>
      </c>
      <c r="I141" s="132" t="s">
        <v>217</v>
      </c>
      <c r="J141" s="132">
        <v>-6.21</v>
      </c>
      <c r="K141" s="141" t="s">
        <v>732</v>
      </c>
      <c r="L141" s="134" t="str">
        <f t="shared" si="44"/>
        <v>Yes</v>
      </c>
    </row>
    <row r="142" spans="1:12" ht="25.5" x14ac:dyDescent="0.2">
      <c r="A142" s="2" t="s">
        <v>506</v>
      </c>
      <c r="B142" s="136" t="s">
        <v>217</v>
      </c>
      <c r="C142" s="156" t="s">
        <v>217</v>
      </c>
      <c r="D142" s="134" t="str">
        <f t="shared" ref="D142" si="49">IF($B142="N/A","N/A",IF(C142&lt;0,"No","Yes"))</f>
        <v>N/A</v>
      </c>
      <c r="E142" s="156">
        <v>40.172291090999998</v>
      </c>
      <c r="F142" s="134" t="str">
        <f t="shared" ref="F142" si="50">IF($B142="N/A","N/A",IF(E142&lt;0,"No","Yes"))</f>
        <v>N/A</v>
      </c>
      <c r="G142" s="156">
        <v>31.842426659000001</v>
      </c>
      <c r="H142" s="134" t="str">
        <f t="shared" ref="H142" si="51">IF($B142="N/A","N/A",IF(G142&lt;0,"No","Yes"))</f>
        <v>N/A</v>
      </c>
      <c r="I142" s="132" t="s">
        <v>217</v>
      </c>
      <c r="J142" s="132">
        <v>-20.7</v>
      </c>
      <c r="K142" s="141" t="s">
        <v>732</v>
      </c>
      <c r="L142" s="134" t="str">
        <f t="shared" si="44"/>
        <v>Yes</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0</v>
      </c>
      <c r="D150" s="130" t="str">
        <f t="shared" ref="D150:D172" si="56">IF($B150="N/A","N/A",IF(C150&gt;10,"No",IF(C150&lt;-10,"No","Yes")))</f>
        <v>N/A</v>
      </c>
      <c r="E150" s="152">
        <v>56338</v>
      </c>
      <c r="F150" s="130" t="str">
        <f t="shared" ref="F150:F172" si="57">IF($B150="N/A","N/A",IF(E150&gt;10,"No",IF(E150&lt;-10,"No","Yes")))</f>
        <v>N/A</v>
      </c>
      <c r="G150" s="152">
        <v>79314</v>
      </c>
      <c r="H150" s="130" t="str">
        <f t="shared" ref="H150:H172" si="58">IF($B150="N/A","N/A",IF(G150&gt;10,"No",IF(G150&lt;-10,"No","Yes")))</f>
        <v>N/A</v>
      </c>
      <c r="I150" s="132" t="s">
        <v>1743</v>
      </c>
      <c r="J150" s="132">
        <v>40.78</v>
      </c>
      <c r="K150" s="135" t="s">
        <v>732</v>
      </c>
      <c r="L150" s="134" t="str">
        <f t="shared" ref="L150:L172" si="59">IF(J150="Div by 0", "N/A", IF(K150="N/A","N/A", IF(J150&gt;VALUE(MID(K150,1,2)), "No", IF(J150&lt;-1*VALUE(MID(K150,1,2)), "No", "Yes"))))</f>
        <v>No</v>
      </c>
    </row>
    <row r="151" spans="1:12" x14ac:dyDescent="0.2">
      <c r="A151" s="4" t="s">
        <v>534</v>
      </c>
      <c r="B151" s="135" t="s">
        <v>217</v>
      </c>
      <c r="C151" s="152">
        <v>0</v>
      </c>
      <c r="D151" s="130" t="str">
        <f t="shared" si="56"/>
        <v>N/A</v>
      </c>
      <c r="E151" s="152">
        <v>1960</v>
      </c>
      <c r="F151" s="130" t="str">
        <f t="shared" si="57"/>
        <v>N/A</v>
      </c>
      <c r="G151" s="152">
        <v>2461</v>
      </c>
      <c r="H151" s="130" t="str">
        <f t="shared" si="58"/>
        <v>N/A</v>
      </c>
      <c r="I151" s="132" t="s">
        <v>1743</v>
      </c>
      <c r="J151" s="132">
        <v>25.56</v>
      </c>
      <c r="K151" s="135" t="s">
        <v>732</v>
      </c>
      <c r="L151" s="134" t="str">
        <f t="shared" si="59"/>
        <v>Yes</v>
      </c>
    </row>
    <row r="152" spans="1:12" x14ac:dyDescent="0.2">
      <c r="A152" s="4" t="s">
        <v>535</v>
      </c>
      <c r="B152" s="135" t="s">
        <v>217</v>
      </c>
      <c r="C152" s="152">
        <v>0</v>
      </c>
      <c r="D152" s="130" t="str">
        <f t="shared" si="56"/>
        <v>N/A</v>
      </c>
      <c r="E152" s="152">
        <v>6131</v>
      </c>
      <c r="F152" s="130" t="str">
        <f t="shared" si="57"/>
        <v>N/A</v>
      </c>
      <c r="G152" s="152">
        <v>7345</v>
      </c>
      <c r="H152" s="130" t="str">
        <f t="shared" si="58"/>
        <v>N/A</v>
      </c>
      <c r="I152" s="132" t="s">
        <v>1743</v>
      </c>
      <c r="J152" s="132">
        <v>19.8</v>
      </c>
      <c r="K152" s="135" t="s">
        <v>732</v>
      </c>
      <c r="L152" s="134" t="str">
        <f t="shared" si="59"/>
        <v>Yes</v>
      </c>
    </row>
    <row r="153" spans="1:12" x14ac:dyDescent="0.2">
      <c r="A153" s="4" t="s">
        <v>536</v>
      </c>
      <c r="B153" s="135" t="s">
        <v>217</v>
      </c>
      <c r="C153" s="152">
        <v>0</v>
      </c>
      <c r="D153" s="130" t="str">
        <f t="shared" si="56"/>
        <v>N/A</v>
      </c>
      <c r="E153" s="152">
        <v>38859</v>
      </c>
      <c r="F153" s="130" t="str">
        <f t="shared" si="57"/>
        <v>N/A</v>
      </c>
      <c r="G153" s="152">
        <v>54677</v>
      </c>
      <c r="H153" s="130" t="str">
        <f t="shared" si="58"/>
        <v>N/A</v>
      </c>
      <c r="I153" s="132" t="s">
        <v>1743</v>
      </c>
      <c r="J153" s="132">
        <v>40.71</v>
      </c>
      <c r="K153" s="135" t="s">
        <v>732</v>
      </c>
      <c r="L153" s="134" t="str">
        <f t="shared" si="59"/>
        <v>No</v>
      </c>
    </row>
    <row r="154" spans="1:12" x14ac:dyDescent="0.2">
      <c r="A154" s="4" t="s">
        <v>537</v>
      </c>
      <c r="B154" s="135" t="s">
        <v>217</v>
      </c>
      <c r="C154" s="152">
        <v>0</v>
      </c>
      <c r="D154" s="130" t="str">
        <f t="shared" si="56"/>
        <v>N/A</v>
      </c>
      <c r="E154" s="152">
        <v>9388</v>
      </c>
      <c r="F154" s="130" t="str">
        <f t="shared" si="57"/>
        <v>N/A</v>
      </c>
      <c r="G154" s="152">
        <v>14831</v>
      </c>
      <c r="H154" s="130" t="str">
        <f t="shared" si="58"/>
        <v>N/A</v>
      </c>
      <c r="I154" s="132" t="s">
        <v>1743</v>
      </c>
      <c r="J154" s="132">
        <v>57.98</v>
      </c>
      <c r="K154" s="135" t="s">
        <v>732</v>
      </c>
      <c r="L154" s="134" t="str">
        <f t="shared" si="59"/>
        <v>No</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22.409199429000001</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17.197763802000001</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17.129996734999999</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26.438021005</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16.490798909999999</v>
      </c>
      <c r="H159" s="134" t="str">
        <f t="shared" si="62"/>
        <v>N/A</v>
      </c>
      <c r="I159" s="132" t="s">
        <v>217</v>
      </c>
      <c r="J159" s="132" t="s">
        <v>217</v>
      </c>
      <c r="K159" s="141" t="s">
        <v>732</v>
      </c>
      <c r="L159" s="134" t="str">
        <f t="shared" si="63"/>
        <v>N/A</v>
      </c>
    </row>
    <row r="160" spans="1:12" ht="25.5" x14ac:dyDescent="0.2">
      <c r="A160" s="4" t="s">
        <v>543</v>
      </c>
      <c r="B160" s="135" t="s">
        <v>217</v>
      </c>
      <c r="C160" s="152">
        <v>0</v>
      </c>
      <c r="D160" s="130" t="str">
        <f t="shared" si="56"/>
        <v>N/A</v>
      </c>
      <c r="E160" s="152">
        <v>15646.42</v>
      </c>
      <c r="F160" s="130" t="str">
        <f t="shared" si="57"/>
        <v>N/A</v>
      </c>
      <c r="G160" s="152">
        <v>52129.82</v>
      </c>
      <c r="H160" s="130" t="str">
        <f t="shared" si="58"/>
        <v>N/A</v>
      </c>
      <c r="I160" s="132" t="s">
        <v>1743</v>
      </c>
      <c r="J160" s="132">
        <v>233.2</v>
      </c>
      <c r="K160" s="135" t="s">
        <v>732</v>
      </c>
      <c r="L160" s="134" t="str">
        <f t="shared" si="59"/>
        <v>No</v>
      </c>
    </row>
    <row r="161" spans="1:12" x14ac:dyDescent="0.2">
      <c r="A161" s="4" t="s">
        <v>544</v>
      </c>
      <c r="B161" s="135" t="s">
        <v>217</v>
      </c>
      <c r="C161" s="131">
        <v>0</v>
      </c>
      <c r="D161" s="130" t="str">
        <f t="shared" si="56"/>
        <v>N/A</v>
      </c>
      <c r="E161" s="131">
        <v>57698715</v>
      </c>
      <c r="F161" s="130" t="str">
        <f t="shared" si="57"/>
        <v>N/A</v>
      </c>
      <c r="G161" s="131">
        <v>53183893</v>
      </c>
      <c r="H161" s="130" t="str">
        <f t="shared" si="58"/>
        <v>N/A</v>
      </c>
      <c r="I161" s="132" t="s">
        <v>1743</v>
      </c>
      <c r="J161" s="132">
        <v>-7.82</v>
      </c>
      <c r="K161" s="135" t="s">
        <v>732</v>
      </c>
      <c r="L161" s="134" t="str">
        <f t="shared" si="59"/>
        <v>Yes</v>
      </c>
    </row>
    <row r="162" spans="1:12" x14ac:dyDescent="0.2">
      <c r="A162" s="4" t="s">
        <v>1276</v>
      </c>
      <c r="B162" s="135" t="s">
        <v>217</v>
      </c>
      <c r="C162" s="131" t="s">
        <v>1743</v>
      </c>
      <c r="D162" s="130" t="str">
        <f t="shared" si="56"/>
        <v>N/A</v>
      </c>
      <c r="E162" s="131">
        <v>1024.1527033</v>
      </c>
      <c r="F162" s="130" t="str">
        <f t="shared" si="57"/>
        <v>N/A</v>
      </c>
      <c r="G162" s="131">
        <v>670.54861688999995</v>
      </c>
      <c r="H162" s="130" t="str">
        <f t="shared" si="58"/>
        <v>N/A</v>
      </c>
      <c r="I162" s="132" t="s">
        <v>1743</v>
      </c>
      <c r="J162" s="132">
        <v>-34.5</v>
      </c>
      <c r="K162" s="135" t="s">
        <v>732</v>
      </c>
      <c r="L162" s="134" t="str">
        <f t="shared" si="59"/>
        <v>No</v>
      </c>
    </row>
    <row r="163" spans="1:12" ht="25.5" x14ac:dyDescent="0.2">
      <c r="A163" s="4" t="s">
        <v>1277</v>
      </c>
      <c r="B163" s="135" t="s">
        <v>217</v>
      </c>
      <c r="C163" s="131" t="s">
        <v>1743</v>
      </c>
      <c r="D163" s="130" t="str">
        <f t="shared" si="56"/>
        <v>N/A</v>
      </c>
      <c r="E163" s="131">
        <v>1105.5030612</v>
      </c>
      <c r="F163" s="130" t="str">
        <f t="shared" si="57"/>
        <v>N/A</v>
      </c>
      <c r="G163" s="131">
        <v>1129.8277123</v>
      </c>
      <c r="H163" s="130" t="str">
        <f t="shared" si="58"/>
        <v>N/A</v>
      </c>
      <c r="I163" s="132" t="s">
        <v>1743</v>
      </c>
      <c r="J163" s="132">
        <v>2.2000000000000002</v>
      </c>
      <c r="K163" s="135" t="s">
        <v>732</v>
      </c>
      <c r="L163" s="134" t="str">
        <f t="shared" si="59"/>
        <v>Yes</v>
      </c>
    </row>
    <row r="164" spans="1:12" ht="25.5" x14ac:dyDescent="0.2">
      <c r="A164" s="4" t="s">
        <v>1278</v>
      </c>
      <c r="B164" s="135" t="s">
        <v>217</v>
      </c>
      <c r="C164" s="131" t="s">
        <v>1743</v>
      </c>
      <c r="D164" s="130" t="str">
        <f t="shared" si="56"/>
        <v>N/A</v>
      </c>
      <c r="E164" s="131">
        <v>5444.1655521000002</v>
      </c>
      <c r="F164" s="130" t="str">
        <f t="shared" si="57"/>
        <v>N/A</v>
      </c>
      <c r="G164" s="131">
        <v>3906.7632402999998</v>
      </c>
      <c r="H164" s="130" t="str">
        <f t="shared" si="58"/>
        <v>N/A</v>
      </c>
      <c r="I164" s="132" t="s">
        <v>1743</v>
      </c>
      <c r="J164" s="132">
        <v>-28.2</v>
      </c>
      <c r="K164" s="135" t="s">
        <v>732</v>
      </c>
      <c r="L164" s="134" t="str">
        <f t="shared" si="59"/>
        <v>Yes</v>
      </c>
    </row>
    <row r="165" spans="1:12" ht="25.5" x14ac:dyDescent="0.2">
      <c r="A165" s="4" t="s">
        <v>1279</v>
      </c>
      <c r="B165" s="135" t="s">
        <v>217</v>
      </c>
      <c r="C165" s="131" t="s">
        <v>1743</v>
      </c>
      <c r="D165" s="130" t="str">
        <f t="shared" si="56"/>
        <v>N/A</v>
      </c>
      <c r="E165" s="131">
        <v>450.1420263</v>
      </c>
      <c r="F165" s="130" t="str">
        <f t="shared" si="57"/>
        <v>N/A</v>
      </c>
      <c r="G165" s="131">
        <v>296.91530260000002</v>
      </c>
      <c r="H165" s="130" t="str">
        <f t="shared" si="58"/>
        <v>N/A</v>
      </c>
      <c r="I165" s="132" t="s">
        <v>1743</v>
      </c>
      <c r="J165" s="132">
        <v>-34</v>
      </c>
      <c r="K165" s="135" t="s">
        <v>732</v>
      </c>
      <c r="L165" s="134" t="str">
        <f t="shared" si="59"/>
        <v>No</v>
      </c>
    </row>
    <row r="166" spans="1:12" ht="25.5" x14ac:dyDescent="0.2">
      <c r="A166" s="4" t="s">
        <v>1280</v>
      </c>
      <c r="B166" s="135" t="s">
        <v>217</v>
      </c>
      <c r="C166" s="131" t="s">
        <v>1743</v>
      </c>
      <c r="D166" s="130" t="str">
        <f t="shared" si="56"/>
        <v>N/A</v>
      </c>
      <c r="E166" s="131">
        <v>496.55741372</v>
      </c>
      <c r="F166" s="130" t="str">
        <f t="shared" si="57"/>
        <v>N/A</v>
      </c>
      <c r="G166" s="131">
        <v>369.07646147000003</v>
      </c>
      <c r="H166" s="130" t="str">
        <f t="shared" si="58"/>
        <v>N/A</v>
      </c>
      <c r="I166" s="132" t="s">
        <v>1743</v>
      </c>
      <c r="J166" s="132">
        <v>-25.7</v>
      </c>
      <c r="K166" s="135" t="s">
        <v>732</v>
      </c>
      <c r="L166" s="134" t="str">
        <f t="shared" si="59"/>
        <v>Yes</v>
      </c>
    </row>
    <row r="167" spans="1:12" x14ac:dyDescent="0.2">
      <c r="A167" s="45" t="s">
        <v>545</v>
      </c>
      <c r="B167" s="136" t="s">
        <v>217</v>
      </c>
      <c r="C167" s="137">
        <v>0</v>
      </c>
      <c r="D167" s="138" t="str">
        <f t="shared" si="56"/>
        <v>N/A</v>
      </c>
      <c r="E167" s="137">
        <v>95468042</v>
      </c>
      <c r="F167" s="138" t="str">
        <f t="shared" si="57"/>
        <v>N/A</v>
      </c>
      <c r="G167" s="137">
        <v>112549903</v>
      </c>
      <c r="H167" s="138" t="str">
        <f t="shared" si="58"/>
        <v>N/A</v>
      </c>
      <c r="I167" s="132" t="s">
        <v>1743</v>
      </c>
      <c r="J167" s="132">
        <v>17.89</v>
      </c>
      <c r="K167" s="133" t="s">
        <v>732</v>
      </c>
      <c r="L167" s="134" t="str">
        <f t="shared" si="59"/>
        <v>Yes</v>
      </c>
    </row>
    <row r="168" spans="1:12" x14ac:dyDescent="0.2">
      <c r="A168" s="45" t="s">
        <v>1281</v>
      </c>
      <c r="B168" s="136" t="s">
        <v>217</v>
      </c>
      <c r="C168" s="137" t="s">
        <v>1743</v>
      </c>
      <c r="D168" s="138" t="str">
        <f t="shared" si="56"/>
        <v>N/A</v>
      </c>
      <c r="E168" s="137">
        <v>1694.5585928</v>
      </c>
      <c r="F168" s="138" t="str">
        <f t="shared" si="57"/>
        <v>N/A</v>
      </c>
      <c r="G168" s="137">
        <v>1419.0420733000001</v>
      </c>
      <c r="H168" s="138" t="str">
        <f t="shared" si="58"/>
        <v>N/A</v>
      </c>
      <c r="I168" s="132" t="s">
        <v>1743</v>
      </c>
      <c r="J168" s="132">
        <v>-16.3</v>
      </c>
      <c r="K168" s="133" t="s">
        <v>732</v>
      </c>
      <c r="L168" s="134" t="str">
        <f t="shared" si="59"/>
        <v>Yes</v>
      </c>
    </row>
    <row r="169" spans="1:12" ht="25.5" x14ac:dyDescent="0.2">
      <c r="A169" s="45" t="s">
        <v>1282</v>
      </c>
      <c r="B169" s="135" t="s">
        <v>217</v>
      </c>
      <c r="C169" s="131" t="s">
        <v>1743</v>
      </c>
      <c r="D169" s="130" t="str">
        <f t="shared" si="56"/>
        <v>N/A</v>
      </c>
      <c r="E169" s="131">
        <v>1133.3607142999999</v>
      </c>
      <c r="F169" s="130" t="str">
        <f t="shared" si="57"/>
        <v>N/A</v>
      </c>
      <c r="G169" s="131">
        <v>1620.0394149000001</v>
      </c>
      <c r="H169" s="130" t="str">
        <f t="shared" si="58"/>
        <v>N/A</v>
      </c>
      <c r="I169" s="132" t="s">
        <v>1743</v>
      </c>
      <c r="J169" s="132">
        <v>42.94</v>
      </c>
      <c r="K169" s="135" t="s">
        <v>732</v>
      </c>
      <c r="L169" s="134" t="str">
        <f t="shared" si="59"/>
        <v>No</v>
      </c>
    </row>
    <row r="170" spans="1:12" ht="25.5" x14ac:dyDescent="0.2">
      <c r="A170" s="45" t="s">
        <v>1283</v>
      </c>
      <c r="B170" s="135" t="s">
        <v>217</v>
      </c>
      <c r="C170" s="131" t="s">
        <v>1743</v>
      </c>
      <c r="D170" s="130" t="str">
        <f t="shared" si="56"/>
        <v>N/A</v>
      </c>
      <c r="E170" s="131">
        <v>6303.7980754</v>
      </c>
      <c r="F170" s="130" t="str">
        <f t="shared" si="57"/>
        <v>N/A</v>
      </c>
      <c r="G170" s="131">
        <v>5952.3211708999997</v>
      </c>
      <c r="H170" s="130" t="str">
        <f t="shared" si="58"/>
        <v>N/A</v>
      </c>
      <c r="I170" s="132" t="s">
        <v>1743</v>
      </c>
      <c r="J170" s="132">
        <v>-5.58</v>
      </c>
      <c r="K170" s="135" t="s">
        <v>732</v>
      </c>
      <c r="L170" s="134" t="str">
        <f t="shared" si="59"/>
        <v>Yes</v>
      </c>
    </row>
    <row r="171" spans="1:12" ht="25.5" x14ac:dyDescent="0.2">
      <c r="A171" s="45" t="s">
        <v>1284</v>
      </c>
      <c r="B171" s="135" t="s">
        <v>217</v>
      </c>
      <c r="C171" s="131" t="s">
        <v>1743</v>
      </c>
      <c r="D171" s="130" t="str">
        <f t="shared" si="56"/>
        <v>N/A</v>
      </c>
      <c r="E171" s="131">
        <v>1068.318176</v>
      </c>
      <c r="F171" s="130" t="str">
        <f t="shared" si="57"/>
        <v>N/A</v>
      </c>
      <c r="G171" s="131">
        <v>859.60535508999999</v>
      </c>
      <c r="H171" s="130" t="str">
        <f t="shared" si="58"/>
        <v>N/A</v>
      </c>
      <c r="I171" s="132" t="s">
        <v>1743</v>
      </c>
      <c r="J171" s="132">
        <v>-19.5</v>
      </c>
      <c r="K171" s="135" t="s">
        <v>732</v>
      </c>
      <c r="L171" s="134" t="str">
        <f t="shared" si="59"/>
        <v>Yes</v>
      </c>
    </row>
    <row r="172" spans="1:12" ht="25.5" x14ac:dyDescent="0.2">
      <c r="A172" s="45" t="s">
        <v>1285</v>
      </c>
      <c r="B172" s="135" t="s">
        <v>217</v>
      </c>
      <c r="C172" s="131" t="s">
        <v>1743</v>
      </c>
      <c r="D172" s="130" t="str">
        <f t="shared" si="56"/>
        <v>N/A</v>
      </c>
      <c r="E172" s="131">
        <v>1393.7252876</v>
      </c>
      <c r="F172" s="130" t="str">
        <f t="shared" si="57"/>
        <v>N/A</v>
      </c>
      <c r="G172" s="131">
        <v>1203.0574472000001</v>
      </c>
      <c r="H172" s="130" t="str">
        <f t="shared" si="58"/>
        <v>N/A</v>
      </c>
      <c r="I172" s="132" t="s">
        <v>1743</v>
      </c>
      <c r="J172" s="132">
        <v>-13.7</v>
      </c>
      <c r="K172" s="135" t="s">
        <v>732</v>
      </c>
      <c r="L172" s="134" t="str">
        <f t="shared" si="59"/>
        <v>Yes</v>
      </c>
    </row>
    <row r="173" spans="1:12" ht="25.5" x14ac:dyDescent="0.2">
      <c r="A173" s="2" t="s">
        <v>546</v>
      </c>
      <c r="B173" s="135" t="s">
        <v>217</v>
      </c>
      <c r="C173" s="131">
        <v>0</v>
      </c>
      <c r="D173" s="130" t="str">
        <f t="shared" ref="D173:D181" si="64">IF($B173="N/A","N/A",IF(C173&gt;10,"No",IF(C173&lt;-10,"No","Yes")))</f>
        <v>N/A</v>
      </c>
      <c r="E173" s="131">
        <v>13471370</v>
      </c>
      <c r="F173" s="130" t="str">
        <f t="shared" ref="F173:F181" si="65">IF($B173="N/A","N/A",IF(E173&gt;10,"No",IF(E173&lt;-10,"No","Yes")))</f>
        <v>N/A</v>
      </c>
      <c r="G173" s="131">
        <v>16541605</v>
      </c>
      <c r="H173" s="130" t="str">
        <f t="shared" ref="H173:H181" si="66">IF($B173="N/A","N/A",IF(G173&gt;10,"No",IF(G173&lt;-10,"No","Yes")))</f>
        <v>N/A</v>
      </c>
      <c r="I173" s="132" t="s">
        <v>1743</v>
      </c>
      <c r="J173" s="132">
        <v>22.79</v>
      </c>
      <c r="K173" s="135" t="s">
        <v>732</v>
      </c>
      <c r="L173" s="134" t="str">
        <f t="shared" ref="L173:L181" si="67">IF(J173="Div by 0", "N/A", IF(K173="N/A","N/A", IF(J173&gt;VALUE(MID(K173,1,2)), "No", IF(J173&lt;-1*VALUE(MID(K173,1,2)), "No", "Yes"))))</f>
        <v>Yes</v>
      </c>
    </row>
    <row r="174" spans="1:12" ht="25.5" x14ac:dyDescent="0.2">
      <c r="A174" s="2" t="s">
        <v>1286</v>
      </c>
      <c r="B174" s="135" t="s">
        <v>217</v>
      </c>
      <c r="C174" s="131">
        <v>0</v>
      </c>
      <c r="D174" s="130" t="str">
        <f t="shared" si="64"/>
        <v>N/A</v>
      </c>
      <c r="E174" s="131">
        <v>2070923</v>
      </c>
      <c r="F174" s="130" t="str">
        <f t="shared" si="65"/>
        <v>N/A</v>
      </c>
      <c r="G174" s="131">
        <v>6764551</v>
      </c>
      <c r="H174" s="130" t="str">
        <f t="shared" si="66"/>
        <v>N/A</v>
      </c>
      <c r="I174" s="132" t="s">
        <v>1743</v>
      </c>
      <c r="J174" s="132">
        <v>226.6</v>
      </c>
      <c r="K174" s="135" t="s">
        <v>732</v>
      </c>
      <c r="L174" s="134" t="str">
        <f t="shared" si="67"/>
        <v>No</v>
      </c>
    </row>
    <row r="175" spans="1:12" ht="25.5" x14ac:dyDescent="0.2">
      <c r="A175" s="2" t="s">
        <v>547</v>
      </c>
      <c r="B175" s="135" t="s">
        <v>217</v>
      </c>
      <c r="C175" s="131">
        <v>0</v>
      </c>
      <c r="D175" s="130" t="str">
        <f t="shared" si="64"/>
        <v>N/A</v>
      </c>
      <c r="E175" s="131">
        <v>25253253</v>
      </c>
      <c r="F175" s="130" t="str">
        <f t="shared" si="65"/>
        <v>N/A</v>
      </c>
      <c r="G175" s="131">
        <v>30510905</v>
      </c>
      <c r="H175" s="130" t="str">
        <f t="shared" si="66"/>
        <v>N/A</v>
      </c>
      <c r="I175" s="132" t="s">
        <v>1743</v>
      </c>
      <c r="J175" s="132">
        <v>20.82</v>
      </c>
      <c r="K175" s="135" t="s">
        <v>732</v>
      </c>
      <c r="L175" s="134" t="str">
        <f t="shared" si="67"/>
        <v>Yes</v>
      </c>
    </row>
    <row r="176" spans="1:12" ht="25.5" x14ac:dyDescent="0.2">
      <c r="A176" s="2" t="s">
        <v>512</v>
      </c>
      <c r="B176" s="135" t="s">
        <v>217</v>
      </c>
      <c r="C176" s="131">
        <v>0</v>
      </c>
      <c r="D176" s="130" t="str">
        <f t="shared" si="64"/>
        <v>N/A</v>
      </c>
      <c r="E176" s="131">
        <v>54672496</v>
      </c>
      <c r="F176" s="130" t="str">
        <f t="shared" si="65"/>
        <v>N/A</v>
      </c>
      <c r="G176" s="131">
        <v>58732842</v>
      </c>
      <c r="H176" s="130" t="str">
        <f t="shared" si="66"/>
        <v>N/A</v>
      </c>
      <c r="I176" s="132" t="s">
        <v>1743</v>
      </c>
      <c r="J176" s="132">
        <v>7.4269999999999996</v>
      </c>
      <c r="K176" s="135" t="s">
        <v>732</v>
      </c>
      <c r="L176" s="134" t="str">
        <f t="shared" si="67"/>
        <v>Yes</v>
      </c>
    </row>
    <row r="177" spans="1:12" ht="25.5" x14ac:dyDescent="0.2">
      <c r="A177" s="2" t="s">
        <v>513</v>
      </c>
      <c r="B177" s="136" t="s">
        <v>217</v>
      </c>
      <c r="C177" s="137" t="s">
        <v>1743</v>
      </c>
      <c r="D177" s="138" t="str">
        <f t="shared" si="64"/>
        <v>N/A</v>
      </c>
      <c r="E177" s="137">
        <v>239.11693706</v>
      </c>
      <c r="F177" s="138" t="str">
        <f t="shared" si="65"/>
        <v>N/A</v>
      </c>
      <c r="G177" s="137">
        <v>208.55845121999999</v>
      </c>
      <c r="H177" s="138" t="str">
        <f t="shared" si="66"/>
        <v>N/A</v>
      </c>
      <c r="I177" s="132" t="s">
        <v>1743</v>
      </c>
      <c r="J177" s="132">
        <v>-12.8</v>
      </c>
      <c r="K177" s="133" t="s">
        <v>732</v>
      </c>
      <c r="L177" s="134" t="str">
        <f t="shared" si="67"/>
        <v>Yes</v>
      </c>
    </row>
    <row r="178" spans="1:12" ht="25.5" x14ac:dyDescent="0.2">
      <c r="A178" s="2" t="s">
        <v>1287</v>
      </c>
      <c r="B178" s="136" t="s">
        <v>217</v>
      </c>
      <c r="C178" s="137" t="s">
        <v>1743</v>
      </c>
      <c r="D178" s="138" t="str">
        <f t="shared" si="64"/>
        <v>N/A</v>
      </c>
      <c r="E178" s="137">
        <v>36.758901629</v>
      </c>
      <c r="F178" s="138" t="str">
        <f t="shared" si="65"/>
        <v>N/A</v>
      </c>
      <c r="G178" s="137">
        <v>85.288234106999994</v>
      </c>
      <c r="H178" s="138" t="str">
        <f t="shared" si="66"/>
        <v>N/A</v>
      </c>
      <c r="I178" s="132" t="s">
        <v>1743</v>
      </c>
      <c r="J178" s="132">
        <v>132</v>
      </c>
      <c r="K178" s="133" t="s">
        <v>732</v>
      </c>
      <c r="L178" s="134" t="str">
        <f t="shared" si="67"/>
        <v>No</v>
      </c>
    </row>
    <row r="179" spans="1:12" ht="25.5" x14ac:dyDescent="0.2">
      <c r="A179" s="2" t="s">
        <v>514</v>
      </c>
      <c r="B179" s="136" t="s">
        <v>217</v>
      </c>
      <c r="C179" s="137" t="s">
        <v>1743</v>
      </c>
      <c r="D179" s="138" t="str">
        <f t="shared" si="64"/>
        <v>N/A</v>
      </c>
      <c r="E179" s="137">
        <v>448.24546486999998</v>
      </c>
      <c r="F179" s="138" t="str">
        <f t="shared" si="65"/>
        <v>N/A</v>
      </c>
      <c r="G179" s="137">
        <v>384.68498626000002</v>
      </c>
      <c r="H179" s="138" t="str">
        <f t="shared" si="66"/>
        <v>N/A</v>
      </c>
      <c r="I179" s="132" t="s">
        <v>1743</v>
      </c>
      <c r="J179" s="132">
        <v>-14.2</v>
      </c>
      <c r="K179" s="133" t="s">
        <v>732</v>
      </c>
      <c r="L179" s="134" t="str">
        <f t="shared" si="67"/>
        <v>Yes</v>
      </c>
    </row>
    <row r="180" spans="1:12" ht="25.5" x14ac:dyDescent="0.2">
      <c r="A180" s="2" t="s">
        <v>515</v>
      </c>
      <c r="B180" s="135" t="s">
        <v>217</v>
      </c>
      <c r="C180" s="131" t="s">
        <v>1743</v>
      </c>
      <c r="D180" s="130" t="str">
        <f t="shared" si="64"/>
        <v>N/A</v>
      </c>
      <c r="E180" s="131">
        <v>970.43728922000003</v>
      </c>
      <c r="F180" s="130" t="str">
        <f t="shared" si="65"/>
        <v>N/A</v>
      </c>
      <c r="G180" s="131">
        <v>740.51040168999998</v>
      </c>
      <c r="H180" s="130" t="str">
        <f t="shared" si="66"/>
        <v>N/A</v>
      </c>
      <c r="I180" s="139" t="s">
        <v>1743</v>
      </c>
      <c r="J180" s="139">
        <v>-23.7</v>
      </c>
      <c r="K180" s="135" t="s">
        <v>732</v>
      </c>
      <c r="L180" s="134" t="str">
        <f t="shared" si="67"/>
        <v>Yes</v>
      </c>
    </row>
    <row r="181" spans="1:12" ht="25.5" x14ac:dyDescent="0.2">
      <c r="A181" s="2" t="s">
        <v>1685</v>
      </c>
      <c r="B181" s="135" t="s">
        <v>217</v>
      </c>
      <c r="C181" s="140" t="s">
        <v>1743</v>
      </c>
      <c r="D181" s="130" t="str">
        <f t="shared" si="64"/>
        <v>N/A</v>
      </c>
      <c r="E181" s="140">
        <v>65.676807838000002</v>
      </c>
      <c r="F181" s="130" t="str">
        <f t="shared" si="65"/>
        <v>N/A</v>
      </c>
      <c r="G181" s="140">
        <v>23.940287969</v>
      </c>
      <c r="H181" s="130" t="str">
        <f t="shared" si="66"/>
        <v>N/A</v>
      </c>
      <c r="I181" s="139" t="s">
        <v>1743</v>
      </c>
      <c r="J181" s="139">
        <v>-63.5</v>
      </c>
      <c r="K181" s="135" t="s">
        <v>732</v>
      </c>
      <c r="L181" s="134" t="str">
        <f t="shared" si="67"/>
        <v>No</v>
      </c>
    </row>
    <row r="182" spans="1:12" ht="25.5" x14ac:dyDescent="0.2">
      <c r="A182" s="2" t="s">
        <v>1686</v>
      </c>
      <c r="B182" s="141" t="s">
        <v>217</v>
      </c>
      <c r="C182" s="140" t="s">
        <v>217</v>
      </c>
      <c r="D182" s="134" t="str">
        <f t="shared" ref="D182:D185" si="68">IF($B182="N/A","N/A",IF(C182&lt;0,"No","Yes"))</f>
        <v>N/A</v>
      </c>
      <c r="E182" s="140">
        <v>78.367346939000001</v>
      </c>
      <c r="F182" s="134" t="str">
        <f t="shared" ref="F182:F185" si="69">IF($B182="N/A","N/A",IF(E182&lt;0,"No","Yes"))</f>
        <v>N/A</v>
      </c>
      <c r="G182" s="140">
        <v>49.451442503000003</v>
      </c>
      <c r="H182" s="134" t="str">
        <f t="shared" ref="H182:H185" si="70">IF($B182="N/A","N/A",IF(G182&lt;0,"No","Yes"))</f>
        <v>N/A</v>
      </c>
      <c r="I182" s="139" t="s">
        <v>217</v>
      </c>
      <c r="J182" s="139">
        <v>-36.9</v>
      </c>
      <c r="K182" s="141" t="s">
        <v>732</v>
      </c>
      <c r="L182" s="134" t="str">
        <f t="shared" ref="L182:L213" si="71">IF(J182="Div by 0", "N/A", IF(OR(J182="N/A",K182="N/A"),"N/A", IF(J182&gt;VALUE(MID(K182,1,2)), "No", IF(J182&lt;-1*VALUE(MID(K182,1,2)), "No", "Yes"))))</f>
        <v>No</v>
      </c>
    </row>
    <row r="183" spans="1:12" ht="25.5" x14ac:dyDescent="0.2">
      <c r="A183" s="2" t="s">
        <v>1687</v>
      </c>
      <c r="B183" s="141" t="s">
        <v>217</v>
      </c>
      <c r="C183" s="140" t="s">
        <v>217</v>
      </c>
      <c r="D183" s="134" t="str">
        <f t="shared" si="68"/>
        <v>N/A</v>
      </c>
      <c r="E183" s="140">
        <v>73.006034905000007</v>
      </c>
      <c r="F183" s="134" t="str">
        <f t="shared" si="69"/>
        <v>N/A</v>
      </c>
      <c r="G183" s="140">
        <v>41.688223280999999</v>
      </c>
      <c r="H183" s="134" t="str">
        <f t="shared" si="70"/>
        <v>N/A</v>
      </c>
      <c r="I183" s="139" t="s">
        <v>217</v>
      </c>
      <c r="J183" s="139">
        <v>-42.9</v>
      </c>
      <c r="K183" s="141" t="s">
        <v>732</v>
      </c>
      <c r="L183" s="134" t="str">
        <f t="shared" si="71"/>
        <v>No</v>
      </c>
    </row>
    <row r="184" spans="1:12" ht="25.5" x14ac:dyDescent="0.2">
      <c r="A184" s="2" t="s">
        <v>1688</v>
      </c>
      <c r="B184" s="141" t="s">
        <v>217</v>
      </c>
      <c r="C184" s="140" t="s">
        <v>217</v>
      </c>
      <c r="D184" s="134" t="str">
        <f t="shared" si="68"/>
        <v>N/A</v>
      </c>
      <c r="E184" s="140">
        <v>66.432486682999993</v>
      </c>
      <c r="F184" s="134" t="str">
        <f t="shared" si="69"/>
        <v>N/A</v>
      </c>
      <c r="G184" s="140">
        <v>19.929769372999999</v>
      </c>
      <c r="H184" s="134" t="str">
        <f t="shared" si="70"/>
        <v>N/A</v>
      </c>
      <c r="I184" s="139" t="s">
        <v>217</v>
      </c>
      <c r="J184" s="139">
        <v>-70</v>
      </c>
      <c r="K184" s="141" t="s">
        <v>732</v>
      </c>
      <c r="L184" s="134" t="str">
        <f t="shared" si="71"/>
        <v>No</v>
      </c>
    </row>
    <row r="185" spans="1:12" ht="25.5" x14ac:dyDescent="0.2">
      <c r="A185" s="2" t="s">
        <v>1689</v>
      </c>
      <c r="B185" s="141" t="s">
        <v>217</v>
      </c>
      <c r="C185" s="140" t="s">
        <v>217</v>
      </c>
      <c r="D185" s="134" t="str">
        <f t="shared" si="68"/>
        <v>N/A</v>
      </c>
      <c r="E185" s="140">
        <v>55.112910098</v>
      </c>
      <c r="F185" s="134" t="str">
        <f t="shared" si="69"/>
        <v>N/A</v>
      </c>
      <c r="G185" s="140">
        <v>25.702919560000002</v>
      </c>
      <c r="H185" s="134" t="str">
        <f t="shared" si="70"/>
        <v>N/A</v>
      </c>
      <c r="I185" s="139" t="s">
        <v>217</v>
      </c>
      <c r="J185" s="139">
        <v>-53.4</v>
      </c>
      <c r="K185" s="141" t="s">
        <v>732</v>
      </c>
      <c r="L185" s="134" t="str">
        <f t="shared" si="71"/>
        <v>No</v>
      </c>
    </row>
    <row r="186" spans="1:12" ht="25.5" x14ac:dyDescent="0.2">
      <c r="A186" s="2" t="s">
        <v>1690</v>
      </c>
      <c r="B186" s="136" t="s">
        <v>217</v>
      </c>
      <c r="C186" s="140" t="s">
        <v>217</v>
      </c>
      <c r="D186" s="138" t="str">
        <f t="shared" ref="D186:D213" si="72">IF($B186="N/A","N/A",IF(C186&gt;10,"No",IF(C186&lt;-10,"No","Yes")))</f>
        <v>N/A</v>
      </c>
      <c r="E186" s="140">
        <v>5.3090276545000004</v>
      </c>
      <c r="F186" s="138" t="str">
        <f t="shared" ref="F186:F213" si="73">IF($B186="N/A","N/A",IF(E186&gt;10,"No",IF(E186&lt;-10,"No","Yes")))</f>
        <v>N/A</v>
      </c>
      <c r="G186" s="140">
        <v>0.77035580100000001</v>
      </c>
      <c r="H186" s="138" t="str">
        <f t="shared" ref="H186:H213" si="74">IF($B186="N/A","N/A",IF(G186&gt;10,"No",IF(G186&lt;-10,"No","Yes")))</f>
        <v>N/A</v>
      </c>
      <c r="I186" s="139" t="s">
        <v>217</v>
      </c>
      <c r="J186" s="139">
        <v>-85.5</v>
      </c>
      <c r="K186" s="133" t="s">
        <v>732</v>
      </c>
      <c r="L186" s="134" t="str">
        <f t="shared" si="71"/>
        <v>No</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8.6975043500000002E-2</v>
      </c>
      <c r="F190" s="138" t="str">
        <f t="shared" si="73"/>
        <v>N/A</v>
      </c>
      <c r="G190" s="140">
        <v>8.4474367699999997E-2</v>
      </c>
      <c r="H190" s="138" t="str">
        <f t="shared" si="74"/>
        <v>N/A</v>
      </c>
      <c r="I190" s="139" t="s">
        <v>217</v>
      </c>
      <c r="J190" s="139">
        <v>-2.88</v>
      </c>
      <c r="K190" s="133" t="s">
        <v>732</v>
      </c>
      <c r="L190" s="134" t="str">
        <f t="shared" si="71"/>
        <v>Yes</v>
      </c>
    </row>
    <row r="191" spans="1:12" ht="25.5" x14ac:dyDescent="0.2">
      <c r="A191" s="2" t="s">
        <v>1695</v>
      </c>
      <c r="B191" s="136" t="s">
        <v>217</v>
      </c>
      <c r="C191" s="140" t="s">
        <v>217</v>
      </c>
      <c r="D191" s="138" t="str">
        <f t="shared" si="72"/>
        <v>N/A</v>
      </c>
      <c r="E191" s="140">
        <v>34.193617097000001</v>
      </c>
      <c r="F191" s="138" t="str">
        <f t="shared" si="73"/>
        <v>N/A</v>
      </c>
      <c r="G191" s="140">
        <v>5.1428499382000004</v>
      </c>
      <c r="H191" s="138" t="str">
        <f t="shared" si="74"/>
        <v>N/A</v>
      </c>
      <c r="I191" s="139" t="s">
        <v>217</v>
      </c>
      <c r="J191" s="139">
        <v>-85</v>
      </c>
      <c r="K191" s="133" t="s">
        <v>732</v>
      </c>
      <c r="L191" s="134" t="str">
        <f t="shared" si="71"/>
        <v>No</v>
      </c>
    </row>
    <row r="192" spans="1:12" ht="25.5" x14ac:dyDescent="0.2">
      <c r="A192" s="2" t="s">
        <v>1696</v>
      </c>
      <c r="B192" s="136" t="s">
        <v>217</v>
      </c>
      <c r="C192" s="140" t="s">
        <v>217</v>
      </c>
      <c r="D192" s="138" t="str">
        <f t="shared" si="72"/>
        <v>N/A</v>
      </c>
      <c r="E192" s="140">
        <v>2.66250133E-2</v>
      </c>
      <c r="F192" s="138" t="str">
        <f t="shared" si="73"/>
        <v>N/A</v>
      </c>
      <c r="G192" s="140">
        <v>2.5216229000000001E-3</v>
      </c>
      <c r="H192" s="138" t="str">
        <f t="shared" si="74"/>
        <v>N/A</v>
      </c>
      <c r="I192" s="139" t="s">
        <v>217</v>
      </c>
      <c r="J192" s="139">
        <v>-90.5</v>
      </c>
      <c r="K192" s="133" t="s">
        <v>732</v>
      </c>
      <c r="L192" s="134" t="str">
        <f t="shared" si="71"/>
        <v>No</v>
      </c>
    </row>
    <row r="193" spans="1:12" ht="25.5" x14ac:dyDescent="0.2">
      <c r="A193" s="2" t="s">
        <v>1697</v>
      </c>
      <c r="B193" s="136" t="s">
        <v>217</v>
      </c>
      <c r="C193" s="140" t="s">
        <v>217</v>
      </c>
      <c r="D193" s="138" t="str">
        <f t="shared" si="72"/>
        <v>N/A</v>
      </c>
      <c r="E193" s="140">
        <v>4.0150520074999996</v>
      </c>
      <c r="F193" s="138" t="str">
        <f t="shared" si="73"/>
        <v>N/A</v>
      </c>
      <c r="G193" s="140">
        <v>0.93678291349999998</v>
      </c>
      <c r="H193" s="138" t="str">
        <f t="shared" si="74"/>
        <v>N/A</v>
      </c>
      <c r="I193" s="139" t="s">
        <v>217</v>
      </c>
      <c r="J193" s="139">
        <v>-76.7</v>
      </c>
      <c r="K193" s="133" t="s">
        <v>732</v>
      </c>
      <c r="L193" s="134" t="str">
        <f t="shared" si="71"/>
        <v>No</v>
      </c>
    </row>
    <row r="194" spans="1:12" ht="25.5" x14ac:dyDescent="0.2">
      <c r="A194" s="2" t="s">
        <v>1698</v>
      </c>
      <c r="B194" s="136" t="s">
        <v>217</v>
      </c>
      <c r="C194" s="140" t="s">
        <v>217</v>
      </c>
      <c r="D194" s="138" t="str">
        <f t="shared" si="72"/>
        <v>N/A</v>
      </c>
      <c r="E194" s="140">
        <v>5.1475025700000003E-2</v>
      </c>
      <c r="F194" s="138" t="str">
        <f t="shared" si="73"/>
        <v>N/A</v>
      </c>
      <c r="G194" s="140">
        <v>3.9085155199999999E-2</v>
      </c>
      <c r="H194" s="138" t="str">
        <f t="shared" si="74"/>
        <v>N/A</v>
      </c>
      <c r="I194" s="139" t="s">
        <v>217</v>
      </c>
      <c r="J194" s="139">
        <v>-24.1</v>
      </c>
      <c r="K194" s="133" t="s">
        <v>732</v>
      </c>
      <c r="L194" s="134" t="str">
        <f t="shared" si="71"/>
        <v>Yes</v>
      </c>
    </row>
    <row r="195" spans="1:12" ht="25.5" x14ac:dyDescent="0.2">
      <c r="A195" s="2" t="s">
        <v>1699</v>
      </c>
      <c r="B195" s="136" t="s">
        <v>217</v>
      </c>
      <c r="C195" s="140" t="s">
        <v>217</v>
      </c>
      <c r="D195" s="138" t="str">
        <f t="shared" si="72"/>
        <v>N/A</v>
      </c>
      <c r="E195" s="140">
        <v>49.346799673</v>
      </c>
      <c r="F195" s="138" t="str">
        <f t="shared" si="73"/>
        <v>N/A</v>
      </c>
      <c r="G195" s="140">
        <v>16.544367954999998</v>
      </c>
      <c r="H195" s="138" t="str">
        <f t="shared" si="74"/>
        <v>N/A</v>
      </c>
      <c r="I195" s="139" t="s">
        <v>217</v>
      </c>
      <c r="J195" s="139">
        <v>-66.5</v>
      </c>
      <c r="K195" s="133" t="s">
        <v>732</v>
      </c>
      <c r="L195" s="134" t="str">
        <f t="shared" si="71"/>
        <v>No</v>
      </c>
    </row>
    <row r="196" spans="1:12" ht="25.5" x14ac:dyDescent="0.2">
      <c r="A196" s="2" t="s">
        <v>1700</v>
      </c>
      <c r="B196" s="136" t="s">
        <v>217</v>
      </c>
      <c r="C196" s="140" t="s">
        <v>217</v>
      </c>
      <c r="D196" s="138" t="str">
        <f t="shared" si="72"/>
        <v>N/A</v>
      </c>
      <c r="E196" s="140">
        <v>4.0825020400000002E-2</v>
      </c>
      <c r="F196" s="138" t="str">
        <f t="shared" si="73"/>
        <v>N/A</v>
      </c>
      <c r="G196" s="140">
        <v>5.6736515600000002E-2</v>
      </c>
      <c r="H196" s="138" t="str">
        <f t="shared" si="74"/>
        <v>N/A</v>
      </c>
      <c r="I196" s="139" t="s">
        <v>217</v>
      </c>
      <c r="J196" s="139">
        <v>38.97</v>
      </c>
      <c r="K196" s="133" t="s">
        <v>732</v>
      </c>
      <c r="L196" s="134" t="str">
        <f t="shared" si="71"/>
        <v>No</v>
      </c>
    </row>
    <row r="197" spans="1:12" ht="25.5" x14ac:dyDescent="0.2">
      <c r="A197" s="2" t="s">
        <v>1701</v>
      </c>
      <c r="B197" s="136" t="s">
        <v>217</v>
      </c>
      <c r="C197" s="140" t="s">
        <v>217</v>
      </c>
      <c r="D197" s="138" t="str">
        <f t="shared" si="72"/>
        <v>N/A</v>
      </c>
      <c r="E197" s="140">
        <v>36.992793495999997</v>
      </c>
      <c r="F197" s="138" t="str">
        <f t="shared" si="73"/>
        <v>N/A</v>
      </c>
      <c r="G197" s="140">
        <v>8.8408099453000002</v>
      </c>
      <c r="H197" s="138" t="str">
        <f t="shared" si="74"/>
        <v>N/A</v>
      </c>
      <c r="I197" s="139" t="s">
        <v>217</v>
      </c>
      <c r="J197" s="139">
        <v>-76.099999999999994</v>
      </c>
      <c r="K197" s="133" t="s">
        <v>732</v>
      </c>
      <c r="L197" s="134" t="str">
        <f t="shared" si="71"/>
        <v>No</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1.7679008839999999</v>
      </c>
      <c r="F199" s="138" t="str">
        <f t="shared" si="73"/>
        <v>N/A</v>
      </c>
      <c r="G199" s="140">
        <v>0.67705575309999999</v>
      </c>
      <c r="H199" s="138" t="str">
        <f t="shared" si="74"/>
        <v>N/A</v>
      </c>
      <c r="I199" s="139" t="s">
        <v>217</v>
      </c>
      <c r="J199" s="139">
        <v>-61.7</v>
      </c>
      <c r="K199" s="133" t="s">
        <v>732</v>
      </c>
      <c r="L199" s="134" t="str">
        <f t="shared" si="71"/>
        <v>No</v>
      </c>
    </row>
    <row r="200" spans="1:12" ht="25.5" x14ac:dyDescent="0.2">
      <c r="A200" s="2" t="s">
        <v>1704</v>
      </c>
      <c r="B200" s="136" t="s">
        <v>217</v>
      </c>
      <c r="C200" s="140" t="s">
        <v>217</v>
      </c>
      <c r="D200" s="138" t="str">
        <f t="shared" si="72"/>
        <v>N/A</v>
      </c>
      <c r="E200" s="140">
        <v>4.4375022200000003E-2</v>
      </c>
      <c r="F200" s="138" t="str">
        <f t="shared" si="73"/>
        <v>N/A</v>
      </c>
      <c r="G200" s="140">
        <v>6.3040572999999997E-3</v>
      </c>
      <c r="H200" s="138" t="str">
        <f t="shared" si="74"/>
        <v>N/A</v>
      </c>
      <c r="I200" s="139" t="s">
        <v>217</v>
      </c>
      <c r="J200" s="139">
        <v>-85.8</v>
      </c>
      <c r="K200" s="133" t="s">
        <v>732</v>
      </c>
      <c r="L200" s="134" t="str">
        <f t="shared" si="71"/>
        <v>No</v>
      </c>
    </row>
    <row r="201" spans="1:12" ht="25.5" x14ac:dyDescent="0.2">
      <c r="A201" s="2" t="s">
        <v>1705</v>
      </c>
      <c r="B201" s="136" t="s">
        <v>217</v>
      </c>
      <c r="C201" s="140" t="s">
        <v>217</v>
      </c>
      <c r="D201" s="138" t="str">
        <f t="shared" si="72"/>
        <v>N/A</v>
      </c>
      <c r="E201" s="140">
        <v>0.41357520679999998</v>
      </c>
      <c r="F201" s="138" t="str">
        <f t="shared" si="73"/>
        <v>N/A</v>
      </c>
      <c r="G201" s="140">
        <v>0.225685251</v>
      </c>
      <c r="H201" s="138" t="str">
        <f t="shared" si="74"/>
        <v>N/A</v>
      </c>
      <c r="I201" s="139" t="s">
        <v>217</v>
      </c>
      <c r="J201" s="139">
        <v>-45.4</v>
      </c>
      <c r="K201" s="133" t="s">
        <v>732</v>
      </c>
      <c r="L201" s="134" t="str">
        <f t="shared" si="71"/>
        <v>No</v>
      </c>
    </row>
    <row r="202" spans="1:12" ht="25.5" x14ac:dyDescent="0.2">
      <c r="A202" s="2" t="s">
        <v>1706</v>
      </c>
      <c r="B202" s="136" t="s">
        <v>217</v>
      </c>
      <c r="C202" s="140" t="s">
        <v>217</v>
      </c>
      <c r="D202" s="138" t="str">
        <f t="shared" si="72"/>
        <v>N/A</v>
      </c>
      <c r="E202" s="140">
        <v>0.1242500621</v>
      </c>
      <c r="F202" s="138" t="str">
        <f t="shared" si="73"/>
        <v>N/A</v>
      </c>
      <c r="G202" s="140">
        <v>2.5216229000000001E-3</v>
      </c>
      <c r="H202" s="138" t="str">
        <f t="shared" si="74"/>
        <v>N/A</v>
      </c>
      <c r="I202" s="139" t="s">
        <v>217</v>
      </c>
      <c r="J202" s="139">
        <v>-98</v>
      </c>
      <c r="K202" s="133" t="s">
        <v>732</v>
      </c>
      <c r="L202" s="134" t="str">
        <f t="shared" si="71"/>
        <v>No</v>
      </c>
    </row>
    <row r="203" spans="1:12" ht="25.5" x14ac:dyDescent="0.2">
      <c r="A203" s="2" t="s">
        <v>1707</v>
      </c>
      <c r="B203" s="136" t="s">
        <v>217</v>
      </c>
      <c r="C203" s="140" t="s">
        <v>217</v>
      </c>
      <c r="D203" s="138" t="str">
        <f t="shared" si="72"/>
        <v>N/A</v>
      </c>
      <c r="E203" s="140">
        <v>1.24250062E-2</v>
      </c>
      <c r="F203" s="138" t="str">
        <f t="shared" si="73"/>
        <v>N/A</v>
      </c>
      <c r="G203" s="140">
        <v>2.3955417699999999E-2</v>
      </c>
      <c r="H203" s="138" t="str">
        <f t="shared" si="74"/>
        <v>N/A</v>
      </c>
      <c r="I203" s="139" t="s">
        <v>217</v>
      </c>
      <c r="J203" s="139">
        <v>92.8</v>
      </c>
      <c r="K203" s="133" t="s">
        <v>732</v>
      </c>
      <c r="L203" s="134" t="str">
        <f t="shared" si="71"/>
        <v>No</v>
      </c>
    </row>
    <row r="204" spans="1:12" ht="25.5" x14ac:dyDescent="0.2">
      <c r="A204" s="2" t="s">
        <v>1708</v>
      </c>
      <c r="B204" s="136" t="s">
        <v>217</v>
      </c>
      <c r="C204" s="140" t="s">
        <v>217</v>
      </c>
      <c r="D204" s="138" t="str">
        <f t="shared" si="72"/>
        <v>N/A</v>
      </c>
      <c r="E204" s="140">
        <v>2.4885512443</v>
      </c>
      <c r="F204" s="138" t="str">
        <f t="shared" si="73"/>
        <v>N/A</v>
      </c>
      <c r="G204" s="140">
        <v>0.75018281769999995</v>
      </c>
      <c r="H204" s="138" t="str">
        <f t="shared" si="74"/>
        <v>N/A</v>
      </c>
      <c r="I204" s="139" t="s">
        <v>217</v>
      </c>
      <c r="J204" s="139">
        <v>-69.900000000000006</v>
      </c>
      <c r="K204" s="133" t="s">
        <v>732</v>
      </c>
      <c r="L204" s="134" t="str">
        <f t="shared" si="71"/>
        <v>No</v>
      </c>
    </row>
    <row r="205" spans="1:12" ht="25.5" x14ac:dyDescent="0.2">
      <c r="A205" s="2" t="s">
        <v>1709</v>
      </c>
      <c r="B205" s="136" t="s">
        <v>217</v>
      </c>
      <c r="C205" s="140" t="s">
        <v>217</v>
      </c>
      <c r="D205" s="138" t="str">
        <f t="shared" si="72"/>
        <v>N/A</v>
      </c>
      <c r="E205" s="140">
        <v>2.13000107E-2</v>
      </c>
      <c r="F205" s="138" t="str">
        <f t="shared" si="73"/>
        <v>N/A</v>
      </c>
      <c r="G205" s="140">
        <v>1.6390549000000001E-2</v>
      </c>
      <c r="H205" s="138" t="str">
        <f t="shared" si="74"/>
        <v>N/A</v>
      </c>
      <c r="I205" s="139" t="s">
        <v>217</v>
      </c>
      <c r="J205" s="139">
        <v>-23</v>
      </c>
      <c r="K205" s="133" t="s">
        <v>732</v>
      </c>
      <c r="L205" s="134" t="str">
        <f t="shared" si="71"/>
        <v>Yes</v>
      </c>
    </row>
    <row r="206" spans="1:12" ht="25.5" x14ac:dyDescent="0.2">
      <c r="A206" s="2" t="s">
        <v>1710</v>
      </c>
      <c r="B206" s="136" t="s">
        <v>217</v>
      </c>
      <c r="C206" s="140" t="s">
        <v>217</v>
      </c>
      <c r="D206" s="138" t="str">
        <f t="shared" si="72"/>
        <v>N/A</v>
      </c>
      <c r="E206" s="140">
        <v>0.31062515530000001</v>
      </c>
      <c r="F206" s="138" t="str">
        <f t="shared" si="73"/>
        <v>N/A</v>
      </c>
      <c r="G206" s="140">
        <v>4.5389212499999998E-2</v>
      </c>
      <c r="H206" s="138" t="str">
        <f t="shared" si="74"/>
        <v>N/A</v>
      </c>
      <c r="I206" s="139" t="s">
        <v>217</v>
      </c>
      <c r="J206" s="139">
        <v>-85.4</v>
      </c>
      <c r="K206" s="133" t="s">
        <v>732</v>
      </c>
      <c r="L206" s="134" t="str">
        <f t="shared" si="71"/>
        <v>No</v>
      </c>
    </row>
    <row r="207" spans="1:12" ht="25.5" x14ac:dyDescent="0.2">
      <c r="A207" s="2" t="s">
        <v>1711</v>
      </c>
      <c r="B207" s="136" t="s">
        <v>217</v>
      </c>
      <c r="C207" s="140" t="s">
        <v>217</v>
      </c>
      <c r="D207" s="138" t="str">
        <f t="shared" si="72"/>
        <v>N/A</v>
      </c>
      <c r="E207" s="140">
        <v>1.7750008899999999E-2</v>
      </c>
      <c r="F207" s="138" t="str">
        <f t="shared" si="73"/>
        <v>N/A</v>
      </c>
      <c r="G207" s="140">
        <v>2.0172983299999999E-2</v>
      </c>
      <c r="H207" s="138" t="str">
        <f t="shared" si="74"/>
        <v>N/A</v>
      </c>
      <c r="I207" s="139" t="s">
        <v>217</v>
      </c>
      <c r="J207" s="139">
        <v>13.65</v>
      </c>
      <c r="K207" s="133" t="s">
        <v>732</v>
      </c>
      <c r="L207" s="134" t="str">
        <f t="shared" si="71"/>
        <v>Yes</v>
      </c>
    </row>
    <row r="208" spans="1:12" ht="25.5" x14ac:dyDescent="0.2">
      <c r="A208" s="2" t="s">
        <v>1712</v>
      </c>
      <c r="B208" s="136" t="s">
        <v>217</v>
      </c>
      <c r="C208" s="140" t="s">
        <v>217</v>
      </c>
      <c r="D208" s="138" t="str">
        <f t="shared" si="72"/>
        <v>N/A</v>
      </c>
      <c r="E208" s="140">
        <v>7.9289289644999998</v>
      </c>
      <c r="F208" s="138" t="str">
        <f t="shared" si="73"/>
        <v>N/A</v>
      </c>
      <c r="G208" s="140">
        <v>2.6779635373000001</v>
      </c>
      <c r="H208" s="138" t="str">
        <f t="shared" si="74"/>
        <v>N/A</v>
      </c>
      <c r="I208" s="139" t="s">
        <v>217</v>
      </c>
      <c r="J208" s="139">
        <v>-66.2</v>
      </c>
      <c r="K208" s="133" t="s">
        <v>732</v>
      </c>
      <c r="L208" s="134" t="str">
        <f t="shared" si="71"/>
        <v>No</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2.1353260676999999</v>
      </c>
      <c r="F210" s="138" t="str">
        <f t="shared" si="73"/>
        <v>N/A</v>
      </c>
      <c r="G210" s="140">
        <v>6.9344630199999993E-2</v>
      </c>
      <c r="H210" s="138" t="str">
        <f t="shared" si="74"/>
        <v>N/A</v>
      </c>
      <c r="I210" s="139" t="s">
        <v>217</v>
      </c>
      <c r="J210" s="139">
        <v>-96.8</v>
      </c>
      <c r="K210" s="133" t="s">
        <v>732</v>
      </c>
      <c r="L210" s="134" t="str">
        <f t="shared" si="71"/>
        <v>No</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5.5610777804999998</v>
      </c>
      <c r="F212" s="138" t="str">
        <f t="shared" si="73"/>
        <v>N/A</v>
      </c>
      <c r="G212" s="140">
        <v>0.5471921729</v>
      </c>
      <c r="H212" s="138" t="str">
        <f t="shared" si="74"/>
        <v>N/A</v>
      </c>
      <c r="I212" s="139" t="s">
        <v>217</v>
      </c>
      <c r="J212" s="139">
        <v>-90.2</v>
      </c>
      <c r="K212" s="133" t="s">
        <v>732</v>
      </c>
      <c r="L212" s="134" t="str">
        <f t="shared" si="71"/>
        <v>No</v>
      </c>
    </row>
    <row r="213" spans="1:12" ht="26.25" customHeight="1" x14ac:dyDescent="0.2">
      <c r="A213" s="2" t="s">
        <v>1717</v>
      </c>
      <c r="B213" s="136" t="s">
        <v>217</v>
      </c>
      <c r="C213" s="140" t="s">
        <v>217</v>
      </c>
      <c r="D213" s="138" t="str">
        <f t="shared" si="72"/>
        <v>N/A</v>
      </c>
      <c r="E213" s="140">
        <v>2.8382264191000002</v>
      </c>
      <c r="F213" s="138" t="str">
        <f t="shared" si="73"/>
        <v>N/A</v>
      </c>
      <c r="G213" s="140">
        <v>0.51188945210000003</v>
      </c>
      <c r="H213" s="138" t="str">
        <f t="shared" si="74"/>
        <v>N/A</v>
      </c>
      <c r="I213" s="139" t="s">
        <v>217</v>
      </c>
      <c r="J213" s="139">
        <v>-82</v>
      </c>
      <c r="K213" s="133" t="s">
        <v>732</v>
      </c>
      <c r="L213" s="134" t="str">
        <f t="shared" si="71"/>
        <v>No</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260362</v>
      </c>
      <c r="D6" s="11" t="str">
        <f t="shared" ref="D6:D39" si="0">IF($B6="N/A","N/A",IF(C6&gt;10,"No",IF(C6&lt;-10,"No","Yes")))</f>
        <v>N/A</v>
      </c>
      <c r="E6" s="1">
        <v>245985</v>
      </c>
      <c r="F6" s="11" t="str">
        <f t="shared" ref="F6:F39" si="1">IF($B6="N/A","N/A",IF(E6&gt;10,"No",IF(E6&lt;-10,"No","Yes")))</f>
        <v>N/A</v>
      </c>
      <c r="G6" s="1">
        <v>247425</v>
      </c>
      <c r="H6" s="11" t="str">
        <f t="shared" ref="H6:H39" si="2">IF($B6="N/A","N/A",IF(G6&gt;10,"No",IF(G6&lt;-10,"No","Yes")))</f>
        <v>N/A</v>
      </c>
      <c r="I6" s="56">
        <v>-5.52</v>
      </c>
      <c r="J6" s="56">
        <v>0.58540000000000003</v>
      </c>
      <c r="K6" s="47" t="s">
        <v>732</v>
      </c>
      <c r="L6" s="9" t="str">
        <f t="shared" ref="L6:L39" si="3">IF(J6="Div by 0", "N/A", IF(K6="N/A","N/A", IF(J6&gt;VALUE(MID(K6,1,2)), "No", IF(J6&lt;-1*VALUE(MID(K6,1,2)), "No", "Yes"))))</f>
        <v>Yes</v>
      </c>
    </row>
    <row r="7" spans="1:12" x14ac:dyDescent="0.2">
      <c r="A7" s="16" t="s">
        <v>4</v>
      </c>
      <c r="B7" s="34" t="s">
        <v>217</v>
      </c>
      <c r="C7" s="35">
        <v>205228</v>
      </c>
      <c r="D7" s="43" t="str">
        <f t="shared" si="0"/>
        <v>N/A</v>
      </c>
      <c r="E7" s="35">
        <v>200909</v>
      </c>
      <c r="F7" s="43" t="str">
        <f t="shared" si="1"/>
        <v>N/A</v>
      </c>
      <c r="G7" s="35">
        <v>198877</v>
      </c>
      <c r="H7" s="43" t="str">
        <f t="shared" si="2"/>
        <v>N/A</v>
      </c>
      <c r="I7" s="12">
        <v>-2.1</v>
      </c>
      <c r="J7" s="12">
        <v>-1.01</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80.378700616000003</v>
      </c>
      <c r="H8" s="43" t="str">
        <f t="shared" si="2"/>
        <v>N/A</v>
      </c>
      <c r="I8" s="12" t="s">
        <v>217</v>
      </c>
      <c r="J8" s="12" t="s">
        <v>217</v>
      </c>
      <c r="K8" s="44" t="s">
        <v>732</v>
      </c>
      <c r="L8" s="9" t="str">
        <f t="shared" si="3"/>
        <v>No</v>
      </c>
    </row>
    <row r="9" spans="1:12" x14ac:dyDescent="0.2">
      <c r="A9" s="16" t="s">
        <v>83</v>
      </c>
      <c r="B9" s="34" t="s">
        <v>217</v>
      </c>
      <c r="C9" s="35">
        <v>174224</v>
      </c>
      <c r="D9" s="43" t="str">
        <f t="shared" si="0"/>
        <v>N/A</v>
      </c>
      <c r="E9" s="35">
        <v>161995.92000000001</v>
      </c>
      <c r="F9" s="43" t="str">
        <f t="shared" si="1"/>
        <v>N/A</v>
      </c>
      <c r="G9" s="35">
        <v>165443.17000000001</v>
      </c>
      <c r="H9" s="43" t="str">
        <f t="shared" si="2"/>
        <v>N/A</v>
      </c>
      <c r="I9" s="12">
        <v>-7.02</v>
      </c>
      <c r="J9" s="12">
        <v>2.1280000000000001</v>
      </c>
      <c r="K9" s="44" t="s">
        <v>732</v>
      </c>
      <c r="L9" s="9" t="str">
        <f t="shared" si="3"/>
        <v>Yes</v>
      </c>
    </row>
    <row r="10" spans="1:12" x14ac:dyDescent="0.2">
      <c r="A10" s="16" t="s">
        <v>100</v>
      </c>
      <c r="B10" s="34" t="s">
        <v>217</v>
      </c>
      <c r="C10" s="35">
        <v>310</v>
      </c>
      <c r="D10" s="43" t="str">
        <f t="shared" si="0"/>
        <v>N/A</v>
      </c>
      <c r="E10" s="35">
        <v>292</v>
      </c>
      <c r="F10" s="43" t="str">
        <f t="shared" si="1"/>
        <v>N/A</v>
      </c>
      <c r="G10" s="35">
        <v>294</v>
      </c>
      <c r="H10" s="43" t="str">
        <f t="shared" si="2"/>
        <v>N/A</v>
      </c>
      <c r="I10" s="12">
        <v>-5.81</v>
      </c>
      <c r="J10" s="12">
        <v>0.68489999999999995</v>
      </c>
      <c r="K10" s="44" t="s">
        <v>732</v>
      </c>
      <c r="L10" s="9" t="str">
        <f t="shared" si="3"/>
        <v>Yes</v>
      </c>
    </row>
    <row r="11" spans="1:12" x14ac:dyDescent="0.2">
      <c r="A11" s="16" t="s">
        <v>984</v>
      </c>
      <c r="B11" s="34" t="s">
        <v>217</v>
      </c>
      <c r="C11" s="35">
        <v>128</v>
      </c>
      <c r="D11" s="43" t="str">
        <f t="shared" si="0"/>
        <v>N/A</v>
      </c>
      <c r="E11" s="35">
        <v>137</v>
      </c>
      <c r="F11" s="43" t="str">
        <f t="shared" si="1"/>
        <v>N/A</v>
      </c>
      <c r="G11" s="35">
        <v>170</v>
      </c>
      <c r="H11" s="43" t="str">
        <f t="shared" si="2"/>
        <v>N/A</v>
      </c>
      <c r="I11" s="12">
        <v>7.0309999999999997</v>
      </c>
      <c r="J11" s="12">
        <v>24.09</v>
      </c>
      <c r="K11" s="44" t="s">
        <v>732</v>
      </c>
      <c r="L11" s="9" t="str">
        <f t="shared" si="3"/>
        <v>Yes</v>
      </c>
    </row>
    <row r="12" spans="1:12" x14ac:dyDescent="0.2">
      <c r="A12" s="16" t="s">
        <v>985</v>
      </c>
      <c r="B12" s="34" t="s">
        <v>217</v>
      </c>
      <c r="C12" s="35">
        <v>27</v>
      </c>
      <c r="D12" s="43" t="str">
        <f t="shared" si="0"/>
        <v>N/A</v>
      </c>
      <c r="E12" s="35">
        <v>103</v>
      </c>
      <c r="F12" s="43" t="str">
        <f t="shared" si="1"/>
        <v>N/A</v>
      </c>
      <c r="G12" s="35">
        <v>95</v>
      </c>
      <c r="H12" s="43" t="str">
        <f t="shared" si="2"/>
        <v>N/A</v>
      </c>
      <c r="I12" s="12">
        <v>281.5</v>
      </c>
      <c r="J12" s="12">
        <v>-7.77</v>
      </c>
      <c r="K12" s="44" t="s">
        <v>732</v>
      </c>
      <c r="L12" s="9" t="str">
        <f t="shared" si="3"/>
        <v>Yes</v>
      </c>
    </row>
    <row r="13" spans="1:12" x14ac:dyDescent="0.2">
      <c r="A13" s="16" t="s">
        <v>986</v>
      </c>
      <c r="B13" s="34" t="s">
        <v>217</v>
      </c>
      <c r="C13" s="35">
        <v>127</v>
      </c>
      <c r="D13" s="43" t="str">
        <f t="shared" si="0"/>
        <v>N/A</v>
      </c>
      <c r="E13" s="35">
        <v>32</v>
      </c>
      <c r="F13" s="43" t="str">
        <f t="shared" si="1"/>
        <v>N/A</v>
      </c>
      <c r="G13" s="35">
        <v>11</v>
      </c>
      <c r="H13" s="43" t="str">
        <f t="shared" si="2"/>
        <v>N/A</v>
      </c>
      <c r="I13" s="12">
        <v>-74.8</v>
      </c>
      <c r="J13" s="12">
        <v>-65.599999999999994</v>
      </c>
      <c r="K13" s="44" t="s">
        <v>732</v>
      </c>
      <c r="L13" s="9" t="str">
        <f t="shared" si="3"/>
        <v>No</v>
      </c>
    </row>
    <row r="14" spans="1:12" x14ac:dyDescent="0.2">
      <c r="A14" s="16" t="s">
        <v>987</v>
      </c>
      <c r="B14" s="34" t="s">
        <v>217</v>
      </c>
      <c r="C14" s="35">
        <v>28</v>
      </c>
      <c r="D14" s="43" t="str">
        <f t="shared" si="0"/>
        <v>N/A</v>
      </c>
      <c r="E14" s="35">
        <v>20</v>
      </c>
      <c r="F14" s="43" t="str">
        <f t="shared" si="1"/>
        <v>N/A</v>
      </c>
      <c r="G14" s="35">
        <v>18</v>
      </c>
      <c r="H14" s="43" t="str">
        <f t="shared" si="2"/>
        <v>N/A</v>
      </c>
      <c r="I14" s="12">
        <v>-28.6</v>
      </c>
      <c r="J14" s="12">
        <v>-10</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21437</v>
      </c>
      <c r="D16" s="43" t="str">
        <f t="shared" si="0"/>
        <v>N/A</v>
      </c>
      <c r="E16" s="35">
        <v>19433</v>
      </c>
      <c r="F16" s="43" t="str">
        <f t="shared" si="1"/>
        <v>N/A</v>
      </c>
      <c r="G16" s="35">
        <v>20230</v>
      </c>
      <c r="H16" s="43" t="str">
        <f t="shared" si="2"/>
        <v>N/A</v>
      </c>
      <c r="I16" s="12">
        <v>-9.35</v>
      </c>
      <c r="J16" s="12">
        <v>4.101</v>
      </c>
      <c r="K16" s="44" t="s">
        <v>732</v>
      </c>
      <c r="L16" s="9" t="str">
        <f t="shared" si="3"/>
        <v>Yes</v>
      </c>
    </row>
    <row r="17" spans="1:12" x14ac:dyDescent="0.2">
      <c r="A17" s="4" t="s">
        <v>989</v>
      </c>
      <c r="B17" s="34" t="s">
        <v>217</v>
      </c>
      <c r="C17" s="35">
        <v>13338</v>
      </c>
      <c r="D17" s="43" t="str">
        <f t="shared" si="0"/>
        <v>N/A</v>
      </c>
      <c r="E17" s="35">
        <v>11613</v>
      </c>
      <c r="F17" s="43" t="str">
        <f t="shared" si="1"/>
        <v>N/A</v>
      </c>
      <c r="G17" s="35">
        <v>12640</v>
      </c>
      <c r="H17" s="43" t="str">
        <f t="shared" si="2"/>
        <v>N/A</v>
      </c>
      <c r="I17" s="12">
        <v>-12.9</v>
      </c>
      <c r="J17" s="12">
        <v>8.8439999999999994</v>
      </c>
      <c r="K17" s="44" t="s">
        <v>732</v>
      </c>
      <c r="L17" s="9" t="str">
        <f t="shared" si="3"/>
        <v>Yes</v>
      </c>
    </row>
    <row r="18" spans="1:12" x14ac:dyDescent="0.2">
      <c r="A18" s="4" t="s">
        <v>990</v>
      </c>
      <c r="B18" s="34" t="s">
        <v>217</v>
      </c>
      <c r="C18" s="35">
        <v>1262</v>
      </c>
      <c r="D18" s="43" t="str">
        <f t="shared" si="0"/>
        <v>N/A</v>
      </c>
      <c r="E18" s="35">
        <v>3999</v>
      </c>
      <c r="F18" s="43" t="str">
        <f t="shared" si="1"/>
        <v>N/A</v>
      </c>
      <c r="G18" s="35">
        <v>4236</v>
      </c>
      <c r="H18" s="43" t="str">
        <f t="shared" si="2"/>
        <v>N/A</v>
      </c>
      <c r="I18" s="12">
        <v>216.9</v>
      </c>
      <c r="J18" s="12">
        <v>5.9260000000000002</v>
      </c>
      <c r="K18" s="44" t="s">
        <v>732</v>
      </c>
      <c r="L18" s="9" t="str">
        <f t="shared" si="3"/>
        <v>Yes</v>
      </c>
    </row>
    <row r="19" spans="1:12" x14ac:dyDescent="0.2">
      <c r="A19" s="4" t="s">
        <v>991</v>
      </c>
      <c r="B19" s="34" t="s">
        <v>217</v>
      </c>
      <c r="C19" s="35">
        <v>4192</v>
      </c>
      <c r="D19" s="43" t="str">
        <f t="shared" si="0"/>
        <v>N/A</v>
      </c>
      <c r="E19" s="35">
        <v>1534</v>
      </c>
      <c r="F19" s="43" t="str">
        <f t="shared" si="1"/>
        <v>N/A</v>
      </c>
      <c r="G19" s="35">
        <v>1057</v>
      </c>
      <c r="H19" s="43" t="str">
        <f t="shared" si="2"/>
        <v>N/A</v>
      </c>
      <c r="I19" s="12">
        <v>-63.4</v>
      </c>
      <c r="J19" s="12">
        <v>-31.1</v>
      </c>
      <c r="K19" s="44" t="s">
        <v>732</v>
      </c>
      <c r="L19" s="9" t="str">
        <f t="shared" si="3"/>
        <v>No</v>
      </c>
    </row>
    <row r="20" spans="1:12" x14ac:dyDescent="0.2">
      <c r="A20" s="4" t="s">
        <v>992</v>
      </c>
      <c r="B20" s="34" t="s">
        <v>217</v>
      </c>
      <c r="C20" s="35">
        <v>2645</v>
      </c>
      <c r="D20" s="43" t="str">
        <f t="shared" si="0"/>
        <v>N/A</v>
      </c>
      <c r="E20" s="35">
        <v>2287</v>
      </c>
      <c r="F20" s="43" t="str">
        <f t="shared" si="1"/>
        <v>N/A</v>
      </c>
      <c r="G20" s="35">
        <v>2297</v>
      </c>
      <c r="H20" s="43" t="str">
        <f t="shared" si="2"/>
        <v>N/A</v>
      </c>
      <c r="I20" s="12">
        <v>-13.5</v>
      </c>
      <c r="J20" s="12">
        <v>0.43730000000000002</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164090</v>
      </c>
      <c r="D22" s="43" t="str">
        <f t="shared" si="0"/>
        <v>N/A</v>
      </c>
      <c r="E22" s="35">
        <v>151529</v>
      </c>
      <c r="F22" s="43" t="str">
        <f t="shared" si="1"/>
        <v>N/A</v>
      </c>
      <c r="G22" s="35">
        <v>152131</v>
      </c>
      <c r="H22" s="43" t="str">
        <f t="shared" si="2"/>
        <v>N/A</v>
      </c>
      <c r="I22" s="12">
        <v>-7.65</v>
      </c>
      <c r="J22" s="12">
        <v>0.39729999999999999</v>
      </c>
      <c r="K22" s="44" t="s">
        <v>732</v>
      </c>
      <c r="L22" s="9" t="str">
        <f t="shared" si="3"/>
        <v>Yes</v>
      </c>
    </row>
    <row r="23" spans="1:12" x14ac:dyDescent="0.2">
      <c r="A23" s="4" t="s">
        <v>994</v>
      </c>
      <c r="B23" s="34" t="s">
        <v>217</v>
      </c>
      <c r="C23" s="35">
        <v>52667</v>
      </c>
      <c r="D23" s="43" t="str">
        <f t="shared" si="0"/>
        <v>N/A</v>
      </c>
      <c r="E23" s="35">
        <v>48288</v>
      </c>
      <c r="F23" s="43" t="str">
        <f t="shared" si="1"/>
        <v>N/A</v>
      </c>
      <c r="G23" s="35">
        <v>52795</v>
      </c>
      <c r="H23" s="43" t="str">
        <f t="shared" si="2"/>
        <v>N/A</v>
      </c>
      <c r="I23" s="12">
        <v>-8.31</v>
      </c>
      <c r="J23" s="12">
        <v>9.3339999999999996</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1069</v>
      </c>
      <c r="D25" s="43" t="str">
        <f t="shared" si="0"/>
        <v>N/A</v>
      </c>
      <c r="E25" s="35">
        <v>1000</v>
      </c>
      <c r="F25" s="43" t="str">
        <f t="shared" si="1"/>
        <v>N/A</v>
      </c>
      <c r="G25" s="35">
        <v>1460</v>
      </c>
      <c r="H25" s="43" t="str">
        <f t="shared" si="2"/>
        <v>N/A</v>
      </c>
      <c r="I25" s="12">
        <v>-6.45</v>
      </c>
      <c r="J25" s="12">
        <v>46</v>
      </c>
      <c r="K25" s="44" t="s">
        <v>732</v>
      </c>
      <c r="L25" s="9" t="str">
        <f t="shared" si="3"/>
        <v>No</v>
      </c>
    </row>
    <row r="26" spans="1:12" x14ac:dyDescent="0.2">
      <c r="A26" s="4" t="s">
        <v>997</v>
      </c>
      <c r="B26" s="34" t="s">
        <v>217</v>
      </c>
      <c r="C26" s="35">
        <v>72044</v>
      </c>
      <c r="D26" s="43" t="str">
        <f t="shared" si="0"/>
        <v>N/A</v>
      </c>
      <c r="E26" s="35">
        <v>73140</v>
      </c>
      <c r="F26" s="43" t="str">
        <f t="shared" si="1"/>
        <v>N/A</v>
      </c>
      <c r="G26" s="35">
        <v>72511</v>
      </c>
      <c r="H26" s="43" t="str">
        <f t="shared" si="2"/>
        <v>N/A</v>
      </c>
      <c r="I26" s="12">
        <v>1.5209999999999999</v>
      </c>
      <c r="J26" s="12">
        <v>-0.86</v>
      </c>
      <c r="K26" s="44" t="s">
        <v>732</v>
      </c>
      <c r="L26" s="9" t="str">
        <f t="shared" si="3"/>
        <v>Yes</v>
      </c>
    </row>
    <row r="27" spans="1:12" x14ac:dyDescent="0.2">
      <c r="A27" s="4" t="s">
        <v>998</v>
      </c>
      <c r="B27" s="34" t="s">
        <v>217</v>
      </c>
      <c r="C27" s="35">
        <v>28947</v>
      </c>
      <c r="D27" s="43" t="str">
        <f t="shared" si="0"/>
        <v>N/A</v>
      </c>
      <c r="E27" s="35">
        <v>21394</v>
      </c>
      <c r="F27" s="43" t="str">
        <f t="shared" si="1"/>
        <v>N/A</v>
      </c>
      <c r="G27" s="35">
        <v>17792</v>
      </c>
      <c r="H27" s="43" t="str">
        <f t="shared" si="2"/>
        <v>N/A</v>
      </c>
      <c r="I27" s="12">
        <v>-26.1</v>
      </c>
      <c r="J27" s="12">
        <v>-16.8</v>
      </c>
      <c r="K27" s="44" t="s">
        <v>732</v>
      </c>
      <c r="L27" s="9" t="str">
        <f t="shared" si="3"/>
        <v>Yes</v>
      </c>
    </row>
    <row r="28" spans="1:12" x14ac:dyDescent="0.2">
      <c r="A28" s="57" t="s">
        <v>999</v>
      </c>
      <c r="B28" s="34" t="s">
        <v>217</v>
      </c>
      <c r="C28" s="35">
        <v>9363</v>
      </c>
      <c r="D28" s="43" t="str">
        <f t="shared" si="0"/>
        <v>N/A</v>
      </c>
      <c r="E28" s="35">
        <v>7707</v>
      </c>
      <c r="F28" s="43" t="str">
        <f t="shared" si="1"/>
        <v>N/A</v>
      </c>
      <c r="G28" s="35">
        <v>7573</v>
      </c>
      <c r="H28" s="43" t="str">
        <f t="shared" si="2"/>
        <v>N/A</v>
      </c>
      <c r="I28" s="12">
        <v>-17.7</v>
      </c>
      <c r="J28" s="12">
        <v>-1.74</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74525</v>
      </c>
      <c r="D30" s="43" t="str">
        <f t="shared" si="0"/>
        <v>N/A</v>
      </c>
      <c r="E30" s="35">
        <v>74731</v>
      </c>
      <c r="F30" s="43" t="str">
        <f t="shared" si="1"/>
        <v>N/A</v>
      </c>
      <c r="G30" s="35">
        <v>74770</v>
      </c>
      <c r="H30" s="43" t="str">
        <f t="shared" si="2"/>
        <v>N/A</v>
      </c>
      <c r="I30" s="12">
        <v>0.27639999999999998</v>
      </c>
      <c r="J30" s="12">
        <v>5.2200000000000003E-2</v>
      </c>
      <c r="K30" s="44" t="s">
        <v>732</v>
      </c>
      <c r="L30" s="9" t="str">
        <f t="shared" si="3"/>
        <v>Yes</v>
      </c>
    </row>
    <row r="31" spans="1:12" x14ac:dyDescent="0.2">
      <c r="A31" s="45" t="s">
        <v>1001</v>
      </c>
      <c r="B31" s="34" t="s">
        <v>217</v>
      </c>
      <c r="C31" s="35">
        <v>22210</v>
      </c>
      <c r="D31" s="43" t="str">
        <f t="shared" si="0"/>
        <v>N/A</v>
      </c>
      <c r="E31" s="35">
        <v>23621</v>
      </c>
      <c r="F31" s="43" t="str">
        <f t="shared" si="1"/>
        <v>N/A</v>
      </c>
      <c r="G31" s="35">
        <v>24126</v>
      </c>
      <c r="H31" s="43" t="str">
        <f t="shared" si="2"/>
        <v>N/A</v>
      </c>
      <c r="I31" s="12">
        <v>6.3529999999999998</v>
      </c>
      <c r="J31" s="12">
        <v>2.1379999999999999</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1114</v>
      </c>
      <c r="D33" s="43" t="str">
        <f t="shared" si="0"/>
        <v>N/A</v>
      </c>
      <c r="E33" s="35">
        <v>1396</v>
      </c>
      <c r="F33" s="43" t="str">
        <f t="shared" si="1"/>
        <v>N/A</v>
      </c>
      <c r="G33" s="35">
        <v>1479</v>
      </c>
      <c r="H33" s="43" t="str">
        <f t="shared" si="2"/>
        <v>N/A</v>
      </c>
      <c r="I33" s="12">
        <v>25.31</v>
      </c>
      <c r="J33" s="12">
        <v>5.9459999999999997</v>
      </c>
      <c r="K33" s="44" t="s">
        <v>732</v>
      </c>
      <c r="L33" s="9" t="str">
        <f t="shared" si="3"/>
        <v>Yes</v>
      </c>
    </row>
    <row r="34" spans="1:12" x14ac:dyDescent="0.2">
      <c r="A34" s="45" t="s">
        <v>1004</v>
      </c>
      <c r="B34" s="34" t="s">
        <v>217</v>
      </c>
      <c r="C34" s="35">
        <v>20259</v>
      </c>
      <c r="D34" s="43" t="str">
        <f t="shared" si="0"/>
        <v>N/A</v>
      </c>
      <c r="E34" s="35">
        <v>19220</v>
      </c>
      <c r="F34" s="43" t="str">
        <f t="shared" si="1"/>
        <v>N/A</v>
      </c>
      <c r="G34" s="35">
        <v>16801</v>
      </c>
      <c r="H34" s="43" t="str">
        <f t="shared" si="2"/>
        <v>N/A</v>
      </c>
      <c r="I34" s="12">
        <v>-5.13</v>
      </c>
      <c r="J34" s="12">
        <v>-12.6</v>
      </c>
      <c r="K34" s="44" t="s">
        <v>732</v>
      </c>
      <c r="L34" s="9" t="str">
        <f t="shared" si="3"/>
        <v>Yes</v>
      </c>
    </row>
    <row r="35" spans="1:12" x14ac:dyDescent="0.2">
      <c r="A35" s="45" t="s">
        <v>1005</v>
      </c>
      <c r="B35" s="34" t="s">
        <v>217</v>
      </c>
      <c r="C35" s="35">
        <v>5832</v>
      </c>
      <c r="D35" s="43" t="str">
        <f t="shared" si="0"/>
        <v>N/A</v>
      </c>
      <c r="E35" s="35">
        <v>5250</v>
      </c>
      <c r="F35" s="43" t="str">
        <f t="shared" si="1"/>
        <v>N/A</v>
      </c>
      <c r="G35" s="35">
        <v>4219</v>
      </c>
      <c r="H35" s="43" t="str">
        <f t="shared" si="2"/>
        <v>N/A</v>
      </c>
      <c r="I35" s="12">
        <v>-9.98</v>
      </c>
      <c r="J35" s="12">
        <v>-19.600000000000001</v>
      </c>
      <c r="K35" s="44" t="s">
        <v>732</v>
      </c>
      <c r="L35" s="9" t="str">
        <f t="shared" si="3"/>
        <v>Yes</v>
      </c>
    </row>
    <row r="36" spans="1:12" x14ac:dyDescent="0.2">
      <c r="A36" s="45" t="s">
        <v>1006</v>
      </c>
      <c r="B36" s="34" t="s">
        <v>217</v>
      </c>
      <c r="C36" s="35">
        <v>25110</v>
      </c>
      <c r="D36" s="43" t="str">
        <f t="shared" si="0"/>
        <v>N/A</v>
      </c>
      <c r="E36" s="35">
        <v>25244</v>
      </c>
      <c r="F36" s="43" t="str">
        <f t="shared" si="1"/>
        <v>N/A</v>
      </c>
      <c r="G36" s="35">
        <v>28145</v>
      </c>
      <c r="H36" s="43" t="str">
        <f t="shared" si="2"/>
        <v>N/A</v>
      </c>
      <c r="I36" s="12">
        <v>0.53369999999999995</v>
      </c>
      <c r="J36" s="12">
        <v>11.49</v>
      </c>
      <c r="K36" s="44" t="s">
        <v>732</v>
      </c>
      <c r="L36" s="9" t="str">
        <f t="shared" si="3"/>
        <v>Yes</v>
      </c>
    </row>
    <row r="37" spans="1:12" x14ac:dyDescent="0.2">
      <c r="A37" s="45" t="s">
        <v>122</v>
      </c>
      <c r="B37" s="34" t="s">
        <v>217</v>
      </c>
      <c r="C37" s="35">
        <v>113</v>
      </c>
      <c r="D37" s="43" t="str">
        <f t="shared" si="0"/>
        <v>N/A</v>
      </c>
      <c r="E37" s="35">
        <v>84</v>
      </c>
      <c r="F37" s="43" t="str">
        <f t="shared" si="1"/>
        <v>N/A</v>
      </c>
      <c r="G37" s="35">
        <v>94</v>
      </c>
      <c r="H37" s="43" t="str">
        <f t="shared" si="2"/>
        <v>N/A</v>
      </c>
      <c r="I37" s="12">
        <v>-25.7</v>
      </c>
      <c r="J37" s="12">
        <v>11.9</v>
      </c>
      <c r="K37" s="44" t="s">
        <v>732</v>
      </c>
      <c r="L37" s="9" t="str">
        <f t="shared" si="3"/>
        <v>Yes</v>
      </c>
    </row>
    <row r="38" spans="1:12" x14ac:dyDescent="0.2">
      <c r="A38" s="45" t="s">
        <v>84</v>
      </c>
      <c r="B38" s="34" t="s">
        <v>217</v>
      </c>
      <c r="C38" s="46">
        <v>733472552</v>
      </c>
      <c r="D38" s="43" t="str">
        <f t="shared" si="0"/>
        <v>N/A</v>
      </c>
      <c r="E38" s="46">
        <v>807074503</v>
      </c>
      <c r="F38" s="43" t="str">
        <f t="shared" si="1"/>
        <v>N/A</v>
      </c>
      <c r="G38" s="46">
        <v>785018251</v>
      </c>
      <c r="H38" s="43" t="str">
        <f t="shared" si="2"/>
        <v>N/A</v>
      </c>
      <c r="I38" s="12">
        <v>10.029999999999999</v>
      </c>
      <c r="J38" s="12">
        <v>-2.73</v>
      </c>
      <c r="K38" s="44" t="s">
        <v>732</v>
      </c>
      <c r="L38" s="9" t="str">
        <f t="shared" si="3"/>
        <v>Yes</v>
      </c>
    </row>
    <row r="39" spans="1:12" x14ac:dyDescent="0.2">
      <c r="A39" s="45" t="s">
        <v>1288</v>
      </c>
      <c r="B39" s="34" t="s">
        <v>217</v>
      </c>
      <c r="C39" s="46">
        <v>2817.1259707999998</v>
      </c>
      <c r="D39" s="43" t="str">
        <f t="shared" si="0"/>
        <v>N/A</v>
      </c>
      <c r="E39" s="46">
        <v>3280.9907229999999</v>
      </c>
      <c r="F39" s="43" t="str">
        <f t="shared" si="1"/>
        <v>N/A</v>
      </c>
      <c r="G39" s="46">
        <v>3172.7523532</v>
      </c>
      <c r="H39" s="43" t="str">
        <f t="shared" si="2"/>
        <v>N/A</v>
      </c>
      <c r="I39" s="12">
        <v>16.47</v>
      </c>
      <c r="J39" s="12">
        <v>-3.3</v>
      </c>
      <c r="K39" s="44" t="s">
        <v>732</v>
      </c>
      <c r="L39" s="9" t="str">
        <f t="shared" si="3"/>
        <v>Yes</v>
      </c>
    </row>
    <row r="40" spans="1:12" x14ac:dyDescent="0.2">
      <c r="A40" s="45" t="s">
        <v>1289</v>
      </c>
      <c r="B40" s="34" t="s">
        <v>217</v>
      </c>
      <c r="C40" s="46">
        <v>3573.9399692000002</v>
      </c>
      <c r="D40" s="43" t="str">
        <f>IF($B40="N/A","N/A",IF(C40&gt;10,"No",IF(C40&lt;-10,"No","Yes")))</f>
        <v>N/A</v>
      </c>
      <c r="E40" s="46">
        <v>4017.1147286</v>
      </c>
      <c r="F40" s="43" t="str">
        <f>IF($B40="N/A","N/A",IF(E40&gt;10,"No",IF(E40&lt;-10,"No","Yes")))</f>
        <v>N/A</v>
      </c>
      <c r="G40" s="46">
        <v>3947.2550922999999</v>
      </c>
      <c r="H40" s="43" t="str">
        <f>IF($B40="N/A","N/A",IF(G40&gt;10,"No",IF(G40&lt;-10,"No","Yes")))</f>
        <v>N/A</v>
      </c>
      <c r="I40" s="12">
        <v>12.4</v>
      </c>
      <c r="J40" s="12">
        <v>-1.74</v>
      </c>
      <c r="K40" s="44" t="s">
        <v>732</v>
      </c>
      <c r="L40" s="9" t="str">
        <f>IF(J40="Div by 0", "N/A", IF(K40="N/A","N/A", IF(J40&gt;VALUE(MID(K40,1,2)), "No", IF(J40&lt;-1*VALUE(MID(K40,1,2)), "No", "Yes"))))</f>
        <v>Yes</v>
      </c>
    </row>
    <row r="41" spans="1:12" x14ac:dyDescent="0.2">
      <c r="A41" s="45" t="s">
        <v>107</v>
      </c>
      <c r="B41" s="34" t="s">
        <v>217</v>
      </c>
      <c r="C41" s="46">
        <v>71068696</v>
      </c>
      <c r="D41" s="43" t="str">
        <f t="shared" ref="D41:D44" si="4">IF($B41="N/A","N/A",IF(C41&gt;10,"No",IF(C41&lt;-10,"No","Yes")))</f>
        <v>N/A</v>
      </c>
      <c r="E41" s="46">
        <v>163185986</v>
      </c>
      <c r="F41" s="43" t="str">
        <f t="shared" ref="F41:F44" si="5">IF($B41="N/A","N/A",IF(E41&gt;10,"No",IF(E41&lt;-10,"No","Yes")))</f>
        <v>N/A</v>
      </c>
      <c r="G41" s="46">
        <v>126742429</v>
      </c>
      <c r="H41" s="43" t="str">
        <f t="shared" ref="H41:H44" si="6">IF($B41="N/A","N/A",IF(G41&gt;10,"No",IF(G41&lt;-10,"No","Yes")))</f>
        <v>N/A</v>
      </c>
      <c r="I41" s="12">
        <v>129.6</v>
      </c>
      <c r="J41" s="12">
        <v>-22.3</v>
      </c>
      <c r="K41" s="44" t="s">
        <v>732</v>
      </c>
      <c r="L41" s="9" t="str">
        <f t="shared" ref="L41:L43" si="7">IF(J41="Div by 0", "N/A", IF(K41="N/A","N/A", IF(J41&gt;VALUE(MID(K41,1,2)), "No", IF(J41&lt;-1*VALUE(MID(K41,1,2)), "No", "Yes"))))</f>
        <v>Yes</v>
      </c>
    </row>
    <row r="42" spans="1:12" x14ac:dyDescent="0.2">
      <c r="A42" s="45" t="s">
        <v>162</v>
      </c>
      <c r="B42" s="47" t="s">
        <v>221</v>
      </c>
      <c r="C42" s="1">
        <v>0</v>
      </c>
      <c r="D42" s="43" t="str">
        <f>IF($B42="N/A","N/A",IF(C42&gt;0,"No",IF(C42&lt;0,"No","Yes")))</f>
        <v>Yes</v>
      </c>
      <c r="E42" s="1">
        <v>494</v>
      </c>
      <c r="F42" s="43" t="str">
        <f>IF($B42="N/A","N/A",IF(E42&gt;0,"No",IF(E42&lt;0,"No","Yes")))</f>
        <v>No</v>
      </c>
      <c r="G42" s="1">
        <v>596</v>
      </c>
      <c r="H42" s="43" t="str">
        <f>IF($B42="N/A","N/A",IF(G42&gt;0,"No",IF(G42&lt;0,"No","Yes")))</f>
        <v>No</v>
      </c>
      <c r="I42" s="12" t="s">
        <v>1743</v>
      </c>
      <c r="J42" s="12">
        <v>20.65</v>
      </c>
      <c r="K42" s="44" t="s">
        <v>732</v>
      </c>
      <c r="L42" s="9" t="str">
        <f t="shared" si="7"/>
        <v>Yes</v>
      </c>
    </row>
    <row r="43" spans="1:12" x14ac:dyDescent="0.2">
      <c r="A43" s="45" t="s">
        <v>160</v>
      </c>
      <c r="B43" s="34" t="s">
        <v>217</v>
      </c>
      <c r="C43" s="46">
        <v>0</v>
      </c>
      <c r="D43" s="43" t="str">
        <f t="shared" si="4"/>
        <v>N/A</v>
      </c>
      <c r="E43" s="46">
        <v>3155265</v>
      </c>
      <c r="F43" s="43" t="str">
        <f t="shared" si="5"/>
        <v>N/A</v>
      </c>
      <c r="G43" s="46">
        <v>3379150</v>
      </c>
      <c r="H43" s="43" t="str">
        <f t="shared" si="6"/>
        <v>N/A</v>
      </c>
      <c r="I43" s="12" t="s">
        <v>1743</v>
      </c>
      <c r="J43" s="12">
        <v>7.0960000000000001</v>
      </c>
      <c r="K43" s="44" t="s">
        <v>732</v>
      </c>
      <c r="L43" s="9" t="str">
        <f t="shared" si="7"/>
        <v>Yes</v>
      </c>
    </row>
    <row r="44" spans="1:12" x14ac:dyDescent="0.2">
      <c r="A44" s="45" t="s">
        <v>1290</v>
      </c>
      <c r="B44" s="34" t="s">
        <v>217</v>
      </c>
      <c r="C44" s="46" t="s">
        <v>1743</v>
      </c>
      <c r="D44" s="43" t="str">
        <f t="shared" si="4"/>
        <v>N/A</v>
      </c>
      <c r="E44" s="46">
        <v>6387.1761133999998</v>
      </c>
      <c r="F44" s="43" t="str">
        <f t="shared" si="5"/>
        <v>N/A</v>
      </c>
      <c r="G44" s="46">
        <v>5669.7147650999996</v>
      </c>
      <c r="H44" s="43" t="str">
        <f t="shared" si="6"/>
        <v>N/A</v>
      </c>
      <c r="I44" s="12" t="s">
        <v>1743</v>
      </c>
      <c r="J44" s="12">
        <v>-11.2</v>
      </c>
      <c r="K44" s="44" t="s">
        <v>732</v>
      </c>
      <c r="L44" s="9" t="str">
        <f>IF(J44="Div by 0", "N/A", IF(OR(J44="N/A",K44="N/A"),"N/A", IF(J44&gt;VALUE(MID(K44,1,2)), "No", IF(J44&lt;-1*VALUE(MID(K44,1,2)), "No", "Yes"))))</f>
        <v>Yes</v>
      </c>
    </row>
    <row r="45" spans="1:12" x14ac:dyDescent="0.2">
      <c r="A45" s="45" t="s">
        <v>1291</v>
      </c>
      <c r="B45" s="34" t="s">
        <v>217</v>
      </c>
      <c r="C45" s="46">
        <v>5682.9258065000004</v>
      </c>
      <c r="D45" s="43" t="str">
        <f t="shared" ref="D45:D71" si="8">IF($B45="N/A","N/A",IF(C45&gt;10,"No",IF(C45&lt;-10,"No","Yes")))</f>
        <v>N/A</v>
      </c>
      <c r="E45" s="46">
        <v>6198.2979452</v>
      </c>
      <c r="F45" s="43" t="str">
        <f t="shared" ref="F45:F71" si="9">IF($B45="N/A","N/A",IF(E45&gt;10,"No",IF(E45&lt;-10,"No","Yes")))</f>
        <v>N/A</v>
      </c>
      <c r="G45" s="46">
        <v>4011.5306122000002</v>
      </c>
      <c r="H45" s="43" t="str">
        <f t="shared" ref="H45:H71" si="10">IF($B45="N/A","N/A",IF(G45&gt;10,"No",IF(G45&lt;-10,"No","Yes")))</f>
        <v>N/A</v>
      </c>
      <c r="I45" s="12">
        <v>9.0690000000000008</v>
      </c>
      <c r="J45" s="12">
        <v>-35.299999999999997</v>
      </c>
      <c r="K45" s="44" t="s">
        <v>732</v>
      </c>
      <c r="L45" s="9" t="str">
        <f t="shared" ref="L45:L71" si="11">IF(J45="Div by 0", "N/A", IF(K45="N/A","N/A", IF(J45&gt;VALUE(MID(K45,1,2)), "No", IF(J45&lt;-1*VALUE(MID(K45,1,2)), "No", "Yes"))))</f>
        <v>No</v>
      </c>
    </row>
    <row r="46" spans="1:12" x14ac:dyDescent="0.2">
      <c r="A46" s="45" t="s">
        <v>1292</v>
      </c>
      <c r="B46" s="34" t="s">
        <v>217</v>
      </c>
      <c r="C46" s="46">
        <v>2484.875</v>
      </c>
      <c r="D46" s="43" t="str">
        <f t="shared" si="8"/>
        <v>N/A</v>
      </c>
      <c r="E46" s="46">
        <v>4587.0656933999999</v>
      </c>
      <c r="F46" s="43" t="str">
        <f t="shared" si="9"/>
        <v>N/A</v>
      </c>
      <c r="G46" s="46">
        <v>2882.3</v>
      </c>
      <c r="H46" s="43" t="str">
        <f t="shared" si="10"/>
        <v>N/A</v>
      </c>
      <c r="I46" s="12">
        <v>84.6</v>
      </c>
      <c r="J46" s="12">
        <v>-37.200000000000003</v>
      </c>
      <c r="K46" s="44" t="s">
        <v>732</v>
      </c>
      <c r="L46" s="9" t="str">
        <f t="shared" si="11"/>
        <v>No</v>
      </c>
    </row>
    <row r="47" spans="1:12" x14ac:dyDescent="0.2">
      <c r="A47" s="45" t="s">
        <v>1293</v>
      </c>
      <c r="B47" s="34" t="s">
        <v>217</v>
      </c>
      <c r="C47" s="46">
        <v>2256.3703704</v>
      </c>
      <c r="D47" s="43" t="str">
        <f t="shared" si="8"/>
        <v>N/A</v>
      </c>
      <c r="E47" s="46">
        <v>3612.1359222999999</v>
      </c>
      <c r="F47" s="43" t="str">
        <f t="shared" si="9"/>
        <v>N/A</v>
      </c>
      <c r="G47" s="46">
        <v>1344.0947368</v>
      </c>
      <c r="H47" s="43" t="str">
        <f t="shared" si="10"/>
        <v>N/A</v>
      </c>
      <c r="I47" s="12">
        <v>60.09</v>
      </c>
      <c r="J47" s="12">
        <v>-62.8</v>
      </c>
      <c r="K47" s="44" t="s">
        <v>732</v>
      </c>
      <c r="L47" s="9" t="str">
        <f t="shared" si="11"/>
        <v>No</v>
      </c>
    </row>
    <row r="48" spans="1:12" x14ac:dyDescent="0.2">
      <c r="A48" s="45" t="s">
        <v>1294</v>
      </c>
      <c r="B48" s="34" t="s">
        <v>217</v>
      </c>
      <c r="C48" s="46">
        <v>5310.3858268000004</v>
      </c>
      <c r="D48" s="43" t="str">
        <f t="shared" si="8"/>
        <v>N/A</v>
      </c>
      <c r="E48" s="46">
        <v>1915.375</v>
      </c>
      <c r="F48" s="43" t="str">
        <f t="shared" si="9"/>
        <v>N/A</v>
      </c>
      <c r="G48" s="46">
        <v>369.54545454999999</v>
      </c>
      <c r="H48" s="43" t="str">
        <f t="shared" si="10"/>
        <v>N/A</v>
      </c>
      <c r="I48" s="12">
        <v>-63.9</v>
      </c>
      <c r="J48" s="12">
        <v>-80.7</v>
      </c>
      <c r="K48" s="44" t="s">
        <v>732</v>
      </c>
      <c r="L48" s="9" t="str">
        <f t="shared" si="11"/>
        <v>No</v>
      </c>
    </row>
    <row r="49" spans="1:12" x14ac:dyDescent="0.2">
      <c r="A49" s="45" t="s">
        <v>1295</v>
      </c>
      <c r="B49" s="34" t="s">
        <v>217</v>
      </c>
      <c r="C49" s="46">
        <v>25296.5</v>
      </c>
      <c r="D49" s="43" t="str">
        <f t="shared" si="8"/>
        <v>N/A</v>
      </c>
      <c r="E49" s="46">
        <v>37406.65</v>
      </c>
      <c r="F49" s="43" t="str">
        <f t="shared" si="9"/>
        <v>N/A</v>
      </c>
      <c r="G49" s="46">
        <v>30980.277778</v>
      </c>
      <c r="H49" s="43" t="str">
        <f t="shared" si="10"/>
        <v>N/A</v>
      </c>
      <c r="I49" s="12">
        <v>47.87</v>
      </c>
      <c r="J49" s="12">
        <v>-17.2</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14612.175117999999</v>
      </c>
      <c r="D51" s="43" t="str">
        <f t="shared" si="8"/>
        <v>N/A</v>
      </c>
      <c r="E51" s="46">
        <v>18225.980909000002</v>
      </c>
      <c r="F51" s="43" t="str">
        <f t="shared" si="9"/>
        <v>N/A</v>
      </c>
      <c r="G51" s="46">
        <v>17688.591843999999</v>
      </c>
      <c r="H51" s="43" t="str">
        <f t="shared" si="10"/>
        <v>N/A</v>
      </c>
      <c r="I51" s="12">
        <v>24.73</v>
      </c>
      <c r="J51" s="12">
        <v>-2.95</v>
      </c>
      <c r="K51" s="44" t="s">
        <v>732</v>
      </c>
      <c r="L51" s="9" t="str">
        <f t="shared" si="11"/>
        <v>Yes</v>
      </c>
    </row>
    <row r="52" spans="1:12" x14ac:dyDescent="0.2">
      <c r="A52" s="45" t="s">
        <v>1298</v>
      </c>
      <c r="B52" s="34" t="s">
        <v>217</v>
      </c>
      <c r="C52" s="46">
        <v>11500.226271</v>
      </c>
      <c r="D52" s="43" t="str">
        <f t="shared" si="8"/>
        <v>N/A</v>
      </c>
      <c r="E52" s="46">
        <v>14328.764660000001</v>
      </c>
      <c r="F52" s="43" t="str">
        <f t="shared" si="9"/>
        <v>N/A</v>
      </c>
      <c r="G52" s="46">
        <v>14177.053085</v>
      </c>
      <c r="H52" s="43" t="str">
        <f t="shared" si="10"/>
        <v>N/A</v>
      </c>
      <c r="I52" s="12">
        <v>24.6</v>
      </c>
      <c r="J52" s="12">
        <v>-1.06</v>
      </c>
      <c r="K52" s="44" t="s">
        <v>732</v>
      </c>
      <c r="L52" s="9" t="str">
        <f t="shared" si="11"/>
        <v>Yes</v>
      </c>
    </row>
    <row r="53" spans="1:12" x14ac:dyDescent="0.2">
      <c r="A53" s="45" t="s">
        <v>1299</v>
      </c>
      <c r="B53" s="34" t="s">
        <v>217</v>
      </c>
      <c r="C53" s="46">
        <v>11976.349445</v>
      </c>
      <c r="D53" s="43" t="str">
        <f t="shared" si="8"/>
        <v>N/A</v>
      </c>
      <c r="E53" s="46">
        <v>13618.189547</v>
      </c>
      <c r="F53" s="43" t="str">
        <f t="shared" si="9"/>
        <v>N/A</v>
      </c>
      <c r="G53" s="46">
        <v>13392.528565000001</v>
      </c>
      <c r="H53" s="43" t="str">
        <f t="shared" si="10"/>
        <v>N/A</v>
      </c>
      <c r="I53" s="12">
        <v>13.71</v>
      </c>
      <c r="J53" s="12">
        <v>-1.66</v>
      </c>
      <c r="K53" s="44" t="s">
        <v>732</v>
      </c>
      <c r="L53" s="9" t="str">
        <f t="shared" si="11"/>
        <v>Yes</v>
      </c>
    </row>
    <row r="54" spans="1:12" x14ac:dyDescent="0.2">
      <c r="A54" s="45" t="s">
        <v>1300</v>
      </c>
      <c r="B54" s="34" t="s">
        <v>217</v>
      </c>
      <c r="C54" s="46">
        <v>10508.790075999999</v>
      </c>
      <c r="D54" s="43" t="str">
        <f t="shared" si="8"/>
        <v>N/A</v>
      </c>
      <c r="E54" s="46">
        <v>14844.529334999999</v>
      </c>
      <c r="F54" s="43" t="str">
        <f t="shared" si="9"/>
        <v>N/A</v>
      </c>
      <c r="G54" s="46">
        <v>14142.259223999999</v>
      </c>
      <c r="H54" s="43" t="str">
        <f t="shared" si="10"/>
        <v>N/A</v>
      </c>
      <c r="I54" s="12">
        <v>41.26</v>
      </c>
      <c r="J54" s="12">
        <v>-4.7300000000000004</v>
      </c>
      <c r="K54" s="44" t="s">
        <v>732</v>
      </c>
      <c r="L54" s="9" t="str">
        <f t="shared" si="11"/>
        <v>Yes</v>
      </c>
    </row>
    <row r="55" spans="1:12" x14ac:dyDescent="0.2">
      <c r="A55" s="45" t="s">
        <v>1301</v>
      </c>
      <c r="B55" s="34" t="s">
        <v>217</v>
      </c>
      <c r="C55" s="46">
        <v>38065.852174</v>
      </c>
      <c r="D55" s="43" t="str">
        <f t="shared" si="8"/>
        <v>N/A</v>
      </c>
      <c r="E55" s="46">
        <v>48340.574989000001</v>
      </c>
      <c r="F55" s="43" t="str">
        <f t="shared" si="9"/>
        <v>N/A</v>
      </c>
      <c r="G55" s="46">
        <v>46566.453200000004</v>
      </c>
      <c r="H55" s="43" t="str">
        <f t="shared" si="10"/>
        <v>N/A</v>
      </c>
      <c r="I55" s="12">
        <v>26.99</v>
      </c>
      <c r="J55" s="12">
        <v>-3.67</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1677.7352733</v>
      </c>
      <c r="D57" s="43" t="str">
        <f t="shared" si="8"/>
        <v>N/A</v>
      </c>
      <c r="E57" s="46">
        <v>1873.9972150999999</v>
      </c>
      <c r="F57" s="43" t="str">
        <f t="shared" si="9"/>
        <v>N/A</v>
      </c>
      <c r="G57" s="46">
        <v>1770.9502007999999</v>
      </c>
      <c r="H57" s="43" t="str">
        <f t="shared" si="10"/>
        <v>N/A</v>
      </c>
      <c r="I57" s="12">
        <v>11.7</v>
      </c>
      <c r="J57" s="12">
        <v>-5.5</v>
      </c>
      <c r="K57" s="44" t="s">
        <v>732</v>
      </c>
      <c r="L57" s="9" t="str">
        <f t="shared" si="11"/>
        <v>Yes</v>
      </c>
    </row>
    <row r="58" spans="1:12" x14ac:dyDescent="0.2">
      <c r="A58" s="45" t="s">
        <v>1304</v>
      </c>
      <c r="B58" s="34" t="s">
        <v>217</v>
      </c>
      <c r="C58" s="46">
        <v>1098.3385042</v>
      </c>
      <c r="D58" s="43" t="str">
        <f t="shared" si="8"/>
        <v>N/A</v>
      </c>
      <c r="E58" s="46">
        <v>1275.6378189</v>
      </c>
      <c r="F58" s="43" t="str">
        <f t="shared" si="9"/>
        <v>N/A</v>
      </c>
      <c r="G58" s="46">
        <v>1469.2169902000001</v>
      </c>
      <c r="H58" s="43" t="str">
        <f t="shared" si="10"/>
        <v>N/A</v>
      </c>
      <c r="I58" s="12">
        <v>16.14</v>
      </c>
      <c r="J58" s="12">
        <v>15.18</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4938.3115060999999</v>
      </c>
      <c r="D60" s="43" t="str">
        <f t="shared" si="8"/>
        <v>N/A</v>
      </c>
      <c r="E60" s="46">
        <v>6592.62</v>
      </c>
      <c r="F60" s="43" t="str">
        <f t="shared" si="9"/>
        <v>N/A</v>
      </c>
      <c r="G60" s="46">
        <v>8361.0472602999998</v>
      </c>
      <c r="H60" s="43" t="str">
        <f t="shared" si="10"/>
        <v>N/A</v>
      </c>
      <c r="I60" s="12">
        <v>33.5</v>
      </c>
      <c r="J60" s="12">
        <v>26.82</v>
      </c>
      <c r="K60" s="44" t="s">
        <v>732</v>
      </c>
      <c r="L60" s="9" t="str">
        <f t="shared" si="11"/>
        <v>Yes</v>
      </c>
    </row>
    <row r="61" spans="1:12" x14ac:dyDescent="0.2">
      <c r="A61" s="3" t="s">
        <v>1307</v>
      </c>
      <c r="B61" s="34" t="s">
        <v>217</v>
      </c>
      <c r="C61" s="46">
        <v>850.68198600999995</v>
      </c>
      <c r="D61" s="43" t="str">
        <f t="shared" si="8"/>
        <v>N/A</v>
      </c>
      <c r="E61" s="46">
        <v>1031.8098167999999</v>
      </c>
      <c r="F61" s="43" t="str">
        <f t="shared" si="9"/>
        <v>N/A</v>
      </c>
      <c r="G61" s="46">
        <v>975.13113871999997</v>
      </c>
      <c r="H61" s="43" t="str">
        <f t="shared" si="10"/>
        <v>N/A</v>
      </c>
      <c r="I61" s="12">
        <v>21.29</v>
      </c>
      <c r="J61" s="12">
        <v>-5.49</v>
      </c>
      <c r="K61" s="44" t="s">
        <v>732</v>
      </c>
      <c r="L61" s="9" t="str">
        <f t="shared" si="11"/>
        <v>Yes</v>
      </c>
    </row>
    <row r="62" spans="1:12" x14ac:dyDescent="0.2">
      <c r="A62" s="3" t="s">
        <v>1308</v>
      </c>
      <c r="B62" s="34" t="s">
        <v>217</v>
      </c>
      <c r="C62" s="46">
        <v>3131.3968977999998</v>
      </c>
      <c r="D62" s="43" t="str">
        <f t="shared" si="8"/>
        <v>N/A</v>
      </c>
      <c r="E62" s="46">
        <v>3787.3014864000002</v>
      </c>
      <c r="F62" s="43" t="str">
        <f t="shared" si="9"/>
        <v>N/A</v>
      </c>
      <c r="G62" s="46">
        <v>3685.9071493000001</v>
      </c>
      <c r="H62" s="43" t="str">
        <f t="shared" si="10"/>
        <v>N/A</v>
      </c>
      <c r="I62" s="12">
        <v>20.95</v>
      </c>
      <c r="J62" s="12">
        <v>-2.68</v>
      </c>
      <c r="K62" s="44" t="s">
        <v>732</v>
      </c>
      <c r="L62" s="9" t="str">
        <f t="shared" si="11"/>
        <v>Yes</v>
      </c>
    </row>
    <row r="63" spans="1:12" x14ac:dyDescent="0.2">
      <c r="A63" s="3" t="s">
        <v>1309</v>
      </c>
      <c r="B63" s="34" t="s">
        <v>217</v>
      </c>
      <c r="C63" s="46">
        <v>6434.1827406000002</v>
      </c>
      <c r="D63" s="43" t="str">
        <f t="shared" si="8"/>
        <v>N/A</v>
      </c>
      <c r="E63" s="46">
        <v>7691.9951991999997</v>
      </c>
      <c r="F63" s="43" t="str">
        <f t="shared" si="9"/>
        <v>N/A</v>
      </c>
      <c r="G63" s="46">
        <v>5724.8898718999999</v>
      </c>
      <c r="H63" s="43" t="str">
        <f t="shared" si="10"/>
        <v>N/A</v>
      </c>
      <c r="I63" s="12">
        <v>19.55</v>
      </c>
      <c r="J63" s="12">
        <v>-25.6</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1921.1011874999999</v>
      </c>
      <c r="D65" s="43" t="str">
        <f t="shared" si="8"/>
        <v>N/A</v>
      </c>
      <c r="E65" s="46">
        <v>2236.2097254999999</v>
      </c>
      <c r="F65" s="43" t="str">
        <f t="shared" si="9"/>
        <v>N/A</v>
      </c>
      <c r="G65" s="46">
        <v>2094.1851410999998</v>
      </c>
      <c r="H65" s="43" t="str">
        <f t="shared" si="10"/>
        <v>N/A</v>
      </c>
      <c r="I65" s="12">
        <v>16.399999999999999</v>
      </c>
      <c r="J65" s="12">
        <v>-6.35</v>
      </c>
      <c r="K65" s="44" t="s">
        <v>732</v>
      </c>
      <c r="L65" s="9" t="str">
        <f t="shared" si="11"/>
        <v>Yes</v>
      </c>
    </row>
    <row r="66" spans="1:12" x14ac:dyDescent="0.2">
      <c r="A66" s="3" t="s">
        <v>1312</v>
      </c>
      <c r="B66" s="34" t="s">
        <v>217</v>
      </c>
      <c r="C66" s="46">
        <v>2441.554615</v>
      </c>
      <c r="D66" s="43" t="str">
        <f t="shared" si="8"/>
        <v>N/A</v>
      </c>
      <c r="E66" s="46">
        <v>2692.3263621000001</v>
      </c>
      <c r="F66" s="43" t="str">
        <f t="shared" si="9"/>
        <v>N/A</v>
      </c>
      <c r="G66" s="46">
        <v>2736.7997181000001</v>
      </c>
      <c r="H66" s="43" t="str">
        <f t="shared" si="10"/>
        <v>N/A</v>
      </c>
      <c r="I66" s="12">
        <v>10.27</v>
      </c>
      <c r="J66" s="12">
        <v>1.6519999999999999</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2786.3240575</v>
      </c>
      <c r="D68" s="43" t="str">
        <f t="shared" si="8"/>
        <v>N/A</v>
      </c>
      <c r="E68" s="46">
        <v>4380.3244986</v>
      </c>
      <c r="F68" s="43" t="str">
        <f t="shared" si="9"/>
        <v>N/A</v>
      </c>
      <c r="G68" s="46">
        <v>3341.8979039999999</v>
      </c>
      <c r="H68" s="43" t="str">
        <f t="shared" si="10"/>
        <v>N/A</v>
      </c>
      <c r="I68" s="12">
        <v>57.21</v>
      </c>
      <c r="J68" s="12">
        <v>-23.7</v>
      </c>
      <c r="K68" s="44" t="s">
        <v>732</v>
      </c>
      <c r="L68" s="9" t="str">
        <f t="shared" si="11"/>
        <v>Yes</v>
      </c>
    </row>
    <row r="69" spans="1:12" x14ac:dyDescent="0.2">
      <c r="A69" s="2" t="s">
        <v>1315</v>
      </c>
      <c r="B69" s="34" t="s">
        <v>217</v>
      </c>
      <c r="C69" s="46">
        <v>2376.4625597999998</v>
      </c>
      <c r="D69" s="43" t="str">
        <f t="shared" si="8"/>
        <v>N/A</v>
      </c>
      <c r="E69" s="46">
        <v>2995.8298126999998</v>
      </c>
      <c r="F69" s="43" t="str">
        <f t="shared" si="9"/>
        <v>N/A</v>
      </c>
      <c r="G69" s="46">
        <v>3052.4461044</v>
      </c>
      <c r="H69" s="43" t="str">
        <f t="shared" si="10"/>
        <v>N/A</v>
      </c>
      <c r="I69" s="12">
        <v>26.06</v>
      </c>
      <c r="J69" s="12">
        <v>1.89</v>
      </c>
      <c r="K69" s="44" t="s">
        <v>732</v>
      </c>
      <c r="L69" s="9" t="str">
        <f t="shared" si="11"/>
        <v>Yes</v>
      </c>
    </row>
    <row r="70" spans="1:12" x14ac:dyDescent="0.2">
      <c r="A70" s="45" t="s">
        <v>1316</v>
      </c>
      <c r="B70" s="34" t="s">
        <v>217</v>
      </c>
      <c r="C70" s="46">
        <v>1910.8664266000001</v>
      </c>
      <c r="D70" s="43" t="str">
        <f t="shared" si="8"/>
        <v>N/A</v>
      </c>
      <c r="E70" s="46">
        <v>2125.7072380999998</v>
      </c>
      <c r="F70" s="43" t="str">
        <f t="shared" si="9"/>
        <v>N/A</v>
      </c>
      <c r="G70" s="46">
        <v>1995.6868926</v>
      </c>
      <c r="H70" s="43" t="str">
        <f t="shared" si="10"/>
        <v>N/A</v>
      </c>
      <c r="I70" s="12">
        <v>11.24</v>
      </c>
      <c r="J70" s="12">
        <v>-6.12</v>
      </c>
      <c r="K70" s="44" t="s">
        <v>732</v>
      </c>
      <c r="L70" s="9" t="str">
        <f t="shared" si="11"/>
        <v>Yes</v>
      </c>
    </row>
    <row r="71" spans="1:12" x14ac:dyDescent="0.2">
      <c r="A71" s="45" t="s">
        <v>1317</v>
      </c>
      <c r="B71" s="34" t="s">
        <v>217</v>
      </c>
      <c r="C71" s="46">
        <v>1057.3574272999999</v>
      </c>
      <c r="D71" s="43" t="str">
        <f t="shared" si="8"/>
        <v>N/A</v>
      </c>
      <c r="E71" s="46">
        <v>1135.4778561000001</v>
      </c>
      <c r="F71" s="43" t="str">
        <f t="shared" si="9"/>
        <v>N/A</v>
      </c>
      <c r="G71" s="46">
        <v>920.50367738</v>
      </c>
      <c r="H71" s="43" t="str">
        <f t="shared" si="10"/>
        <v>N/A</v>
      </c>
      <c r="I71" s="12">
        <v>7.3879999999999999</v>
      </c>
      <c r="J71" s="12">
        <v>-18.899999999999999</v>
      </c>
      <c r="K71" s="44" t="s">
        <v>732</v>
      </c>
      <c r="L71" s="9" t="str">
        <f t="shared" si="11"/>
        <v>Yes</v>
      </c>
    </row>
    <row r="72" spans="1:12" x14ac:dyDescent="0.2">
      <c r="A72" s="45" t="s">
        <v>1625</v>
      </c>
      <c r="B72" s="34" t="s">
        <v>217</v>
      </c>
      <c r="C72" s="46">
        <v>192811216</v>
      </c>
      <c r="D72" s="43" t="str">
        <f t="shared" ref="D72:D135" si="12">IF($B72="N/A","N/A",IF(C72&gt;10,"No",IF(C72&lt;-10,"No","Yes")))</f>
        <v>N/A</v>
      </c>
      <c r="E72" s="46">
        <v>204405841</v>
      </c>
      <c r="F72" s="43" t="str">
        <f t="shared" ref="F72:F135" si="13">IF($B72="N/A","N/A",IF(E72&gt;10,"No",IF(E72&lt;-10,"No","Yes")))</f>
        <v>N/A</v>
      </c>
      <c r="G72" s="46">
        <v>223587949</v>
      </c>
      <c r="H72" s="43" t="str">
        <f t="shared" ref="H72:H135" si="14">IF($B72="N/A","N/A",IF(G72&gt;10,"No",IF(G72&lt;-10,"No","Yes")))</f>
        <v>N/A</v>
      </c>
      <c r="I72" s="12">
        <v>6.0129999999999999</v>
      </c>
      <c r="J72" s="12">
        <v>9.3840000000000003</v>
      </c>
      <c r="K72" s="44" t="s">
        <v>732</v>
      </c>
      <c r="L72" s="9" t="str">
        <f t="shared" ref="L72:L132" si="15">IF(J72="Div by 0", "N/A", IF(K72="N/A","N/A", IF(J72&gt;VALUE(MID(K72,1,2)), "No", IF(J72&lt;-1*VALUE(MID(K72,1,2)), "No", "Yes"))))</f>
        <v>Yes</v>
      </c>
    </row>
    <row r="73" spans="1:12" x14ac:dyDescent="0.2">
      <c r="A73" s="45" t="s">
        <v>1626</v>
      </c>
      <c r="B73" s="34" t="s">
        <v>217</v>
      </c>
      <c r="C73" s="35">
        <v>23846</v>
      </c>
      <c r="D73" s="43" t="str">
        <f t="shared" si="12"/>
        <v>N/A</v>
      </c>
      <c r="E73" s="35">
        <v>25124</v>
      </c>
      <c r="F73" s="43" t="str">
        <f t="shared" si="13"/>
        <v>N/A</v>
      </c>
      <c r="G73" s="35">
        <v>28059</v>
      </c>
      <c r="H73" s="43" t="str">
        <f t="shared" si="14"/>
        <v>N/A</v>
      </c>
      <c r="I73" s="12">
        <v>5.359</v>
      </c>
      <c r="J73" s="12">
        <v>11.68</v>
      </c>
      <c r="K73" s="44" t="s">
        <v>732</v>
      </c>
      <c r="L73" s="9" t="str">
        <f t="shared" si="15"/>
        <v>Yes</v>
      </c>
    </row>
    <row r="74" spans="1:12" x14ac:dyDescent="0.2">
      <c r="A74" s="45" t="s">
        <v>1318</v>
      </c>
      <c r="B74" s="34" t="s">
        <v>217</v>
      </c>
      <c r="C74" s="46">
        <v>8085.6838043999996</v>
      </c>
      <c r="D74" s="43" t="str">
        <f t="shared" si="12"/>
        <v>N/A</v>
      </c>
      <c r="E74" s="46">
        <v>8135.8796768000002</v>
      </c>
      <c r="F74" s="43" t="str">
        <f t="shared" si="13"/>
        <v>N/A</v>
      </c>
      <c r="G74" s="46">
        <v>7968.4931395000003</v>
      </c>
      <c r="H74" s="43" t="str">
        <f t="shared" si="14"/>
        <v>N/A</v>
      </c>
      <c r="I74" s="12">
        <v>0.62080000000000002</v>
      </c>
      <c r="J74" s="12">
        <v>-2.06</v>
      </c>
      <c r="K74" s="44" t="s">
        <v>732</v>
      </c>
      <c r="L74" s="9" t="str">
        <f t="shared" si="15"/>
        <v>Yes</v>
      </c>
    </row>
    <row r="75" spans="1:12" ht="25.5" x14ac:dyDescent="0.2">
      <c r="A75" s="45" t="s">
        <v>1319</v>
      </c>
      <c r="B75" s="34" t="s">
        <v>217</v>
      </c>
      <c r="C75" s="35">
        <v>4.2740501552000003</v>
      </c>
      <c r="D75" s="43" t="str">
        <f t="shared" si="12"/>
        <v>N/A</v>
      </c>
      <c r="E75" s="35">
        <v>4.1836491005000003</v>
      </c>
      <c r="F75" s="43" t="str">
        <f t="shared" si="13"/>
        <v>N/A</v>
      </c>
      <c r="G75" s="35">
        <v>4.2044263872999998</v>
      </c>
      <c r="H75" s="43" t="str">
        <f t="shared" si="14"/>
        <v>N/A</v>
      </c>
      <c r="I75" s="12">
        <v>-2.12</v>
      </c>
      <c r="J75" s="12">
        <v>0.49659999999999999</v>
      </c>
      <c r="K75" s="44" t="s">
        <v>732</v>
      </c>
      <c r="L75" s="9" t="str">
        <f t="shared" si="15"/>
        <v>Yes</v>
      </c>
    </row>
    <row r="76" spans="1:12" ht="25.5" x14ac:dyDescent="0.2">
      <c r="A76" s="45" t="s">
        <v>548</v>
      </c>
      <c r="B76" s="34" t="s">
        <v>217</v>
      </c>
      <c r="C76" s="46">
        <v>0</v>
      </c>
      <c r="D76" s="43" t="str">
        <f t="shared" si="12"/>
        <v>N/A</v>
      </c>
      <c r="E76" s="46">
        <v>0</v>
      </c>
      <c r="F76" s="43" t="str">
        <f t="shared" si="13"/>
        <v>N/A</v>
      </c>
      <c r="G76" s="46">
        <v>0</v>
      </c>
      <c r="H76" s="43" t="str">
        <f t="shared" si="14"/>
        <v>N/A</v>
      </c>
      <c r="I76" s="12" t="s">
        <v>1743</v>
      </c>
      <c r="J76" s="12" t="s">
        <v>1743</v>
      </c>
      <c r="K76" s="44" t="s">
        <v>732</v>
      </c>
      <c r="L76" s="9" t="str">
        <f t="shared" si="15"/>
        <v>N/A</v>
      </c>
    </row>
    <row r="77" spans="1:12" x14ac:dyDescent="0.2">
      <c r="A77" s="45" t="s">
        <v>549</v>
      </c>
      <c r="B77" s="34" t="s">
        <v>217</v>
      </c>
      <c r="C77" s="35">
        <v>0</v>
      </c>
      <c r="D77" s="43" t="str">
        <f t="shared" si="12"/>
        <v>N/A</v>
      </c>
      <c r="E77" s="35">
        <v>0</v>
      </c>
      <c r="F77" s="43" t="str">
        <f t="shared" si="13"/>
        <v>N/A</v>
      </c>
      <c r="G77" s="35">
        <v>0</v>
      </c>
      <c r="H77" s="43" t="str">
        <f t="shared" si="14"/>
        <v>N/A</v>
      </c>
      <c r="I77" s="12" t="s">
        <v>1743</v>
      </c>
      <c r="J77" s="12" t="s">
        <v>1743</v>
      </c>
      <c r="K77" s="44" t="s">
        <v>732</v>
      </c>
      <c r="L77" s="9" t="str">
        <f t="shared" si="15"/>
        <v>N/A</v>
      </c>
    </row>
    <row r="78" spans="1:12" x14ac:dyDescent="0.2">
      <c r="A78" s="45" t="s">
        <v>1320</v>
      </c>
      <c r="B78" s="34" t="s">
        <v>217</v>
      </c>
      <c r="C78" s="46" t="s">
        <v>1743</v>
      </c>
      <c r="D78" s="43" t="str">
        <f t="shared" si="12"/>
        <v>N/A</v>
      </c>
      <c r="E78" s="46" t="s">
        <v>1743</v>
      </c>
      <c r="F78" s="43" t="str">
        <f t="shared" si="13"/>
        <v>N/A</v>
      </c>
      <c r="G78" s="46" t="s">
        <v>1743</v>
      </c>
      <c r="H78" s="43" t="str">
        <f t="shared" si="14"/>
        <v>N/A</v>
      </c>
      <c r="I78" s="12" t="s">
        <v>1743</v>
      </c>
      <c r="J78" s="12" t="s">
        <v>1743</v>
      </c>
      <c r="K78" s="44" t="s">
        <v>732</v>
      </c>
      <c r="L78" s="9" t="str">
        <f t="shared" si="15"/>
        <v>N/A</v>
      </c>
    </row>
    <row r="79" spans="1:12" ht="25.5" x14ac:dyDescent="0.2">
      <c r="A79" s="45" t="s">
        <v>550</v>
      </c>
      <c r="B79" s="34" t="s">
        <v>217</v>
      </c>
      <c r="C79" s="46">
        <v>14063591</v>
      </c>
      <c r="D79" s="43" t="str">
        <f t="shared" si="12"/>
        <v>N/A</v>
      </c>
      <c r="E79" s="46">
        <v>15705560</v>
      </c>
      <c r="F79" s="43" t="str">
        <f t="shared" si="13"/>
        <v>N/A</v>
      </c>
      <c r="G79" s="46">
        <v>14294484</v>
      </c>
      <c r="H79" s="43" t="str">
        <f t="shared" si="14"/>
        <v>N/A</v>
      </c>
      <c r="I79" s="12">
        <v>11.68</v>
      </c>
      <c r="J79" s="12">
        <v>-8.98</v>
      </c>
      <c r="K79" s="44" t="s">
        <v>732</v>
      </c>
      <c r="L79" s="9" t="str">
        <f t="shared" si="15"/>
        <v>Yes</v>
      </c>
    </row>
    <row r="80" spans="1:12" x14ac:dyDescent="0.2">
      <c r="A80" s="45" t="s">
        <v>551</v>
      </c>
      <c r="B80" s="34" t="s">
        <v>217</v>
      </c>
      <c r="C80" s="35">
        <v>104</v>
      </c>
      <c r="D80" s="43" t="str">
        <f t="shared" si="12"/>
        <v>N/A</v>
      </c>
      <c r="E80" s="35">
        <v>100</v>
      </c>
      <c r="F80" s="43" t="str">
        <f t="shared" si="13"/>
        <v>N/A</v>
      </c>
      <c r="G80" s="35">
        <v>105</v>
      </c>
      <c r="H80" s="43" t="str">
        <f t="shared" si="14"/>
        <v>N/A</v>
      </c>
      <c r="I80" s="12">
        <v>-3.85</v>
      </c>
      <c r="J80" s="12">
        <v>5</v>
      </c>
      <c r="K80" s="44" t="s">
        <v>732</v>
      </c>
      <c r="L80" s="9" t="str">
        <f t="shared" si="15"/>
        <v>Yes</v>
      </c>
    </row>
    <row r="81" spans="1:12" ht="25.5" x14ac:dyDescent="0.2">
      <c r="A81" s="45" t="s">
        <v>1321</v>
      </c>
      <c r="B81" s="34" t="s">
        <v>217</v>
      </c>
      <c r="C81" s="46">
        <v>135226.83653999999</v>
      </c>
      <c r="D81" s="43" t="str">
        <f t="shared" si="12"/>
        <v>N/A</v>
      </c>
      <c r="E81" s="46">
        <v>157055.6</v>
      </c>
      <c r="F81" s="43" t="str">
        <f t="shared" si="13"/>
        <v>N/A</v>
      </c>
      <c r="G81" s="46">
        <v>136137.94286000001</v>
      </c>
      <c r="H81" s="43" t="str">
        <f t="shared" si="14"/>
        <v>N/A</v>
      </c>
      <c r="I81" s="12">
        <v>16.14</v>
      </c>
      <c r="J81" s="12">
        <v>-13.3</v>
      </c>
      <c r="K81" s="44" t="s">
        <v>732</v>
      </c>
      <c r="L81" s="9" t="str">
        <f t="shared" si="15"/>
        <v>Yes</v>
      </c>
    </row>
    <row r="82" spans="1:12" ht="25.5" x14ac:dyDescent="0.2">
      <c r="A82" s="45" t="s">
        <v>552</v>
      </c>
      <c r="B82" s="34" t="s">
        <v>217</v>
      </c>
      <c r="C82" s="46">
        <v>20549353</v>
      </c>
      <c r="D82" s="43" t="str">
        <f t="shared" si="12"/>
        <v>N/A</v>
      </c>
      <c r="E82" s="46">
        <v>21850283</v>
      </c>
      <c r="F82" s="43" t="str">
        <f t="shared" si="13"/>
        <v>N/A</v>
      </c>
      <c r="G82" s="46">
        <v>20313410</v>
      </c>
      <c r="H82" s="43" t="str">
        <f t="shared" si="14"/>
        <v>N/A</v>
      </c>
      <c r="I82" s="12">
        <v>6.3310000000000004</v>
      </c>
      <c r="J82" s="12">
        <v>-7.03</v>
      </c>
      <c r="K82" s="44" t="s">
        <v>732</v>
      </c>
      <c r="L82" s="9" t="str">
        <f t="shared" si="15"/>
        <v>Yes</v>
      </c>
    </row>
    <row r="83" spans="1:12" x14ac:dyDescent="0.2">
      <c r="A83" s="45" t="s">
        <v>553</v>
      </c>
      <c r="B83" s="34" t="s">
        <v>217</v>
      </c>
      <c r="C83" s="35">
        <v>315</v>
      </c>
      <c r="D83" s="43" t="str">
        <f t="shared" si="12"/>
        <v>N/A</v>
      </c>
      <c r="E83" s="35">
        <v>316</v>
      </c>
      <c r="F83" s="43" t="str">
        <f t="shared" si="13"/>
        <v>N/A</v>
      </c>
      <c r="G83" s="35">
        <v>302</v>
      </c>
      <c r="H83" s="43" t="str">
        <f t="shared" si="14"/>
        <v>N/A</v>
      </c>
      <c r="I83" s="12">
        <v>0.3175</v>
      </c>
      <c r="J83" s="12">
        <v>-4.43</v>
      </c>
      <c r="K83" s="44" t="s">
        <v>732</v>
      </c>
      <c r="L83" s="9" t="str">
        <f t="shared" si="15"/>
        <v>Yes</v>
      </c>
    </row>
    <row r="84" spans="1:12" x14ac:dyDescent="0.2">
      <c r="A84" s="45" t="s">
        <v>1322</v>
      </c>
      <c r="B84" s="34" t="s">
        <v>217</v>
      </c>
      <c r="C84" s="46">
        <v>65236.041270000002</v>
      </c>
      <c r="D84" s="43" t="str">
        <f t="shared" si="12"/>
        <v>N/A</v>
      </c>
      <c r="E84" s="46">
        <v>69146.465190000003</v>
      </c>
      <c r="F84" s="43" t="str">
        <f t="shared" si="13"/>
        <v>N/A</v>
      </c>
      <c r="G84" s="46">
        <v>67262.947020000007</v>
      </c>
      <c r="H84" s="43" t="str">
        <f t="shared" si="14"/>
        <v>N/A</v>
      </c>
      <c r="I84" s="12">
        <v>5.9939999999999998</v>
      </c>
      <c r="J84" s="12">
        <v>-2.72</v>
      </c>
      <c r="K84" s="44" t="s">
        <v>732</v>
      </c>
      <c r="L84" s="9" t="str">
        <f t="shared" si="15"/>
        <v>Yes</v>
      </c>
    </row>
    <row r="85" spans="1:12" x14ac:dyDescent="0.2">
      <c r="A85" s="45" t="s">
        <v>554</v>
      </c>
      <c r="B85" s="34" t="s">
        <v>217</v>
      </c>
      <c r="C85" s="46">
        <v>24820217</v>
      </c>
      <c r="D85" s="43" t="str">
        <f t="shared" si="12"/>
        <v>N/A</v>
      </c>
      <c r="E85" s="46">
        <v>27685466</v>
      </c>
      <c r="F85" s="43" t="str">
        <f t="shared" si="13"/>
        <v>N/A</v>
      </c>
      <c r="G85" s="46">
        <v>27636259</v>
      </c>
      <c r="H85" s="43" t="str">
        <f t="shared" si="14"/>
        <v>N/A</v>
      </c>
      <c r="I85" s="12">
        <v>11.54</v>
      </c>
      <c r="J85" s="12">
        <v>-0.17799999999999999</v>
      </c>
      <c r="K85" s="44" t="s">
        <v>732</v>
      </c>
      <c r="L85" s="9" t="str">
        <f t="shared" si="15"/>
        <v>Yes</v>
      </c>
    </row>
    <row r="86" spans="1:12" x14ac:dyDescent="0.2">
      <c r="A86" s="45" t="s">
        <v>555</v>
      </c>
      <c r="B86" s="34" t="s">
        <v>217</v>
      </c>
      <c r="C86" s="35">
        <v>658</v>
      </c>
      <c r="D86" s="43" t="str">
        <f t="shared" si="12"/>
        <v>N/A</v>
      </c>
      <c r="E86" s="35">
        <v>733</v>
      </c>
      <c r="F86" s="43" t="str">
        <f t="shared" si="13"/>
        <v>N/A</v>
      </c>
      <c r="G86" s="35">
        <v>759</v>
      </c>
      <c r="H86" s="43" t="str">
        <f t="shared" si="14"/>
        <v>N/A</v>
      </c>
      <c r="I86" s="12">
        <v>11.4</v>
      </c>
      <c r="J86" s="12">
        <v>3.5470000000000002</v>
      </c>
      <c r="K86" s="44" t="s">
        <v>732</v>
      </c>
      <c r="L86" s="9" t="str">
        <f t="shared" si="15"/>
        <v>Yes</v>
      </c>
    </row>
    <row r="87" spans="1:12" x14ac:dyDescent="0.2">
      <c r="A87" s="45" t="s">
        <v>1323</v>
      </c>
      <c r="B87" s="34" t="s">
        <v>217</v>
      </c>
      <c r="C87" s="46">
        <v>37720.694529</v>
      </c>
      <c r="D87" s="43" t="str">
        <f t="shared" si="12"/>
        <v>N/A</v>
      </c>
      <c r="E87" s="46">
        <v>37770.076397999997</v>
      </c>
      <c r="F87" s="43" t="str">
        <f t="shared" si="13"/>
        <v>N/A</v>
      </c>
      <c r="G87" s="46">
        <v>36411.408431999997</v>
      </c>
      <c r="H87" s="43" t="str">
        <f t="shared" si="14"/>
        <v>N/A</v>
      </c>
      <c r="I87" s="12">
        <v>0.13089999999999999</v>
      </c>
      <c r="J87" s="12">
        <v>-3.6</v>
      </c>
      <c r="K87" s="44" t="s">
        <v>732</v>
      </c>
      <c r="L87" s="9" t="str">
        <f t="shared" si="15"/>
        <v>Yes</v>
      </c>
    </row>
    <row r="88" spans="1:12" ht="25.5" x14ac:dyDescent="0.2">
      <c r="A88" s="45" t="s">
        <v>556</v>
      </c>
      <c r="B88" s="34" t="s">
        <v>217</v>
      </c>
      <c r="C88" s="46">
        <v>18373031</v>
      </c>
      <c r="D88" s="43" t="str">
        <f t="shared" si="12"/>
        <v>N/A</v>
      </c>
      <c r="E88" s="46">
        <v>21949708</v>
      </c>
      <c r="F88" s="43" t="str">
        <f t="shared" si="13"/>
        <v>N/A</v>
      </c>
      <c r="G88" s="46">
        <v>19841056</v>
      </c>
      <c r="H88" s="43" t="str">
        <f t="shared" si="14"/>
        <v>N/A</v>
      </c>
      <c r="I88" s="12">
        <v>19.47</v>
      </c>
      <c r="J88" s="12">
        <v>-9.61</v>
      </c>
      <c r="K88" s="44" t="s">
        <v>732</v>
      </c>
      <c r="L88" s="9" t="str">
        <f t="shared" si="15"/>
        <v>Yes</v>
      </c>
    </row>
    <row r="89" spans="1:12" x14ac:dyDescent="0.2">
      <c r="A89" s="45" t="s">
        <v>557</v>
      </c>
      <c r="B89" s="34" t="s">
        <v>217</v>
      </c>
      <c r="C89" s="35">
        <v>60677</v>
      </c>
      <c r="D89" s="43" t="str">
        <f t="shared" si="12"/>
        <v>N/A</v>
      </c>
      <c r="E89" s="35">
        <v>65888</v>
      </c>
      <c r="F89" s="43" t="str">
        <f t="shared" si="13"/>
        <v>N/A</v>
      </c>
      <c r="G89" s="35">
        <v>60737</v>
      </c>
      <c r="H89" s="43" t="str">
        <f t="shared" si="14"/>
        <v>N/A</v>
      </c>
      <c r="I89" s="12">
        <v>8.5879999999999992</v>
      </c>
      <c r="J89" s="12">
        <v>-7.82</v>
      </c>
      <c r="K89" s="44" t="s">
        <v>732</v>
      </c>
      <c r="L89" s="9" t="str">
        <f t="shared" si="15"/>
        <v>Yes</v>
      </c>
    </row>
    <row r="90" spans="1:12" x14ac:dyDescent="0.2">
      <c r="A90" s="45" t="s">
        <v>1324</v>
      </c>
      <c r="B90" s="34" t="s">
        <v>217</v>
      </c>
      <c r="C90" s="46">
        <v>302.80058342000001</v>
      </c>
      <c r="D90" s="43" t="str">
        <f t="shared" si="12"/>
        <v>N/A</v>
      </c>
      <c r="E90" s="46">
        <v>333.13665614000001</v>
      </c>
      <c r="F90" s="43" t="str">
        <f t="shared" si="13"/>
        <v>N/A</v>
      </c>
      <c r="G90" s="46">
        <v>326.67164989999998</v>
      </c>
      <c r="H90" s="43" t="str">
        <f t="shared" si="14"/>
        <v>N/A</v>
      </c>
      <c r="I90" s="12">
        <v>10.02</v>
      </c>
      <c r="J90" s="12">
        <v>-1.94</v>
      </c>
      <c r="K90" s="44" t="s">
        <v>732</v>
      </c>
      <c r="L90" s="9" t="str">
        <f t="shared" si="15"/>
        <v>Yes</v>
      </c>
    </row>
    <row r="91" spans="1:12" x14ac:dyDescent="0.2">
      <c r="A91" s="45" t="s">
        <v>558</v>
      </c>
      <c r="B91" s="34" t="s">
        <v>217</v>
      </c>
      <c r="C91" s="46">
        <v>25591233</v>
      </c>
      <c r="D91" s="43" t="str">
        <f t="shared" si="12"/>
        <v>N/A</v>
      </c>
      <c r="E91" s="46">
        <v>24822579</v>
      </c>
      <c r="F91" s="43" t="str">
        <f t="shared" si="13"/>
        <v>N/A</v>
      </c>
      <c r="G91" s="46">
        <v>23616386</v>
      </c>
      <c r="H91" s="43" t="str">
        <f t="shared" si="14"/>
        <v>N/A</v>
      </c>
      <c r="I91" s="12">
        <v>-3</v>
      </c>
      <c r="J91" s="12">
        <v>-4.8600000000000003</v>
      </c>
      <c r="K91" s="44" t="s">
        <v>732</v>
      </c>
      <c r="L91" s="9" t="str">
        <f t="shared" si="15"/>
        <v>Yes</v>
      </c>
    </row>
    <row r="92" spans="1:12" x14ac:dyDescent="0.2">
      <c r="A92" s="45" t="s">
        <v>559</v>
      </c>
      <c r="B92" s="34" t="s">
        <v>217</v>
      </c>
      <c r="C92" s="35">
        <v>74168</v>
      </c>
      <c r="D92" s="43" t="str">
        <f t="shared" si="12"/>
        <v>N/A</v>
      </c>
      <c r="E92" s="35">
        <v>72593</v>
      </c>
      <c r="F92" s="43" t="str">
        <f t="shared" si="13"/>
        <v>N/A</v>
      </c>
      <c r="G92" s="35">
        <v>70715</v>
      </c>
      <c r="H92" s="43" t="str">
        <f t="shared" si="14"/>
        <v>N/A</v>
      </c>
      <c r="I92" s="12">
        <v>-2.12</v>
      </c>
      <c r="J92" s="12">
        <v>-2.59</v>
      </c>
      <c r="K92" s="44" t="s">
        <v>732</v>
      </c>
      <c r="L92" s="9" t="str">
        <f t="shared" si="15"/>
        <v>Yes</v>
      </c>
    </row>
    <row r="93" spans="1:12" x14ac:dyDescent="0.2">
      <c r="A93" s="45" t="s">
        <v>1325</v>
      </c>
      <c r="B93" s="34" t="s">
        <v>217</v>
      </c>
      <c r="C93" s="46">
        <v>345.04412953999997</v>
      </c>
      <c r="D93" s="43" t="str">
        <f t="shared" si="12"/>
        <v>N/A</v>
      </c>
      <c r="E93" s="46">
        <v>341.94177124999999</v>
      </c>
      <c r="F93" s="43" t="str">
        <f t="shared" si="13"/>
        <v>N/A</v>
      </c>
      <c r="G93" s="46">
        <v>333.96572156000002</v>
      </c>
      <c r="H93" s="43" t="str">
        <f t="shared" si="14"/>
        <v>N/A</v>
      </c>
      <c r="I93" s="12">
        <v>-0.89900000000000002</v>
      </c>
      <c r="J93" s="12">
        <v>-2.33</v>
      </c>
      <c r="K93" s="44" t="s">
        <v>732</v>
      </c>
      <c r="L93" s="9" t="str">
        <f t="shared" si="15"/>
        <v>Yes</v>
      </c>
    </row>
    <row r="94" spans="1:12" ht="25.5" x14ac:dyDescent="0.2">
      <c r="A94" s="45" t="s">
        <v>560</v>
      </c>
      <c r="B94" s="34" t="s">
        <v>217</v>
      </c>
      <c r="C94" s="46">
        <v>1305239</v>
      </c>
      <c r="D94" s="43" t="str">
        <f t="shared" si="12"/>
        <v>N/A</v>
      </c>
      <c r="E94" s="46">
        <v>1254107</v>
      </c>
      <c r="F94" s="43" t="str">
        <f t="shared" si="13"/>
        <v>N/A</v>
      </c>
      <c r="G94" s="46">
        <v>1245567</v>
      </c>
      <c r="H94" s="43" t="str">
        <f t="shared" si="14"/>
        <v>N/A</v>
      </c>
      <c r="I94" s="12">
        <v>-3.92</v>
      </c>
      <c r="J94" s="12">
        <v>-0.68100000000000005</v>
      </c>
      <c r="K94" s="44" t="s">
        <v>732</v>
      </c>
      <c r="L94" s="9" t="str">
        <f t="shared" si="15"/>
        <v>Yes</v>
      </c>
    </row>
    <row r="95" spans="1:12" x14ac:dyDescent="0.2">
      <c r="A95" s="45" t="s">
        <v>561</v>
      </c>
      <c r="B95" s="34" t="s">
        <v>217</v>
      </c>
      <c r="C95" s="35">
        <v>14601</v>
      </c>
      <c r="D95" s="43" t="str">
        <f t="shared" si="12"/>
        <v>N/A</v>
      </c>
      <c r="E95" s="35">
        <v>13832</v>
      </c>
      <c r="F95" s="43" t="str">
        <f t="shared" si="13"/>
        <v>N/A</v>
      </c>
      <c r="G95" s="35">
        <v>14021</v>
      </c>
      <c r="H95" s="43" t="str">
        <f t="shared" si="14"/>
        <v>N/A</v>
      </c>
      <c r="I95" s="12">
        <v>-5.27</v>
      </c>
      <c r="J95" s="12">
        <v>1.3660000000000001</v>
      </c>
      <c r="K95" s="44" t="s">
        <v>732</v>
      </c>
      <c r="L95" s="9" t="str">
        <f t="shared" si="15"/>
        <v>Yes</v>
      </c>
    </row>
    <row r="96" spans="1:12" ht="25.5" x14ac:dyDescent="0.2">
      <c r="A96" s="45" t="s">
        <v>1326</v>
      </c>
      <c r="B96" s="34" t="s">
        <v>217</v>
      </c>
      <c r="C96" s="46">
        <v>89.393808643</v>
      </c>
      <c r="D96" s="43" t="str">
        <f t="shared" si="12"/>
        <v>N/A</v>
      </c>
      <c r="E96" s="46">
        <v>90.667076344999998</v>
      </c>
      <c r="F96" s="43" t="str">
        <f t="shared" si="13"/>
        <v>N/A</v>
      </c>
      <c r="G96" s="46">
        <v>88.835817702</v>
      </c>
      <c r="H96" s="43" t="str">
        <f t="shared" si="14"/>
        <v>N/A</v>
      </c>
      <c r="I96" s="12">
        <v>1.4239999999999999</v>
      </c>
      <c r="J96" s="12">
        <v>-2.02</v>
      </c>
      <c r="K96" s="44" t="s">
        <v>732</v>
      </c>
      <c r="L96" s="9" t="str">
        <f t="shared" si="15"/>
        <v>Yes</v>
      </c>
    </row>
    <row r="97" spans="1:12" ht="25.5" x14ac:dyDescent="0.2">
      <c r="A97" s="45" t="s">
        <v>562</v>
      </c>
      <c r="B97" s="34" t="s">
        <v>217</v>
      </c>
      <c r="C97" s="46">
        <v>26345978</v>
      </c>
      <c r="D97" s="43" t="str">
        <f t="shared" si="12"/>
        <v>N/A</v>
      </c>
      <c r="E97" s="46">
        <v>37661538</v>
      </c>
      <c r="F97" s="43" t="str">
        <f t="shared" si="13"/>
        <v>N/A</v>
      </c>
      <c r="G97" s="46">
        <v>32375723</v>
      </c>
      <c r="H97" s="43" t="str">
        <f t="shared" si="14"/>
        <v>N/A</v>
      </c>
      <c r="I97" s="12">
        <v>42.95</v>
      </c>
      <c r="J97" s="12">
        <v>-14</v>
      </c>
      <c r="K97" s="44" t="s">
        <v>732</v>
      </c>
      <c r="L97" s="9" t="str">
        <f t="shared" si="15"/>
        <v>Yes</v>
      </c>
    </row>
    <row r="98" spans="1:12" x14ac:dyDescent="0.2">
      <c r="A98" s="45" t="s">
        <v>563</v>
      </c>
      <c r="B98" s="34" t="s">
        <v>217</v>
      </c>
      <c r="C98" s="35">
        <v>39747</v>
      </c>
      <c r="D98" s="43" t="str">
        <f t="shared" si="12"/>
        <v>N/A</v>
      </c>
      <c r="E98" s="35">
        <v>46708</v>
      </c>
      <c r="F98" s="43" t="str">
        <f t="shared" si="13"/>
        <v>N/A</v>
      </c>
      <c r="G98" s="35">
        <v>45052</v>
      </c>
      <c r="H98" s="43" t="str">
        <f t="shared" si="14"/>
        <v>N/A</v>
      </c>
      <c r="I98" s="12">
        <v>17.510000000000002</v>
      </c>
      <c r="J98" s="12">
        <v>-3.55</v>
      </c>
      <c r="K98" s="44" t="s">
        <v>732</v>
      </c>
      <c r="L98" s="9" t="str">
        <f t="shared" si="15"/>
        <v>Yes</v>
      </c>
    </row>
    <row r="99" spans="1:12" x14ac:dyDescent="0.2">
      <c r="A99" s="45" t="s">
        <v>1327</v>
      </c>
      <c r="B99" s="34" t="s">
        <v>217</v>
      </c>
      <c r="C99" s="46">
        <v>662.84192517999998</v>
      </c>
      <c r="D99" s="43" t="str">
        <f t="shared" si="12"/>
        <v>N/A</v>
      </c>
      <c r="E99" s="46">
        <v>806.31878906999998</v>
      </c>
      <c r="F99" s="43" t="str">
        <f t="shared" si="13"/>
        <v>N/A</v>
      </c>
      <c r="G99" s="46">
        <v>718.63009410999996</v>
      </c>
      <c r="H99" s="43" t="str">
        <f t="shared" si="14"/>
        <v>N/A</v>
      </c>
      <c r="I99" s="12">
        <v>21.65</v>
      </c>
      <c r="J99" s="12">
        <v>-10.9</v>
      </c>
      <c r="K99" s="44" t="s">
        <v>732</v>
      </c>
      <c r="L99" s="9" t="str">
        <f t="shared" si="15"/>
        <v>Yes</v>
      </c>
    </row>
    <row r="100" spans="1:12" x14ac:dyDescent="0.2">
      <c r="A100" s="45" t="s">
        <v>564</v>
      </c>
      <c r="B100" s="34" t="s">
        <v>217</v>
      </c>
      <c r="C100" s="46">
        <v>54721772</v>
      </c>
      <c r="D100" s="43" t="str">
        <f t="shared" si="12"/>
        <v>N/A</v>
      </c>
      <c r="E100" s="46">
        <v>73141242</v>
      </c>
      <c r="F100" s="43" t="str">
        <f t="shared" si="13"/>
        <v>N/A</v>
      </c>
      <c r="G100" s="46">
        <v>75473736</v>
      </c>
      <c r="H100" s="43" t="str">
        <f t="shared" si="14"/>
        <v>N/A</v>
      </c>
      <c r="I100" s="12">
        <v>33.659999999999997</v>
      </c>
      <c r="J100" s="12">
        <v>3.1890000000000001</v>
      </c>
      <c r="K100" s="44" t="s">
        <v>732</v>
      </c>
      <c r="L100" s="9" t="str">
        <f t="shared" si="15"/>
        <v>Yes</v>
      </c>
    </row>
    <row r="101" spans="1:12" x14ac:dyDescent="0.2">
      <c r="A101" s="45" t="s">
        <v>565</v>
      </c>
      <c r="B101" s="34" t="s">
        <v>217</v>
      </c>
      <c r="C101" s="35">
        <v>112190</v>
      </c>
      <c r="D101" s="43" t="str">
        <f t="shared" si="12"/>
        <v>N/A</v>
      </c>
      <c r="E101" s="35">
        <v>132230</v>
      </c>
      <c r="F101" s="43" t="str">
        <f t="shared" si="13"/>
        <v>N/A</v>
      </c>
      <c r="G101" s="35">
        <v>133560</v>
      </c>
      <c r="H101" s="43" t="str">
        <f t="shared" si="14"/>
        <v>N/A</v>
      </c>
      <c r="I101" s="12">
        <v>17.86</v>
      </c>
      <c r="J101" s="12">
        <v>1.006</v>
      </c>
      <c r="K101" s="44" t="s">
        <v>732</v>
      </c>
      <c r="L101" s="9" t="str">
        <f t="shared" si="15"/>
        <v>Yes</v>
      </c>
    </row>
    <row r="102" spans="1:12" x14ac:dyDescent="0.2">
      <c r="A102" s="45" t="s">
        <v>1328</v>
      </c>
      <c r="B102" s="34" t="s">
        <v>217</v>
      </c>
      <c r="C102" s="46">
        <v>487.75980034000003</v>
      </c>
      <c r="D102" s="43" t="str">
        <f t="shared" si="12"/>
        <v>N/A</v>
      </c>
      <c r="E102" s="46">
        <v>553.13651970000001</v>
      </c>
      <c r="F102" s="43" t="str">
        <f t="shared" si="13"/>
        <v>N/A</v>
      </c>
      <c r="G102" s="46">
        <v>565.09236297999996</v>
      </c>
      <c r="H102" s="43" t="str">
        <f t="shared" si="14"/>
        <v>N/A</v>
      </c>
      <c r="I102" s="12">
        <v>13.4</v>
      </c>
      <c r="J102" s="12">
        <v>2.161</v>
      </c>
      <c r="K102" s="44" t="s">
        <v>732</v>
      </c>
      <c r="L102" s="9" t="str">
        <f t="shared" si="15"/>
        <v>Yes</v>
      </c>
    </row>
    <row r="103" spans="1:12" ht="25.5" x14ac:dyDescent="0.2">
      <c r="A103" s="45" t="s">
        <v>566</v>
      </c>
      <c r="B103" s="34" t="s">
        <v>217</v>
      </c>
      <c r="C103" s="46">
        <v>7782959</v>
      </c>
      <c r="D103" s="43" t="str">
        <f t="shared" si="12"/>
        <v>N/A</v>
      </c>
      <c r="E103" s="46">
        <v>9223666</v>
      </c>
      <c r="F103" s="43" t="str">
        <f t="shared" si="13"/>
        <v>N/A</v>
      </c>
      <c r="G103" s="46">
        <v>9279408</v>
      </c>
      <c r="H103" s="43" t="str">
        <f t="shared" si="14"/>
        <v>N/A</v>
      </c>
      <c r="I103" s="12">
        <v>18.510000000000002</v>
      </c>
      <c r="J103" s="12">
        <v>0.60429999999999995</v>
      </c>
      <c r="K103" s="44" t="s">
        <v>732</v>
      </c>
      <c r="L103" s="9" t="str">
        <f t="shared" si="15"/>
        <v>Yes</v>
      </c>
    </row>
    <row r="104" spans="1:12" x14ac:dyDescent="0.2">
      <c r="A104" s="45" t="s">
        <v>567</v>
      </c>
      <c r="B104" s="34" t="s">
        <v>217</v>
      </c>
      <c r="C104" s="35">
        <v>1219</v>
      </c>
      <c r="D104" s="43" t="str">
        <f t="shared" si="12"/>
        <v>N/A</v>
      </c>
      <c r="E104" s="35">
        <v>1140</v>
      </c>
      <c r="F104" s="43" t="str">
        <f t="shared" si="13"/>
        <v>N/A</v>
      </c>
      <c r="G104" s="35">
        <v>1144</v>
      </c>
      <c r="H104" s="43" t="str">
        <f t="shared" si="14"/>
        <v>N/A</v>
      </c>
      <c r="I104" s="12">
        <v>-6.48</v>
      </c>
      <c r="J104" s="12">
        <v>0.35089999999999999</v>
      </c>
      <c r="K104" s="44" t="s">
        <v>732</v>
      </c>
      <c r="L104" s="9" t="str">
        <f t="shared" si="15"/>
        <v>Yes</v>
      </c>
    </row>
    <row r="105" spans="1:12" ht="25.5" x14ac:dyDescent="0.2">
      <c r="A105" s="45" t="s">
        <v>1329</v>
      </c>
      <c r="B105" s="34" t="s">
        <v>217</v>
      </c>
      <c r="C105" s="46">
        <v>6384.7079573000001</v>
      </c>
      <c r="D105" s="43" t="str">
        <f t="shared" si="12"/>
        <v>N/A</v>
      </c>
      <c r="E105" s="46">
        <v>8090.9350876999997</v>
      </c>
      <c r="F105" s="43" t="str">
        <f t="shared" si="13"/>
        <v>N/A</v>
      </c>
      <c r="G105" s="46">
        <v>8111.3706294000003</v>
      </c>
      <c r="H105" s="43" t="str">
        <f t="shared" si="14"/>
        <v>N/A</v>
      </c>
      <c r="I105" s="12">
        <v>26.72</v>
      </c>
      <c r="J105" s="12">
        <v>0.25259999999999999</v>
      </c>
      <c r="K105" s="44" t="s">
        <v>732</v>
      </c>
      <c r="L105" s="9" t="str">
        <f t="shared" si="15"/>
        <v>Yes</v>
      </c>
    </row>
    <row r="106" spans="1:12" ht="25.5" x14ac:dyDescent="0.2">
      <c r="A106" s="45" t="s">
        <v>568</v>
      </c>
      <c r="B106" s="34" t="s">
        <v>217</v>
      </c>
      <c r="C106" s="46">
        <v>56453172</v>
      </c>
      <c r="D106" s="43" t="str">
        <f t="shared" si="12"/>
        <v>N/A</v>
      </c>
      <c r="E106" s="46">
        <v>73951197</v>
      </c>
      <c r="F106" s="43" t="str">
        <f t="shared" si="13"/>
        <v>N/A</v>
      </c>
      <c r="G106" s="46">
        <v>65733514</v>
      </c>
      <c r="H106" s="43" t="str">
        <f t="shared" si="14"/>
        <v>N/A</v>
      </c>
      <c r="I106" s="12">
        <v>31</v>
      </c>
      <c r="J106" s="12">
        <v>-11.1</v>
      </c>
      <c r="K106" s="44" t="s">
        <v>732</v>
      </c>
      <c r="L106" s="9" t="str">
        <f t="shared" si="15"/>
        <v>Yes</v>
      </c>
    </row>
    <row r="107" spans="1:12" x14ac:dyDescent="0.2">
      <c r="A107" s="45" t="s">
        <v>569</v>
      </c>
      <c r="B107" s="34" t="s">
        <v>217</v>
      </c>
      <c r="C107" s="35">
        <v>89902</v>
      </c>
      <c r="D107" s="43" t="str">
        <f t="shared" si="12"/>
        <v>N/A</v>
      </c>
      <c r="E107" s="35">
        <v>102539</v>
      </c>
      <c r="F107" s="43" t="str">
        <f t="shared" si="13"/>
        <v>N/A</v>
      </c>
      <c r="G107" s="35">
        <v>100805</v>
      </c>
      <c r="H107" s="43" t="str">
        <f t="shared" si="14"/>
        <v>N/A</v>
      </c>
      <c r="I107" s="12">
        <v>14.06</v>
      </c>
      <c r="J107" s="12">
        <v>-1.69</v>
      </c>
      <c r="K107" s="44" t="s">
        <v>732</v>
      </c>
      <c r="L107" s="9" t="str">
        <f t="shared" si="15"/>
        <v>Yes</v>
      </c>
    </row>
    <row r="108" spans="1:12" x14ac:dyDescent="0.2">
      <c r="A108" s="45" t="s">
        <v>1330</v>
      </c>
      <c r="B108" s="34" t="s">
        <v>217</v>
      </c>
      <c r="C108" s="46">
        <v>627.94122488999994</v>
      </c>
      <c r="D108" s="43" t="str">
        <f t="shared" si="12"/>
        <v>N/A</v>
      </c>
      <c r="E108" s="46">
        <v>721.20068461999995</v>
      </c>
      <c r="F108" s="43" t="str">
        <f t="shared" si="13"/>
        <v>N/A</v>
      </c>
      <c r="G108" s="46">
        <v>652.08584891999999</v>
      </c>
      <c r="H108" s="43" t="str">
        <f t="shared" si="14"/>
        <v>N/A</v>
      </c>
      <c r="I108" s="12">
        <v>14.85</v>
      </c>
      <c r="J108" s="12">
        <v>-9.58</v>
      </c>
      <c r="K108" s="44" t="s">
        <v>732</v>
      </c>
      <c r="L108" s="9" t="str">
        <f t="shared" si="15"/>
        <v>Yes</v>
      </c>
    </row>
    <row r="109" spans="1:12" x14ac:dyDescent="0.2">
      <c r="A109" s="45" t="s">
        <v>570</v>
      </c>
      <c r="B109" s="34" t="s">
        <v>217</v>
      </c>
      <c r="C109" s="46">
        <v>133616284</v>
      </c>
      <c r="D109" s="43" t="str">
        <f t="shared" si="12"/>
        <v>N/A</v>
      </c>
      <c r="E109" s="46">
        <v>120620615</v>
      </c>
      <c r="F109" s="43" t="str">
        <f t="shared" si="13"/>
        <v>N/A</v>
      </c>
      <c r="G109" s="46">
        <v>123869983</v>
      </c>
      <c r="H109" s="43" t="str">
        <f t="shared" si="14"/>
        <v>N/A</v>
      </c>
      <c r="I109" s="12">
        <v>-9.73</v>
      </c>
      <c r="J109" s="12">
        <v>2.694</v>
      </c>
      <c r="K109" s="44" t="s">
        <v>732</v>
      </c>
      <c r="L109" s="9" t="str">
        <f t="shared" si="15"/>
        <v>Yes</v>
      </c>
    </row>
    <row r="110" spans="1:12" x14ac:dyDescent="0.2">
      <c r="A110" s="45" t="s">
        <v>571</v>
      </c>
      <c r="B110" s="34" t="s">
        <v>217</v>
      </c>
      <c r="C110" s="35">
        <v>157720</v>
      </c>
      <c r="D110" s="43" t="str">
        <f t="shared" si="12"/>
        <v>N/A</v>
      </c>
      <c r="E110" s="35">
        <v>149799</v>
      </c>
      <c r="F110" s="43" t="str">
        <f t="shared" si="13"/>
        <v>N/A</v>
      </c>
      <c r="G110" s="35">
        <v>147284</v>
      </c>
      <c r="H110" s="43" t="str">
        <f t="shared" si="14"/>
        <v>N/A</v>
      </c>
      <c r="I110" s="12">
        <v>-5.0199999999999996</v>
      </c>
      <c r="J110" s="12">
        <v>-1.68</v>
      </c>
      <c r="K110" s="44" t="s">
        <v>732</v>
      </c>
      <c r="L110" s="9" t="str">
        <f t="shared" si="15"/>
        <v>Yes</v>
      </c>
    </row>
    <row r="111" spans="1:12" x14ac:dyDescent="0.2">
      <c r="A111" s="45" t="s">
        <v>1331</v>
      </c>
      <c r="B111" s="34" t="s">
        <v>217</v>
      </c>
      <c r="C111" s="46">
        <v>847.17400456999997</v>
      </c>
      <c r="D111" s="43" t="str">
        <f t="shared" si="12"/>
        <v>N/A</v>
      </c>
      <c r="E111" s="46">
        <v>805.21642334000001</v>
      </c>
      <c r="F111" s="43" t="str">
        <f t="shared" si="13"/>
        <v>N/A</v>
      </c>
      <c r="G111" s="46">
        <v>841.02810217000001</v>
      </c>
      <c r="H111" s="43" t="str">
        <f t="shared" si="14"/>
        <v>N/A</v>
      </c>
      <c r="I111" s="12">
        <v>-4.95</v>
      </c>
      <c r="J111" s="12">
        <v>4.4470000000000001</v>
      </c>
      <c r="K111" s="44" t="s">
        <v>732</v>
      </c>
      <c r="L111" s="9" t="str">
        <f t="shared" si="15"/>
        <v>Yes</v>
      </c>
    </row>
    <row r="112" spans="1:12" ht="25.5" x14ac:dyDescent="0.2">
      <c r="A112" s="45" t="s">
        <v>572</v>
      </c>
      <c r="B112" s="34" t="s">
        <v>217</v>
      </c>
      <c r="C112" s="46">
        <v>53267980</v>
      </c>
      <c r="D112" s="43" t="str">
        <f t="shared" si="12"/>
        <v>N/A</v>
      </c>
      <c r="E112" s="46">
        <v>42712654</v>
      </c>
      <c r="F112" s="43" t="str">
        <f t="shared" si="13"/>
        <v>N/A</v>
      </c>
      <c r="G112" s="46">
        <v>37906469</v>
      </c>
      <c r="H112" s="43" t="str">
        <f t="shared" si="14"/>
        <v>N/A</v>
      </c>
      <c r="I112" s="12">
        <v>-19.8</v>
      </c>
      <c r="J112" s="12">
        <v>-11.3</v>
      </c>
      <c r="K112" s="44" t="s">
        <v>732</v>
      </c>
      <c r="L112" s="9" t="str">
        <f t="shared" si="15"/>
        <v>Yes</v>
      </c>
    </row>
    <row r="113" spans="1:12" x14ac:dyDescent="0.2">
      <c r="A113" s="45" t="s">
        <v>573</v>
      </c>
      <c r="B113" s="34" t="s">
        <v>217</v>
      </c>
      <c r="C113" s="35">
        <v>8065</v>
      </c>
      <c r="D113" s="43" t="str">
        <f t="shared" si="12"/>
        <v>N/A</v>
      </c>
      <c r="E113" s="35">
        <v>8858</v>
      </c>
      <c r="F113" s="43" t="str">
        <f t="shared" si="13"/>
        <v>N/A</v>
      </c>
      <c r="G113" s="35">
        <v>8856</v>
      </c>
      <c r="H113" s="43" t="str">
        <f t="shared" si="14"/>
        <v>N/A</v>
      </c>
      <c r="I113" s="12">
        <v>9.8330000000000002</v>
      </c>
      <c r="J113" s="12">
        <v>-2.3E-2</v>
      </c>
      <c r="K113" s="44" t="s">
        <v>732</v>
      </c>
      <c r="L113" s="9" t="str">
        <f t="shared" si="15"/>
        <v>Yes</v>
      </c>
    </row>
    <row r="114" spans="1:12" ht="25.5" x14ac:dyDescent="0.2">
      <c r="A114" s="45" t="s">
        <v>1332</v>
      </c>
      <c r="B114" s="34" t="s">
        <v>217</v>
      </c>
      <c r="C114" s="46">
        <v>6604.8332300000002</v>
      </c>
      <c r="D114" s="43" t="str">
        <f t="shared" si="12"/>
        <v>N/A</v>
      </c>
      <c r="E114" s="46">
        <v>4821.9297809999998</v>
      </c>
      <c r="F114" s="43" t="str">
        <f t="shared" si="13"/>
        <v>N/A</v>
      </c>
      <c r="G114" s="46">
        <v>4280.3149277000002</v>
      </c>
      <c r="H114" s="43" t="str">
        <f t="shared" si="14"/>
        <v>N/A</v>
      </c>
      <c r="I114" s="12">
        <v>-27</v>
      </c>
      <c r="J114" s="12">
        <v>-11.2</v>
      </c>
      <c r="K114" s="44" t="s">
        <v>732</v>
      </c>
      <c r="L114" s="9" t="str">
        <f t="shared" si="15"/>
        <v>Yes</v>
      </c>
    </row>
    <row r="115" spans="1:12" ht="25.5" x14ac:dyDescent="0.2">
      <c r="A115" s="45" t="s">
        <v>574</v>
      </c>
      <c r="B115" s="34" t="s">
        <v>217</v>
      </c>
      <c r="C115" s="46">
        <v>2808590</v>
      </c>
      <c r="D115" s="43" t="str">
        <f t="shared" si="12"/>
        <v>N/A</v>
      </c>
      <c r="E115" s="46">
        <v>2744576</v>
      </c>
      <c r="F115" s="43" t="str">
        <f t="shared" si="13"/>
        <v>N/A</v>
      </c>
      <c r="G115" s="46">
        <v>2590407</v>
      </c>
      <c r="H115" s="43" t="str">
        <f t="shared" si="14"/>
        <v>N/A</v>
      </c>
      <c r="I115" s="12">
        <v>-2.2799999999999998</v>
      </c>
      <c r="J115" s="12">
        <v>-5.62</v>
      </c>
      <c r="K115" s="44" t="s">
        <v>732</v>
      </c>
      <c r="L115" s="9" t="str">
        <f t="shared" si="15"/>
        <v>Yes</v>
      </c>
    </row>
    <row r="116" spans="1:12" x14ac:dyDescent="0.2">
      <c r="A116" s="3" t="s">
        <v>575</v>
      </c>
      <c r="B116" s="34" t="s">
        <v>217</v>
      </c>
      <c r="C116" s="35">
        <v>6848</v>
      </c>
      <c r="D116" s="43" t="str">
        <f t="shared" si="12"/>
        <v>N/A</v>
      </c>
      <c r="E116" s="35">
        <v>7083</v>
      </c>
      <c r="F116" s="43" t="str">
        <f t="shared" si="13"/>
        <v>N/A</v>
      </c>
      <c r="G116" s="35">
        <v>6868</v>
      </c>
      <c r="H116" s="43" t="str">
        <f t="shared" si="14"/>
        <v>N/A</v>
      </c>
      <c r="I116" s="12">
        <v>3.4319999999999999</v>
      </c>
      <c r="J116" s="12">
        <v>-3.04</v>
      </c>
      <c r="K116" s="44" t="s">
        <v>732</v>
      </c>
      <c r="L116" s="9" t="str">
        <f t="shared" si="15"/>
        <v>Yes</v>
      </c>
    </row>
    <row r="117" spans="1:12" ht="25.5" x14ac:dyDescent="0.2">
      <c r="A117" s="3" t="s">
        <v>1333</v>
      </c>
      <c r="B117" s="34" t="s">
        <v>217</v>
      </c>
      <c r="C117" s="46">
        <v>410.13288550999999</v>
      </c>
      <c r="D117" s="43" t="str">
        <f t="shared" si="12"/>
        <v>N/A</v>
      </c>
      <c r="E117" s="46">
        <v>387.48778765999998</v>
      </c>
      <c r="F117" s="43" t="str">
        <f t="shared" si="13"/>
        <v>N/A</v>
      </c>
      <c r="G117" s="46">
        <v>377.17050087000001</v>
      </c>
      <c r="H117" s="43" t="str">
        <f t="shared" si="14"/>
        <v>N/A</v>
      </c>
      <c r="I117" s="12">
        <v>-5.52</v>
      </c>
      <c r="J117" s="12">
        <v>-2.66</v>
      </c>
      <c r="K117" s="44" t="s">
        <v>732</v>
      </c>
      <c r="L117" s="9" t="str">
        <f t="shared" si="15"/>
        <v>Yes</v>
      </c>
    </row>
    <row r="118" spans="1:12" ht="25.5" x14ac:dyDescent="0.2">
      <c r="A118" s="4" t="s">
        <v>576</v>
      </c>
      <c r="B118" s="34" t="s">
        <v>217</v>
      </c>
      <c r="C118" s="46">
        <v>329359</v>
      </c>
      <c r="D118" s="43" t="str">
        <f t="shared" si="12"/>
        <v>N/A</v>
      </c>
      <c r="E118" s="46">
        <v>587108</v>
      </c>
      <c r="F118" s="43" t="str">
        <f t="shared" si="13"/>
        <v>N/A</v>
      </c>
      <c r="G118" s="46">
        <v>724577</v>
      </c>
      <c r="H118" s="43" t="str">
        <f t="shared" si="14"/>
        <v>N/A</v>
      </c>
      <c r="I118" s="12">
        <v>78.260000000000005</v>
      </c>
      <c r="J118" s="12">
        <v>23.41</v>
      </c>
      <c r="K118" s="44" t="s">
        <v>732</v>
      </c>
      <c r="L118" s="9" t="str">
        <f t="shared" si="15"/>
        <v>Yes</v>
      </c>
    </row>
    <row r="119" spans="1:12" x14ac:dyDescent="0.2">
      <c r="A119" s="4" t="s">
        <v>577</v>
      </c>
      <c r="B119" s="34" t="s">
        <v>217</v>
      </c>
      <c r="C119" s="35">
        <v>70</v>
      </c>
      <c r="D119" s="43" t="str">
        <f t="shared" si="12"/>
        <v>N/A</v>
      </c>
      <c r="E119" s="35">
        <v>106</v>
      </c>
      <c r="F119" s="43" t="str">
        <f t="shared" si="13"/>
        <v>N/A</v>
      </c>
      <c r="G119" s="35">
        <v>111</v>
      </c>
      <c r="H119" s="43" t="str">
        <f t="shared" si="14"/>
        <v>N/A</v>
      </c>
      <c r="I119" s="12">
        <v>51.43</v>
      </c>
      <c r="J119" s="12">
        <v>4.7169999999999996</v>
      </c>
      <c r="K119" s="44" t="s">
        <v>732</v>
      </c>
      <c r="L119" s="9" t="str">
        <f t="shared" si="15"/>
        <v>Yes</v>
      </c>
    </row>
    <row r="120" spans="1:12" ht="25.5" x14ac:dyDescent="0.2">
      <c r="A120" s="4" t="s">
        <v>1334</v>
      </c>
      <c r="B120" s="34" t="s">
        <v>217</v>
      </c>
      <c r="C120" s="46">
        <v>4705.1285713999996</v>
      </c>
      <c r="D120" s="43" t="str">
        <f t="shared" si="12"/>
        <v>N/A</v>
      </c>
      <c r="E120" s="46">
        <v>5538.7547169999998</v>
      </c>
      <c r="F120" s="43" t="str">
        <f t="shared" si="13"/>
        <v>N/A</v>
      </c>
      <c r="G120" s="46">
        <v>6527.7207207000001</v>
      </c>
      <c r="H120" s="43" t="str">
        <f t="shared" si="14"/>
        <v>N/A</v>
      </c>
      <c r="I120" s="12">
        <v>17.72</v>
      </c>
      <c r="J120" s="12">
        <v>17.86</v>
      </c>
      <c r="K120" s="44" t="s">
        <v>732</v>
      </c>
      <c r="L120" s="9" t="str">
        <f t="shared" si="15"/>
        <v>Yes</v>
      </c>
    </row>
    <row r="121" spans="1:12" ht="25.5" x14ac:dyDescent="0.2">
      <c r="A121" s="4" t="s">
        <v>578</v>
      </c>
      <c r="B121" s="34" t="s">
        <v>217</v>
      </c>
      <c r="C121" s="46">
        <v>59027</v>
      </c>
      <c r="D121" s="43" t="str">
        <f t="shared" si="12"/>
        <v>N/A</v>
      </c>
      <c r="E121" s="46">
        <v>56011</v>
      </c>
      <c r="F121" s="43" t="str">
        <f t="shared" si="13"/>
        <v>N/A</v>
      </c>
      <c r="G121" s="46">
        <v>43180</v>
      </c>
      <c r="H121" s="43" t="str">
        <f t="shared" si="14"/>
        <v>N/A</v>
      </c>
      <c r="I121" s="12">
        <v>-5.1100000000000003</v>
      </c>
      <c r="J121" s="12">
        <v>-22.9</v>
      </c>
      <c r="K121" s="44" t="s">
        <v>732</v>
      </c>
      <c r="L121" s="9" t="str">
        <f t="shared" si="15"/>
        <v>Yes</v>
      </c>
    </row>
    <row r="122" spans="1:12" ht="25.5" x14ac:dyDescent="0.2">
      <c r="A122" s="4" t="s">
        <v>579</v>
      </c>
      <c r="B122" s="34" t="s">
        <v>217</v>
      </c>
      <c r="C122" s="35">
        <v>29</v>
      </c>
      <c r="D122" s="43" t="str">
        <f t="shared" si="12"/>
        <v>N/A</v>
      </c>
      <c r="E122" s="35">
        <v>28</v>
      </c>
      <c r="F122" s="43" t="str">
        <f t="shared" si="13"/>
        <v>N/A</v>
      </c>
      <c r="G122" s="35">
        <v>21</v>
      </c>
      <c r="H122" s="43" t="str">
        <f t="shared" si="14"/>
        <v>N/A</v>
      </c>
      <c r="I122" s="12">
        <v>-3.45</v>
      </c>
      <c r="J122" s="12">
        <v>-25</v>
      </c>
      <c r="K122" s="44" t="s">
        <v>732</v>
      </c>
      <c r="L122" s="9" t="str">
        <f t="shared" si="15"/>
        <v>Yes</v>
      </c>
    </row>
    <row r="123" spans="1:12" ht="25.5" x14ac:dyDescent="0.2">
      <c r="A123" s="4" t="s">
        <v>1335</v>
      </c>
      <c r="B123" s="34" t="s">
        <v>217</v>
      </c>
      <c r="C123" s="46">
        <v>2035.4137931</v>
      </c>
      <c r="D123" s="43" t="str">
        <f t="shared" si="12"/>
        <v>N/A</v>
      </c>
      <c r="E123" s="46">
        <v>2000.3928570999999</v>
      </c>
      <c r="F123" s="43" t="str">
        <f t="shared" si="13"/>
        <v>N/A</v>
      </c>
      <c r="G123" s="46">
        <v>2056.1904761999999</v>
      </c>
      <c r="H123" s="43" t="str">
        <f t="shared" si="14"/>
        <v>N/A</v>
      </c>
      <c r="I123" s="12">
        <v>-1.72</v>
      </c>
      <c r="J123" s="12">
        <v>2.7890000000000001</v>
      </c>
      <c r="K123" s="44" t="s">
        <v>732</v>
      </c>
      <c r="L123" s="9" t="str">
        <f t="shared" si="15"/>
        <v>Yes</v>
      </c>
    </row>
    <row r="124" spans="1:12" ht="25.5" x14ac:dyDescent="0.2">
      <c r="A124" s="4" t="s">
        <v>580</v>
      </c>
      <c r="B124" s="34" t="s">
        <v>217</v>
      </c>
      <c r="C124" s="46">
        <v>826404</v>
      </c>
      <c r="D124" s="43" t="str">
        <f t="shared" si="12"/>
        <v>N/A</v>
      </c>
      <c r="E124" s="46">
        <v>462631</v>
      </c>
      <c r="F124" s="43" t="str">
        <f t="shared" si="13"/>
        <v>N/A</v>
      </c>
      <c r="G124" s="46">
        <v>393007</v>
      </c>
      <c r="H124" s="43" t="str">
        <f t="shared" si="14"/>
        <v>N/A</v>
      </c>
      <c r="I124" s="12">
        <v>-44</v>
      </c>
      <c r="J124" s="12">
        <v>-15</v>
      </c>
      <c r="K124" s="44" t="s">
        <v>732</v>
      </c>
      <c r="L124" s="9" t="str">
        <f t="shared" si="15"/>
        <v>Yes</v>
      </c>
    </row>
    <row r="125" spans="1:12" x14ac:dyDescent="0.2">
      <c r="A125" s="2" t="s">
        <v>581</v>
      </c>
      <c r="B125" s="34" t="s">
        <v>217</v>
      </c>
      <c r="C125" s="35">
        <v>289</v>
      </c>
      <c r="D125" s="43" t="str">
        <f t="shared" si="12"/>
        <v>N/A</v>
      </c>
      <c r="E125" s="35">
        <v>282</v>
      </c>
      <c r="F125" s="43" t="str">
        <f t="shared" si="13"/>
        <v>N/A</v>
      </c>
      <c r="G125" s="35">
        <v>284</v>
      </c>
      <c r="H125" s="43" t="str">
        <f t="shared" si="14"/>
        <v>N/A</v>
      </c>
      <c r="I125" s="12">
        <v>-2.42</v>
      </c>
      <c r="J125" s="12">
        <v>0.70920000000000005</v>
      </c>
      <c r="K125" s="44" t="s">
        <v>732</v>
      </c>
      <c r="L125" s="9" t="str">
        <f t="shared" si="15"/>
        <v>Yes</v>
      </c>
    </row>
    <row r="126" spans="1:12" ht="25.5" x14ac:dyDescent="0.2">
      <c r="A126" s="2" t="s">
        <v>1336</v>
      </c>
      <c r="B126" s="34" t="s">
        <v>217</v>
      </c>
      <c r="C126" s="46">
        <v>2859.5294118000002</v>
      </c>
      <c r="D126" s="43" t="str">
        <f t="shared" si="12"/>
        <v>N/A</v>
      </c>
      <c r="E126" s="46">
        <v>1640.5354609999999</v>
      </c>
      <c r="F126" s="43" t="str">
        <f t="shared" si="13"/>
        <v>N/A</v>
      </c>
      <c r="G126" s="46">
        <v>1383.8274647999999</v>
      </c>
      <c r="H126" s="43" t="str">
        <f t="shared" si="14"/>
        <v>N/A</v>
      </c>
      <c r="I126" s="12">
        <v>-42.6</v>
      </c>
      <c r="J126" s="12">
        <v>-15.6</v>
      </c>
      <c r="K126" s="44" t="s">
        <v>732</v>
      </c>
      <c r="L126" s="9" t="str">
        <f t="shared" si="15"/>
        <v>Yes</v>
      </c>
    </row>
    <row r="127" spans="1:12" ht="25.5" x14ac:dyDescent="0.2">
      <c r="A127" s="2" t="s">
        <v>582</v>
      </c>
      <c r="B127" s="34" t="s">
        <v>217</v>
      </c>
      <c r="C127" s="46">
        <v>482389</v>
      </c>
      <c r="D127" s="43" t="str">
        <f t="shared" si="12"/>
        <v>N/A</v>
      </c>
      <c r="E127" s="46">
        <v>547418</v>
      </c>
      <c r="F127" s="43" t="str">
        <f t="shared" si="13"/>
        <v>N/A</v>
      </c>
      <c r="G127" s="46">
        <v>707556</v>
      </c>
      <c r="H127" s="43" t="str">
        <f t="shared" si="14"/>
        <v>N/A</v>
      </c>
      <c r="I127" s="12">
        <v>13.48</v>
      </c>
      <c r="J127" s="12">
        <v>29.25</v>
      </c>
      <c r="K127" s="44" t="s">
        <v>732</v>
      </c>
      <c r="L127" s="9" t="str">
        <f t="shared" si="15"/>
        <v>Yes</v>
      </c>
    </row>
    <row r="128" spans="1:12" x14ac:dyDescent="0.2">
      <c r="A128" s="2" t="s">
        <v>583</v>
      </c>
      <c r="B128" s="34" t="s">
        <v>217</v>
      </c>
      <c r="C128" s="35">
        <v>4273</v>
      </c>
      <c r="D128" s="43" t="str">
        <f t="shared" si="12"/>
        <v>N/A</v>
      </c>
      <c r="E128" s="35">
        <v>4616</v>
      </c>
      <c r="F128" s="43" t="str">
        <f t="shared" si="13"/>
        <v>N/A</v>
      </c>
      <c r="G128" s="35">
        <v>5595</v>
      </c>
      <c r="H128" s="43" t="str">
        <f t="shared" si="14"/>
        <v>N/A</v>
      </c>
      <c r="I128" s="12">
        <v>8.0269999999999992</v>
      </c>
      <c r="J128" s="12">
        <v>21.21</v>
      </c>
      <c r="K128" s="44" t="s">
        <v>732</v>
      </c>
      <c r="L128" s="9" t="str">
        <f t="shared" si="15"/>
        <v>Yes</v>
      </c>
    </row>
    <row r="129" spans="1:12" ht="25.5" x14ac:dyDescent="0.2">
      <c r="A129" s="2" t="s">
        <v>1337</v>
      </c>
      <c r="B129" s="34" t="s">
        <v>217</v>
      </c>
      <c r="C129" s="46">
        <v>112.8923473</v>
      </c>
      <c r="D129" s="43" t="str">
        <f t="shared" si="12"/>
        <v>N/A</v>
      </c>
      <c r="E129" s="46">
        <v>118.59142113999999</v>
      </c>
      <c r="F129" s="43" t="str">
        <f t="shared" si="13"/>
        <v>N/A</v>
      </c>
      <c r="G129" s="46">
        <v>126.46219839</v>
      </c>
      <c r="H129" s="43" t="str">
        <f t="shared" si="14"/>
        <v>N/A</v>
      </c>
      <c r="I129" s="12">
        <v>5.048</v>
      </c>
      <c r="J129" s="12">
        <v>6.6369999999999996</v>
      </c>
      <c r="K129" s="44" t="s">
        <v>732</v>
      </c>
      <c r="L129" s="9" t="str">
        <f t="shared" si="15"/>
        <v>Yes</v>
      </c>
    </row>
    <row r="130" spans="1:12" ht="25.5" x14ac:dyDescent="0.2">
      <c r="A130" s="2" t="s">
        <v>584</v>
      </c>
      <c r="B130" s="34" t="s">
        <v>217</v>
      </c>
      <c r="C130" s="46">
        <v>1761354</v>
      </c>
      <c r="D130" s="43" t="str">
        <f t="shared" si="12"/>
        <v>N/A</v>
      </c>
      <c r="E130" s="46">
        <v>2312094</v>
      </c>
      <c r="F130" s="43" t="str">
        <f t="shared" si="13"/>
        <v>N/A</v>
      </c>
      <c r="G130" s="46">
        <v>2820965</v>
      </c>
      <c r="H130" s="43" t="str">
        <f t="shared" si="14"/>
        <v>N/A</v>
      </c>
      <c r="I130" s="12">
        <v>31.27</v>
      </c>
      <c r="J130" s="12">
        <v>22.01</v>
      </c>
      <c r="K130" s="44" t="s">
        <v>732</v>
      </c>
      <c r="L130" s="9" t="str">
        <f t="shared" si="15"/>
        <v>Yes</v>
      </c>
    </row>
    <row r="131" spans="1:12" x14ac:dyDescent="0.2">
      <c r="A131" s="2" t="s">
        <v>585</v>
      </c>
      <c r="B131" s="34" t="s">
        <v>217</v>
      </c>
      <c r="C131" s="35">
        <v>141</v>
      </c>
      <c r="D131" s="43" t="str">
        <f t="shared" si="12"/>
        <v>N/A</v>
      </c>
      <c r="E131" s="35">
        <v>192</v>
      </c>
      <c r="F131" s="43" t="str">
        <f t="shared" si="13"/>
        <v>N/A</v>
      </c>
      <c r="G131" s="35">
        <v>208</v>
      </c>
      <c r="H131" s="43" t="str">
        <f t="shared" si="14"/>
        <v>N/A</v>
      </c>
      <c r="I131" s="12">
        <v>36.17</v>
      </c>
      <c r="J131" s="12">
        <v>8.3330000000000002</v>
      </c>
      <c r="K131" s="44" t="s">
        <v>732</v>
      </c>
      <c r="L131" s="9" t="str">
        <f t="shared" si="15"/>
        <v>Yes</v>
      </c>
    </row>
    <row r="132" spans="1:12" x14ac:dyDescent="0.2">
      <c r="A132" s="2" t="s">
        <v>1338</v>
      </c>
      <c r="B132" s="34" t="s">
        <v>217</v>
      </c>
      <c r="C132" s="46">
        <v>12491.87234</v>
      </c>
      <c r="D132" s="43" t="str">
        <f t="shared" si="12"/>
        <v>N/A</v>
      </c>
      <c r="E132" s="46">
        <v>12042.15625</v>
      </c>
      <c r="F132" s="43" t="str">
        <f t="shared" si="13"/>
        <v>N/A</v>
      </c>
      <c r="G132" s="46">
        <v>13562.331731</v>
      </c>
      <c r="H132" s="43" t="str">
        <f t="shared" si="14"/>
        <v>N/A</v>
      </c>
      <c r="I132" s="12">
        <v>-3.6</v>
      </c>
      <c r="J132" s="12">
        <v>12.62</v>
      </c>
      <c r="K132" s="44" t="s">
        <v>732</v>
      </c>
      <c r="L132" s="9" t="str">
        <f t="shared" si="15"/>
        <v>Yes</v>
      </c>
    </row>
    <row r="133" spans="1:12" ht="25.5" x14ac:dyDescent="0.2">
      <c r="A133" s="2" t="s">
        <v>586</v>
      </c>
      <c r="B133" s="34" t="s">
        <v>217</v>
      </c>
      <c r="C133" s="46">
        <v>2326037</v>
      </c>
      <c r="D133" s="43" t="str">
        <f t="shared" si="12"/>
        <v>N/A</v>
      </c>
      <c r="E133" s="46">
        <v>2662726</v>
      </c>
      <c r="F133" s="43" t="str">
        <f t="shared" si="13"/>
        <v>N/A</v>
      </c>
      <c r="G133" s="46">
        <v>2721203</v>
      </c>
      <c r="H133" s="43" t="str">
        <f t="shared" si="14"/>
        <v>N/A</v>
      </c>
      <c r="I133" s="12">
        <v>14.47</v>
      </c>
      <c r="J133" s="12">
        <v>2.1960000000000002</v>
      </c>
      <c r="K133" s="44" t="s">
        <v>732</v>
      </c>
      <c r="L133" s="9" t="str">
        <f>IF(J133="Div by 0", "N/A", IF(OR(J133="N/A",K133="N/A"),"N/A", IF(J133&gt;VALUE(MID(K133,1,2)), "No", IF(J133&lt;-1*VALUE(MID(K133,1,2)), "No", "Yes"))))</f>
        <v>Yes</v>
      </c>
    </row>
    <row r="134" spans="1:12" x14ac:dyDescent="0.2">
      <c r="A134" s="2" t="s">
        <v>587</v>
      </c>
      <c r="B134" s="34" t="s">
        <v>217</v>
      </c>
      <c r="C134" s="35">
        <v>10441</v>
      </c>
      <c r="D134" s="43" t="str">
        <f t="shared" si="12"/>
        <v>N/A</v>
      </c>
      <c r="E134" s="35">
        <v>10932</v>
      </c>
      <c r="F134" s="43" t="str">
        <f t="shared" si="13"/>
        <v>N/A</v>
      </c>
      <c r="G134" s="35">
        <v>10942</v>
      </c>
      <c r="H134" s="43" t="str">
        <f t="shared" si="14"/>
        <v>N/A</v>
      </c>
      <c r="I134" s="12">
        <v>4.7030000000000003</v>
      </c>
      <c r="J134" s="12">
        <v>9.1499999999999998E-2</v>
      </c>
      <c r="K134" s="44" t="s">
        <v>732</v>
      </c>
      <c r="L134" s="9" t="str">
        <f t="shared" ref="L134:L138" si="16">IF(J134="Div by 0", "N/A", IF(OR(J134="N/A",K134="N/A"),"N/A", IF(J134&gt;VALUE(MID(K134,1,2)), "No", IF(J134&lt;-1*VALUE(MID(K134,1,2)), "No", "Yes"))))</f>
        <v>Yes</v>
      </c>
    </row>
    <row r="135" spans="1:12" ht="25.5" x14ac:dyDescent="0.2">
      <c r="A135" s="2" t="s">
        <v>1339</v>
      </c>
      <c r="B135" s="34" t="s">
        <v>217</v>
      </c>
      <c r="C135" s="46">
        <v>222.77913993000001</v>
      </c>
      <c r="D135" s="43" t="str">
        <f t="shared" si="12"/>
        <v>N/A</v>
      </c>
      <c r="E135" s="46">
        <v>243.57171606</v>
      </c>
      <c r="F135" s="43" t="str">
        <f t="shared" si="13"/>
        <v>N/A</v>
      </c>
      <c r="G135" s="46">
        <v>248.69338329000001</v>
      </c>
      <c r="H135" s="43" t="str">
        <f t="shared" si="14"/>
        <v>N/A</v>
      </c>
      <c r="I135" s="12">
        <v>9.3330000000000002</v>
      </c>
      <c r="J135" s="12">
        <v>2.1030000000000002</v>
      </c>
      <c r="K135" s="44" t="s">
        <v>732</v>
      </c>
      <c r="L135" s="9" t="str">
        <f t="shared" si="16"/>
        <v>Yes</v>
      </c>
    </row>
    <row r="136" spans="1:12" ht="25.5" x14ac:dyDescent="0.2">
      <c r="A136" s="2" t="s">
        <v>588</v>
      </c>
      <c r="B136" s="34" t="s">
        <v>217</v>
      </c>
      <c r="C136" s="46">
        <v>7780</v>
      </c>
      <c r="D136" s="43" t="str">
        <f t="shared" ref="D136:D150" si="17">IF($B136="N/A","N/A",IF(C136&gt;10,"No",IF(C136&lt;-10,"No","Yes")))</f>
        <v>N/A</v>
      </c>
      <c r="E136" s="46">
        <v>27840</v>
      </c>
      <c r="F136" s="43" t="str">
        <f t="shared" ref="F136:F150" si="18">IF($B136="N/A","N/A",IF(E136&gt;10,"No",IF(E136&lt;-10,"No","Yes")))</f>
        <v>N/A</v>
      </c>
      <c r="G136" s="46">
        <v>26280</v>
      </c>
      <c r="H136" s="43" t="str">
        <f t="shared" ref="H136:H150" si="19">IF($B136="N/A","N/A",IF(G136&gt;10,"No",IF(G136&lt;-10,"No","Yes")))</f>
        <v>N/A</v>
      </c>
      <c r="I136" s="12">
        <v>257.8</v>
      </c>
      <c r="J136" s="12">
        <v>-5.6</v>
      </c>
      <c r="K136" s="44" t="s">
        <v>732</v>
      </c>
      <c r="L136" s="9" t="str">
        <f t="shared" si="16"/>
        <v>Yes</v>
      </c>
    </row>
    <row r="137" spans="1:12" x14ac:dyDescent="0.2">
      <c r="A137" s="2" t="s">
        <v>589</v>
      </c>
      <c r="B137" s="34" t="s">
        <v>217</v>
      </c>
      <c r="C137" s="35">
        <v>17</v>
      </c>
      <c r="D137" s="43" t="str">
        <f t="shared" si="17"/>
        <v>N/A</v>
      </c>
      <c r="E137" s="35">
        <v>26</v>
      </c>
      <c r="F137" s="43" t="str">
        <f t="shared" si="18"/>
        <v>N/A</v>
      </c>
      <c r="G137" s="35">
        <v>30</v>
      </c>
      <c r="H137" s="43" t="str">
        <f t="shared" si="19"/>
        <v>N/A</v>
      </c>
      <c r="I137" s="12">
        <v>52.94</v>
      </c>
      <c r="J137" s="12">
        <v>15.38</v>
      </c>
      <c r="K137" s="44" t="s">
        <v>732</v>
      </c>
      <c r="L137" s="9" t="str">
        <f t="shared" si="16"/>
        <v>Yes</v>
      </c>
    </row>
    <row r="138" spans="1:12" ht="25.5" x14ac:dyDescent="0.2">
      <c r="A138" s="2" t="s">
        <v>1340</v>
      </c>
      <c r="B138" s="34" t="s">
        <v>217</v>
      </c>
      <c r="C138" s="46">
        <v>457.64705881999998</v>
      </c>
      <c r="D138" s="43" t="str">
        <f t="shared" si="17"/>
        <v>N/A</v>
      </c>
      <c r="E138" s="46">
        <v>1070.7692308000001</v>
      </c>
      <c r="F138" s="43" t="str">
        <f t="shared" si="18"/>
        <v>N/A</v>
      </c>
      <c r="G138" s="46">
        <v>876</v>
      </c>
      <c r="H138" s="43" t="str">
        <f t="shared" si="19"/>
        <v>N/A</v>
      </c>
      <c r="I138" s="12">
        <v>134</v>
      </c>
      <c r="J138" s="12">
        <v>-18.2</v>
      </c>
      <c r="K138" s="44" t="s">
        <v>732</v>
      </c>
      <c r="L138" s="9" t="str">
        <f t="shared" si="16"/>
        <v>Yes</v>
      </c>
    </row>
    <row r="139" spans="1:12" ht="25.5" x14ac:dyDescent="0.2">
      <c r="A139" s="2" t="s">
        <v>590</v>
      </c>
      <c r="B139" s="34" t="s">
        <v>217</v>
      </c>
      <c r="C139" s="46">
        <v>18001687</v>
      </c>
      <c r="D139" s="43" t="str">
        <f t="shared" si="17"/>
        <v>N/A</v>
      </c>
      <c r="E139" s="46">
        <v>18233143</v>
      </c>
      <c r="F139" s="43" t="str">
        <f t="shared" si="18"/>
        <v>N/A</v>
      </c>
      <c r="G139" s="46">
        <v>18983869</v>
      </c>
      <c r="H139" s="43" t="str">
        <f t="shared" si="19"/>
        <v>N/A</v>
      </c>
      <c r="I139" s="12">
        <v>1.286</v>
      </c>
      <c r="J139" s="12">
        <v>4.117</v>
      </c>
      <c r="K139" s="44" t="s">
        <v>732</v>
      </c>
      <c r="L139" s="9" t="str">
        <f t="shared" ref="L139:L150" si="20">IF(J139="Div by 0", "N/A", IF(K139="N/A","N/A", IF(J139&gt;VALUE(MID(K139,1,2)), "No", IF(J139&lt;-1*VALUE(MID(K139,1,2)), "No", "Yes"))))</f>
        <v>Yes</v>
      </c>
    </row>
    <row r="140" spans="1:12" ht="25.5" x14ac:dyDescent="0.2">
      <c r="A140" s="2" t="s">
        <v>591</v>
      </c>
      <c r="B140" s="34" t="s">
        <v>217</v>
      </c>
      <c r="C140" s="35">
        <v>30249</v>
      </c>
      <c r="D140" s="43" t="str">
        <f t="shared" si="17"/>
        <v>N/A</v>
      </c>
      <c r="E140" s="35">
        <v>31446</v>
      </c>
      <c r="F140" s="43" t="str">
        <f t="shared" si="18"/>
        <v>N/A</v>
      </c>
      <c r="G140" s="35">
        <v>32026</v>
      </c>
      <c r="H140" s="43" t="str">
        <f t="shared" si="19"/>
        <v>N/A</v>
      </c>
      <c r="I140" s="12">
        <v>3.9569999999999999</v>
      </c>
      <c r="J140" s="12">
        <v>1.8440000000000001</v>
      </c>
      <c r="K140" s="44" t="s">
        <v>732</v>
      </c>
      <c r="L140" s="9" t="str">
        <f t="shared" si="20"/>
        <v>Yes</v>
      </c>
    </row>
    <row r="141" spans="1:12" ht="25.5" x14ac:dyDescent="0.2">
      <c r="A141" s="2" t="s">
        <v>1341</v>
      </c>
      <c r="B141" s="34" t="s">
        <v>217</v>
      </c>
      <c r="C141" s="46">
        <v>595.11676419000003</v>
      </c>
      <c r="D141" s="43" t="str">
        <f t="shared" si="17"/>
        <v>N/A</v>
      </c>
      <c r="E141" s="46">
        <v>579.82392037</v>
      </c>
      <c r="F141" s="43" t="str">
        <f t="shared" si="18"/>
        <v>N/A</v>
      </c>
      <c r="G141" s="46">
        <v>592.76428526999996</v>
      </c>
      <c r="H141" s="43" t="str">
        <f t="shared" si="19"/>
        <v>N/A</v>
      </c>
      <c r="I141" s="12">
        <v>-2.57</v>
      </c>
      <c r="J141" s="12">
        <v>2.2320000000000002</v>
      </c>
      <c r="K141" s="44" t="s">
        <v>732</v>
      </c>
      <c r="L141" s="9" t="str">
        <f t="shared" si="20"/>
        <v>Yes</v>
      </c>
    </row>
    <row r="142" spans="1:12" ht="25.5" x14ac:dyDescent="0.2">
      <c r="A142" s="2" t="s">
        <v>592</v>
      </c>
      <c r="B142" s="34" t="s">
        <v>217</v>
      </c>
      <c r="C142" s="46">
        <v>15551615</v>
      </c>
      <c r="D142" s="43" t="str">
        <f t="shared" si="17"/>
        <v>N/A</v>
      </c>
      <c r="E142" s="46">
        <v>31831836</v>
      </c>
      <c r="F142" s="43" t="str">
        <f t="shared" si="18"/>
        <v>N/A</v>
      </c>
      <c r="G142" s="46">
        <v>30910469</v>
      </c>
      <c r="H142" s="43" t="str">
        <f t="shared" si="19"/>
        <v>N/A</v>
      </c>
      <c r="I142" s="12">
        <v>104.7</v>
      </c>
      <c r="J142" s="12">
        <v>-2.89</v>
      </c>
      <c r="K142" s="44" t="s">
        <v>732</v>
      </c>
      <c r="L142" s="9" t="str">
        <f t="shared" si="20"/>
        <v>Yes</v>
      </c>
    </row>
    <row r="143" spans="1:12" x14ac:dyDescent="0.2">
      <c r="A143" s="3" t="s">
        <v>593</v>
      </c>
      <c r="B143" s="34" t="s">
        <v>217</v>
      </c>
      <c r="C143" s="35">
        <v>1253</v>
      </c>
      <c r="D143" s="43" t="str">
        <f t="shared" si="17"/>
        <v>N/A</v>
      </c>
      <c r="E143" s="35">
        <v>1196</v>
      </c>
      <c r="F143" s="43" t="str">
        <f t="shared" si="18"/>
        <v>N/A</v>
      </c>
      <c r="G143" s="35">
        <v>1183</v>
      </c>
      <c r="H143" s="43" t="str">
        <f t="shared" si="19"/>
        <v>N/A</v>
      </c>
      <c r="I143" s="12">
        <v>-4.55</v>
      </c>
      <c r="J143" s="12">
        <v>-1.0900000000000001</v>
      </c>
      <c r="K143" s="44" t="s">
        <v>732</v>
      </c>
      <c r="L143" s="9" t="str">
        <f t="shared" si="20"/>
        <v>Yes</v>
      </c>
    </row>
    <row r="144" spans="1:12" ht="25.5" x14ac:dyDescent="0.2">
      <c r="A144" s="3" t="s">
        <v>1342</v>
      </c>
      <c r="B144" s="34" t="s">
        <v>217</v>
      </c>
      <c r="C144" s="46">
        <v>12411.504389</v>
      </c>
      <c r="D144" s="43" t="str">
        <f t="shared" si="17"/>
        <v>N/A</v>
      </c>
      <c r="E144" s="46">
        <v>26615.247491999999</v>
      </c>
      <c r="F144" s="43" t="str">
        <f t="shared" si="18"/>
        <v>N/A</v>
      </c>
      <c r="G144" s="46">
        <v>26128.883346999999</v>
      </c>
      <c r="H144" s="43" t="str">
        <f t="shared" si="19"/>
        <v>N/A</v>
      </c>
      <c r="I144" s="12">
        <v>114.4</v>
      </c>
      <c r="J144" s="12">
        <v>-1.83</v>
      </c>
      <c r="K144" s="44" t="s">
        <v>732</v>
      </c>
      <c r="L144" s="9" t="str">
        <f t="shared" si="20"/>
        <v>Yes</v>
      </c>
    </row>
    <row r="145" spans="1:12" ht="25.5" x14ac:dyDescent="0.2">
      <c r="A145" s="2" t="s">
        <v>594</v>
      </c>
      <c r="B145" s="34" t="s">
        <v>217</v>
      </c>
      <c r="C145" s="46">
        <v>58693508</v>
      </c>
      <c r="D145" s="43" t="str">
        <f t="shared" si="17"/>
        <v>N/A</v>
      </c>
      <c r="E145" s="46">
        <v>60315757</v>
      </c>
      <c r="F145" s="43" t="str">
        <f t="shared" si="18"/>
        <v>N/A</v>
      </c>
      <c r="G145" s="46">
        <v>38680385</v>
      </c>
      <c r="H145" s="43" t="str">
        <f t="shared" si="19"/>
        <v>N/A</v>
      </c>
      <c r="I145" s="12">
        <v>2.7639999999999998</v>
      </c>
      <c r="J145" s="12">
        <v>-35.9</v>
      </c>
      <c r="K145" s="44" t="s">
        <v>732</v>
      </c>
      <c r="L145" s="9" t="str">
        <f t="shared" si="20"/>
        <v>No</v>
      </c>
    </row>
    <row r="146" spans="1:12" x14ac:dyDescent="0.2">
      <c r="A146" s="2" t="s">
        <v>595</v>
      </c>
      <c r="B146" s="34" t="s">
        <v>217</v>
      </c>
      <c r="C146" s="35">
        <v>10740</v>
      </c>
      <c r="D146" s="43" t="str">
        <f t="shared" si="17"/>
        <v>N/A</v>
      </c>
      <c r="E146" s="35">
        <v>11503</v>
      </c>
      <c r="F146" s="43" t="str">
        <f t="shared" si="18"/>
        <v>N/A</v>
      </c>
      <c r="G146" s="35">
        <v>7278</v>
      </c>
      <c r="H146" s="43" t="str">
        <f t="shared" si="19"/>
        <v>N/A</v>
      </c>
      <c r="I146" s="12">
        <v>7.1040000000000001</v>
      </c>
      <c r="J146" s="12">
        <v>-36.700000000000003</v>
      </c>
      <c r="K146" s="44" t="s">
        <v>732</v>
      </c>
      <c r="L146" s="9" t="str">
        <f t="shared" si="20"/>
        <v>No</v>
      </c>
    </row>
    <row r="147" spans="1:12" ht="25.5" x14ac:dyDescent="0.2">
      <c r="A147" s="2" t="s">
        <v>1343</v>
      </c>
      <c r="B147" s="34" t="s">
        <v>217</v>
      </c>
      <c r="C147" s="46">
        <v>5464.9448789999997</v>
      </c>
      <c r="D147" s="43" t="str">
        <f t="shared" si="17"/>
        <v>N/A</v>
      </c>
      <c r="E147" s="46">
        <v>5243.4805703000002</v>
      </c>
      <c r="F147" s="43" t="str">
        <f t="shared" si="18"/>
        <v>N/A</v>
      </c>
      <c r="G147" s="46">
        <v>5314.6997801999996</v>
      </c>
      <c r="H147" s="43" t="str">
        <f t="shared" si="19"/>
        <v>N/A</v>
      </c>
      <c r="I147" s="12">
        <v>-4.05</v>
      </c>
      <c r="J147" s="12">
        <v>1.3580000000000001</v>
      </c>
      <c r="K147" s="44" t="s">
        <v>732</v>
      </c>
      <c r="L147" s="9" t="str">
        <f t="shared" si="20"/>
        <v>Yes</v>
      </c>
    </row>
    <row r="148" spans="1:12" ht="25.5" x14ac:dyDescent="0.2">
      <c r="A148" s="2" t="s">
        <v>596</v>
      </c>
      <c r="B148" s="34" t="s">
        <v>217</v>
      </c>
      <c r="C148" s="46">
        <v>0</v>
      </c>
      <c r="D148" s="43" t="str">
        <f t="shared" si="17"/>
        <v>N/A</v>
      </c>
      <c r="E148" s="46">
        <v>8167306</v>
      </c>
      <c r="F148" s="43" t="str">
        <f t="shared" si="18"/>
        <v>N/A</v>
      </c>
      <c r="G148" s="46">
        <v>8391404</v>
      </c>
      <c r="H148" s="43" t="str">
        <f t="shared" si="19"/>
        <v>N/A</v>
      </c>
      <c r="I148" s="12" t="s">
        <v>1743</v>
      </c>
      <c r="J148" s="12">
        <v>2.7440000000000002</v>
      </c>
      <c r="K148" s="44" t="s">
        <v>732</v>
      </c>
      <c r="L148" s="9" t="str">
        <f t="shared" si="20"/>
        <v>Yes</v>
      </c>
    </row>
    <row r="149" spans="1:12" x14ac:dyDescent="0.2">
      <c r="A149" s="2" t="s">
        <v>597</v>
      </c>
      <c r="B149" s="34" t="s">
        <v>217</v>
      </c>
      <c r="C149" s="35">
        <v>0</v>
      </c>
      <c r="D149" s="43" t="str">
        <f t="shared" si="17"/>
        <v>N/A</v>
      </c>
      <c r="E149" s="35">
        <v>734</v>
      </c>
      <c r="F149" s="43" t="str">
        <f t="shared" si="18"/>
        <v>N/A</v>
      </c>
      <c r="G149" s="35">
        <v>742</v>
      </c>
      <c r="H149" s="43" t="str">
        <f t="shared" si="19"/>
        <v>N/A</v>
      </c>
      <c r="I149" s="12" t="s">
        <v>1743</v>
      </c>
      <c r="J149" s="12">
        <v>1.0900000000000001</v>
      </c>
      <c r="K149" s="44" t="s">
        <v>732</v>
      </c>
      <c r="L149" s="9" t="str">
        <f t="shared" si="20"/>
        <v>Yes</v>
      </c>
    </row>
    <row r="150" spans="1:12" ht="25.5" x14ac:dyDescent="0.2">
      <c r="A150" s="4" t="s">
        <v>1344</v>
      </c>
      <c r="B150" s="34" t="s">
        <v>217</v>
      </c>
      <c r="C150" s="46" t="s">
        <v>1743</v>
      </c>
      <c r="D150" s="43" t="str">
        <f t="shared" si="17"/>
        <v>N/A</v>
      </c>
      <c r="E150" s="46">
        <v>11127.119891</v>
      </c>
      <c r="F150" s="43" t="str">
        <f t="shared" si="18"/>
        <v>N/A</v>
      </c>
      <c r="G150" s="46">
        <v>11309.169811</v>
      </c>
      <c r="H150" s="43" t="str">
        <f t="shared" si="19"/>
        <v>N/A</v>
      </c>
      <c r="I150" s="12" t="s">
        <v>1743</v>
      </c>
      <c r="J150" s="12">
        <v>1.6359999999999999</v>
      </c>
      <c r="K150" s="44" t="s">
        <v>732</v>
      </c>
      <c r="L150" s="9" t="str">
        <f t="shared" si="20"/>
        <v>Yes</v>
      </c>
    </row>
    <row r="151" spans="1:12" ht="25.5" x14ac:dyDescent="0.2">
      <c r="A151" s="4" t="s">
        <v>1345</v>
      </c>
      <c r="B151" s="34" t="s">
        <v>217</v>
      </c>
      <c r="C151" s="46">
        <v>740.55052580999995</v>
      </c>
      <c r="D151" s="43" t="str">
        <f t="shared" ref="D151:D170" si="21">IF($B151="N/A","N/A",IF(C151&gt;10,"No",IF(C151&lt;-10,"No","Yes")))</f>
        <v>N/A</v>
      </c>
      <c r="E151" s="46">
        <v>830.96872167000004</v>
      </c>
      <c r="F151" s="43" t="str">
        <f t="shared" ref="F151:F170" si="22">IF($B151="N/A","N/A",IF(E151&gt;10,"No",IF(E151&lt;-10,"No","Yes")))</f>
        <v>N/A</v>
      </c>
      <c r="G151" s="46">
        <v>903.65948873000002</v>
      </c>
      <c r="H151" s="43" t="str">
        <f t="shared" ref="H151:H170" si="23">IF($B151="N/A","N/A",IF(G151&gt;10,"No",IF(G151&lt;-10,"No","Yes")))</f>
        <v>N/A</v>
      </c>
      <c r="I151" s="12">
        <v>12.21</v>
      </c>
      <c r="J151" s="12">
        <v>8.7479999999999993</v>
      </c>
      <c r="K151" s="44" t="s">
        <v>732</v>
      </c>
      <c r="L151" s="9" t="str">
        <f t="shared" ref="L151:L170" si="24">IF(J151="Div by 0", "N/A", IF(K151="N/A","N/A", IF(J151&gt;VALUE(MID(K151,1,2)), "No", IF(J151&lt;-1*VALUE(MID(K151,1,2)), "No", "Yes"))))</f>
        <v>Yes</v>
      </c>
    </row>
    <row r="152" spans="1:12" ht="25.5" x14ac:dyDescent="0.2">
      <c r="A152" s="4" t="s">
        <v>1346</v>
      </c>
      <c r="B152" s="34" t="s">
        <v>217</v>
      </c>
      <c r="C152" s="46">
        <v>2004.1225806</v>
      </c>
      <c r="D152" s="43" t="str">
        <f t="shared" si="21"/>
        <v>N/A</v>
      </c>
      <c r="E152" s="46">
        <v>2193.8493150999998</v>
      </c>
      <c r="F152" s="43" t="str">
        <f t="shared" si="22"/>
        <v>N/A</v>
      </c>
      <c r="G152" s="46">
        <v>1206.0816327</v>
      </c>
      <c r="H152" s="43" t="str">
        <f t="shared" si="23"/>
        <v>N/A</v>
      </c>
      <c r="I152" s="12">
        <v>9.4670000000000005</v>
      </c>
      <c r="J152" s="12">
        <v>-45</v>
      </c>
      <c r="K152" s="44" t="s">
        <v>732</v>
      </c>
      <c r="L152" s="9" t="str">
        <f t="shared" si="24"/>
        <v>No</v>
      </c>
    </row>
    <row r="153" spans="1:12" ht="25.5" x14ac:dyDescent="0.2">
      <c r="A153" s="4" t="s">
        <v>1347</v>
      </c>
      <c r="B153" s="34" t="s">
        <v>217</v>
      </c>
      <c r="C153" s="46">
        <v>2946.0223445000001</v>
      </c>
      <c r="D153" s="43" t="str">
        <f t="shared" si="21"/>
        <v>N/A</v>
      </c>
      <c r="E153" s="46">
        <v>4016.7575259</v>
      </c>
      <c r="F153" s="43" t="str">
        <f t="shared" si="22"/>
        <v>N/A</v>
      </c>
      <c r="G153" s="46">
        <v>4618.9906080000001</v>
      </c>
      <c r="H153" s="43" t="str">
        <f t="shared" si="23"/>
        <v>N/A</v>
      </c>
      <c r="I153" s="12">
        <v>36.35</v>
      </c>
      <c r="J153" s="12">
        <v>14.99</v>
      </c>
      <c r="K153" s="44" t="s">
        <v>732</v>
      </c>
      <c r="L153" s="9" t="str">
        <f t="shared" si="24"/>
        <v>Yes</v>
      </c>
    </row>
    <row r="154" spans="1:12" ht="25.5" x14ac:dyDescent="0.2">
      <c r="A154" s="4" t="s">
        <v>1348</v>
      </c>
      <c r="B154" s="34" t="s">
        <v>217</v>
      </c>
      <c r="C154" s="46">
        <v>547.46525078000002</v>
      </c>
      <c r="D154" s="43" t="str">
        <f t="shared" si="21"/>
        <v>N/A</v>
      </c>
      <c r="E154" s="46">
        <v>513.10217846</v>
      </c>
      <c r="F154" s="43" t="str">
        <f t="shared" si="22"/>
        <v>N/A</v>
      </c>
      <c r="G154" s="46">
        <v>537.92463075000001</v>
      </c>
      <c r="H154" s="43" t="str">
        <f t="shared" si="23"/>
        <v>N/A</v>
      </c>
      <c r="I154" s="12">
        <v>-6.28</v>
      </c>
      <c r="J154" s="12">
        <v>4.8380000000000001</v>
      </c>
      <c r="K154" s="44" t="s">
        <v>732</v>
      </c>
      <c r="L154" s="9" t="str">
        <f t="shared" si="24"/>
        <v>Yes</v>
      </c>
    </row>
    <row r="155" spans="1:12" ht="25.5" x14ac:dyDescent="0.2">
      <c r="A155" s="2" t="s">
        <v>1349</v>
      </c>
      <c r="B155" s="34" t="s">
        <v>217</v>
      </c>
      <c r="C155" s="46">
        <v>526.03131834999999</v>
      </c>
      <c r="D155" s="43" t="str">
        <f t="shared" si="21"/>
        <v>N/A</v>
      </c>
      <c r="E155" s="46">
        <v>641.73807389000001</v>
      </c>
      <c r="F155" s="43" t="str">
        <f t="shared" si="22"/>
        <v>N/A</v>
      </c>
      <c r="G155" s="46">
        <v>641.38249298000005</v>
      </c>
      <c r="H155" s="43" t="str">
        <f t="shared" si="23"/>
        <v>N/A</v>
      </c>
      <c r="I155" s="12">
        <v>22</v>
      </c>
      <c r="J155" s="12">
        <v>-5.5E-2</v>
      </c>
      <c r="K155" s="44" t="s">
        <v>732</v>
      </c>
      <c r="L155" s="9" t="str">
        <f t="shared" si="24"/>
        <v>Yes</v>
      </c>
    </row>
    <row r="156" spans="1:12" ht="25.5" x14ac:dyDescent="0.2">
      <c r="A156" s="2" t="s">
        <v>1350</v>
      </c>
      <c r="B156" s="34" t="s">
        <v>217</v>
      </c>
      <c r="C156" s="46">
        <v>228.27125694</v>
      </c>
      <c r="D156" s="43" t="str">
        <f t="shared" si="21"/>
        <v>N/A</v>
      </c>
      <c r="E156" s="46">
        <v>265.22474541000003</v>
      </c>
      <c r="F156" s="43" t="str">
        <f t="shared" si="22"/>
        <v>N/A</v>
      </c>
      <c r="G156" s="46">
        <v>251.56775992999999</v>
      </c>
      <c r="H156" s="43" t="str">
        <f t="shared" si="23"/>
        <v>N/A</v>
      </c>
      <c r="I156" s="12">
        <v>16.190000000000001</v>
      </c>
      <c r="J156" s="12">
        <v>-5.15</v>
      </c>
      <c r="K156" s="44" t="s">
        <v>732</v>
      </c>
      <c r="L156" s="9" t="str">
        <f t="shared" si="24"/>
        <v>Yes</v>
      </c>
    </row>
    <row r="157" spans="1:12" ht="25.5" x14ac:dyDescent="0.2">
      <c r="A157" s="2" t="s">
        <v>1351</v>
      </c>
      <c r="B157" s="34" t="s">
        <v>217</v>
      </c>
      <c r="C157" s="46">
        <v>2086.8225806</v>
      </c>
      <c r="D157" s="43" t="str">
        <f t="shared" si="21"/>
        <v>N/A</v>
      </c>
      <c r="E157" s="46">
        <v>1710.5376712</v>
      </c>
      <c r="F157" s="43" t="str">
        <f t="shared" si="22"/>
        <v>N/A</v>
      </c>
      <c r="G157" s="46">
        <v>1396.5544218</v>
      </c>
      <c r="H157" s="43" t="str">
        <f t="shared" si="23"/>
        <v>N/A</v>
      </c>
      <c r="I157" s="12">
        <v>-18</v>
      </c>
      <c r="J157" s="12">
        <v>-18.399999999999999</v>
      </c>
      <c r="K157" s="44" t="s">
        <v>732</v>
      </c>
      <c r="L157" s="9" t="str">
        <f t="shared" si="24"/>
        <v>Yes</v>
      </c>
    </row>
    <row r="158" spans="1:12" ht="25.5" x14ac:dyDescent="0.2">
      <c r="A158" s="2" t="s">
        <v>1352</v>
      </c>
      <c r="B158" s="34" t="s">
        <v>217</v>
      </c>
      <c r="C158" s="46">
        <v>2405.5710687000001</v>
      </c>
      <c r="D158" s="43" t="str">
        <f t="shared" si="21"/>
        <v>N/A</v>
      </c>
      <c r="E158" s="46">
        <v>2966.141975</v>
      </c>
      <c r="F158" s="43" t="str">
        <f t="shared" si="22"/>
        <v>N/A</v>
      </c>
      <c r="G158" s="46">
        <v>2375.4357884000001</v>
      </c>
      <c r="H158" s="43" t="str">
        <f t="shared" si="23"/>
        <v>N/A</v>
      </c>
      <c r="I158" s="12">
        <v>23.3</v>
      </c>
      <c r="J158" s="12">
        <v>-19.899999999999999</v>
      </c>
      <c r="K158" s="44" t="s">
        <v>732</v>
      </c>
      <c r="L158" s="9" t="str">
        <f t="shared" si="24"/>
        <v>Yes</v>
      </c>
    </row>
    <row r="159" spans="1:12" ht="25.5" x14ac:dyDescent="0.2">
      <c r="A159" s="2" t="s">
        <v>1353</v>
      </c>
      <c r="B159" s="34" t="s">
        <v>217</v>
      </c>
      <c r="C159" s="46">
        <v>43.891858126999999</v>
      </c>
      <c r="D159" s="43" t="str">
        <f t="shared" si="21"/>
        <v>N/A</v>
      </c>
      <c r="E159" s="46">
        <v>46.800981989999997</v>
      </c>
      <c r="F159" s="43" t="str">
        <f t="shared" si="22"/>
        <v>N/A</v>
      </c>
      <c r="G159" s="46">
        <v>90.520722272</v>
      </c>
      <c r="H159" s="43" t="str">
        <f t="shared" si="23"/>
        <v>N/A</v>
      </c>
      <c r="I159" s="12">
        <v>6.6280000000000001</v>
      </c>
      <c r="J159" s="12">
        <v>93.42</v>
      </c>
      <c r="K159" s="44" t="s">
        <v>732</v>
      </c>
      <c r="L159" s="9" t="str">
        <f t="shared" si="24"/>
        <v>No</v>
      </c>
    </row>
    <row r="160" spans="1:12" ht="25.5" x14ac:dyDescent="0.2">
      <c r="A160" s="4" t="s">
        <v>1354</v>
      </c>
      <c r="B160" s="34" t="s">
        <v>217</v>
      </c>
      <c r="C160" s="46">
        <v>0.2120630661</v>
      </c>
      <c r="D160" s="43" t="str">
        <f t="shared" si="21"/>
        <v>N/A</v>
      </c>
      <c r="E160" s="46">
        <v>0.1216228874</v>
      </c>
      <c r="F160" s="43" t="str">
        <f t="shared" si="22"/>
        <v>N/A</v>
      </c>
      <c r="G160" s="46">
        <v>0.1002006152</v>
      </c>
      <c r="H160" s="43" t="str">
        <f t="shared" si="23"/>
        <v>N/A</v>
      </c>
      <c r="I160" s="12">
        <v>-42.6</v>
      </c>
      <c r="J160" s="12">
        <v>-17.600000000000001</v>
      </c>
      <c r="K160" s="44" t="s">
        <v>732</v>
      </c>
      <c r="L160" s="9" t="str">
        <f t="shared" si="24"/>
        <v>Yes</v>
      </c>
    </row>
    <row r="161" spans="1:12" x14ac:dyDescent="0.2">
      <c r="A161" s="4" t="s">
        <v>1355</v>
      </c>
      <c r="B161" s="34" t="s">
        <v>217</v>
      </c>
      <c r="C161" s="46">
        <v>513.1942603</v>
      </c>
      <c r="D161" s="43" t="str">
        <f t="shared" si="21"/>
        <v>N/A</v>
      </c>
      <c r="E161" s="46">
        <v>490.35760311000001</v>
      </c>
      <c r="F161" s="43" t="str">
        <f t="shared" si="22"/>
        <v>N/A</v>
      </c>
      <c r="G161" s="46">
        <v>500.63648782000001</v>
      </c>
      <c r="H161" s="43" t="str">
        <f t="shared" si="23"/>
        <v>N/A</v>
      </c>
      <c r="I161" s="12">
        <v>-4.45</v>
      </c>
      <c r="J161" s="12">
        <v>2.0960000000000001</v>
      </c>
      <c r="K161" s="44" t="s">
        <v>732</v>
      </c>
      <c r="L161" s="9" t="str">
        <f t="shared" si="24"/>
        <v>Yes</v>
      </c>
    </row>
    <row r="162" spans="1:12" x14ac:dyDescent="0.2">
      <c r="A162" s="4" t="s">
        <v>1356</v>
      </c>
      <c r="B162" s="34" t="s">
        <v>217</v>
      </c>
      <c r="C162" s="46">
        <v>404.46774194</v>
      </c>
      <c r="D162" s="43" t="str">
        <f t="shared" si="21"/>
        <v>N/A</v>
      </c>
      <c r="E162" s="46">
        <v>439.11301370000001</v>
      </c>
      <c r="F162" s="43" t="str">
        <f t="shared" si="22"/>
        <v>N/A</v>
      </c>
      <c r="G162" s="46">
        <v>411.24489796</v>
      </c>
      <c r="H162" s="43" t="str">
        <f t="shared" si="23"/>
        <v>N/A</v>
      </c>
      <c r="I162" s="12">
        <v>8.5660000000000007</v>
      </c>
      <c r="J162" s="12">
        <v>-6.35</v>
      </c>
      <c r="K162" s="44" t="s">
        <v>732</v>
      </c>
      <c r="L162" s="9" t="str">
        <f t="shared" si="24"/>
        <v>Yes</v>
      </c>
    </row>
    <row r="163" spans="1:12" ht="25.5" x14ac:dyDescent="0.2">
      <c r="A163" s="4" t="s">
        <v>1357</v>
      </c>
      <c r="B163" s="34" t="s">
        <v>217</v>
      </c>
      <c r="C163" s="46">
        <v>3401.7303726999999</v>
      </c>
      <c r="D163" s="43" t="str">
        <f t="shared" si="21"/>
        <v>N/A</v>
      </c>
      <c r="E163" s="46">
        <v>3423.8057942999999</v>
      </c>
      <c r="F163" s="43" t="str">
        <f t="shared" si="22"/>
        <v>N/A</v>
      </c>
      <c r="G163" s="46">
        <v>3469.2083539</v>
      </c>
      <c r="H163" s="43" t="str">
        <f t="shared" si="23"/>
        <v>N/A</v>
      </c>
      <c r="I163" s="12">
        <v>0.64890000000000003</v>
      </c>
      <c r="J163" s="12">
        <v>1.3260000000000001</v>
      </c>
      <c r="K163" s="44" t="s">
        <v>732</v>
      </c>
      <c r="L163" s="9" t="str">
        <f t="shared" si="24"/>
        <v>Yes</v>
      </c>
    </row>
    <row r="164" spans="1:12" x14ac:dyDescent="0.2">
      <c r="A164" s="4" t="s">
        <v>1358</v>
      </c>
      <c r="B164" s="34" t="s">
        <v>217</v>
      </c>
      <c r="C164" s="46">
        <v>191.51715522000001</v>
      </c>
      <c r="D164" s="43" t="str">
        <f t="shared" si="21"/>
        <v>N/A</v>
      </c>
      <c r="E164" s="46">
        <v>182.92472068000001</v>
      </c>
      <c r="F164" s="43" t="str">
        <f t="shared" si="22"/>
        <v>N/A</v>
      </c>
      <c r="G164" s="46">
        <v>186.0871683</v>
      </c>
      <c r="H164" s="43" t="str">
        <f t="shared" si="23"/>
        <v>N/A</v>
      </c>
      <c r="I164" s="12">
        <v>-4.49</v>
      </c>
      <c r="J164" s="12">
        <v>1.7290000000000001</v>
      </c>
      <c r="K164" s="44" t="s">
        <v>732</v>
      </c>
      <c r="L164" s="9" t="str">
        <f t="shared" si="24"/>
        <v>Yes</v>
      </c>
    </row>
    <row r="165" spans="1:12" x14ac:dyDescent="0.2">
      <c r="A165" s="4" t="s">
        <v>1359</v>
      </c>
      <c r="B165" s="34" t="s">
        <v>217</v>
      </c>
      <c r="C165" s="46">
        <v>391.03596109</v>
      </c>
      <c r="D165" s="43" t="str">
        <f t="shared" si="21"/>
        <v>N/A</v>
      </c>
      <c r="E165" s="46">
        <v>351.11501250999999</v>
      </c>
      <c r="F165" s="43" t="str">
        <f t="shared" si="22"/>
        <v>N/A</v>
      </c>
      <c r="G165" s="46">
        <v>337.80078909000002</v>
      </c>
      <c r="H165" s="43" t="str">
        <f t="shared" si="23"/>
        <v>N/A</v>
      </c>
      <c r="I165" s="12">
        <v>-10.199999999999999</v>
      </c>
      <c r="J165" s="12">
        <v>-3.79</v>
      </c>
      <c r="K165" s="44" t="s">
        <v>732</v>
      </c>
      <c r="L165" s="9" t="str">
        <f t="shared" si="24"/>
        <v>Yes</v>
      </c>
    </row>
    <row r="166" spans="1:12" x14ac:dyDescent="0.2">
      <c r="A166" s="4" t="s">
        <v>1360</v>
      </c>
      <c r="B166" s="34" t="s">
        <v>217</v>
      </c>
      <c r="C166" s="46">
        <v>1335.1099277000001</v>
      </c>
      <c r="D166" s="43" t="str">
        <f t="shared" si="21"/>
        <v>N/A</v>
      </c>
      <c r="E166" s="46">
        <v>1694.4396528</v>
      </c>
      <c r="F166" s="43" t="str">
        <f t="shared" si="22"/>
        <v>N/A</v>
      </c>
      <c r="G166" s="46">
        <v>1516.8886167999999</v>
      </c>
      <c r="H166" s="43" t="str">
        <f t="shared" si="23"/>
        <v>N/A</v>
      </c>
      <c r="I166" s="12">
        <v>26.91</v>
      </c>
      <c r="J166" s="12">
        <v>-10.5</v>
      </c>
      <c r="K166" s="44" t="s">
        <v>732</v>
      </c>
      <c r="L166" s="9" t="str">
        <f t="shared" si="24"/>
        <v>Yes</v>
      </c>
    </row>
    <row r="167" spans="1:12" x14ac:dyDescent="0.2">
      <c r="A167" s="45" t="s">
        <v>1361</v>
      </c>
      <c r="B167" s="34" t="s">
        <v>217</v>
      </c>
      <c r="C167" s="46">
        <v>1187.5129032</v>
      </c>
      <c r="D167" s="43" t="str">
        <f t="shared" si="21"/>
        <v>N/A</v>
      </c>
      <c r="E167" s="46">
        <v>1854.7979452</v>
      </c>
      <c r="F167" s="43" t="str">
        <f t="shared" si="22"/>
        <v>N/A</v>
      </c>
      <c r="G167" s="46">
        <v>997.64965986000004</v>
      </c>
      <c r="H167" s="43" t="str">
        <f t="shared" si="23"/>
        <v>N/A</v>
      </c>
      <c r="I167" s="12">
        <v>56.19</v>
      </c>
      <c r="J167" s="12">
        <v>-46.2</v>
      </c>
      <c r="K167" s="44" t="s">
        <v>732</v>
      </c>
      <c r="L167" s="9" t="str">
        <f t="shared" si="24"/>
        <v>No</v>
      </c>
    </row>
    <row r="168" spans="1:12" x14ac:dyDescent="0.2">
      <c r="A168" s="45" t="s">
        <v>1362</v>
      </c>
      <c r="B168" s="34" t="s">
        <v>217</v>
      </c>
      <c r="C168" s="46">
        <v>5858.8513317999996</v>
      </c>
      <c r="D168" s="43" t="str">
        <f t="shared" si="21"/>
        <v>N/A</v>
      </c>
      <c r="E168" s="46">
        <v>7819.2756135999998</v>
      </c>
      <c r="F168" s="43" t="str">
        <f t="shared" si="22"/>
        <v>N/A</v>
      </c>
      <c r="G168" s="46">
        <v>7224.9570934000003</v>
      </c>
      <c r="H168" s="43" t="str">
        <f t="shared" si="23"/>
        <v>N/A</v>
      </c>
      <c r="I168" s="12">
        <v>33.46</v>
      </c>
      <c r="J168" s="12">
        <v>-7.6</v>
      </c>
      <c r="K168" s="44" t="s">
        <v>732</v>
      </c>
      <c r="L168" s="9" t="str">
        <f t="shared" si="24"/>
        <v>Yes</v>
      </c>
    </row>
    <row r="169" spans="1:12" x14ac:dyDescent="0.2">
      <c r="A169" s="45" t="s">
        <v>1363</v>
      </c>
      <c r="B169" s="34" t="s">
        <v>217</v>
      </c>
      <c r="C169" s="46">
        <v>894.86100920000001</v>
      </c>
      <c r="D169" s="43" t="str">
        <f t="shared" si="21"/>
        <v>N/A</v>
      </c>
      <c r="E169" s="46">
        <v>1131.1693339000001</v>
      </c>
      <c r="F169" s="43" t="str">
        <f t="shared" si="22"/>
        <v>N/A</v>
      </c>
      <c r="G169" s="46">
        <v>956.41767949999996</v>
      </c>
      <c r="H169" s="43" t="str">
        <f t="shared" si="23"/>
        <v>N/A</v>
      </c>
      <c r="I169" s="12">
        <v>26.41</v>
      </c>
      <c r="J169" s="12">
        <v>-15.4</v>
      </c>
      <c r="K169" s="44" t="s">
        <v>732</v>
      </c>
      <c r="L169" s="9" t="str">
        <f t="shared" si="24"/>
        <v>Yes</v>
      </c>
    </row>
    <row r="170" spans="1:12" x14ac:dyDescent="0.2">
      <c r="A170" s="45" t="s">
        <v>1364</v>
      </c>
      <c r="B170" s="34" t="s">
        <v>217</v>
      </c>
      <c r="C170" s="46">
        <v>1003.8218450000001</v>
      </c>
      <c r="D170" s="43" t="str">
        <f t="shared" si="21"/>
        <v>N/A</v>
      </c>
      <c r="E170" s="46">
        <v>1243.2350163000001</v>
      </c>
      <c r="F170" s="43" t="str">
        <f t="shared" si="22"/>
        <v>N/A</v>
      </c>
      <c r="G170" s="46">
        <v>1114.9016584000001</v>
      </c>
      <c r="H170" s="43" t="str">
        <f t="shared" si="23"/>
        <v>N/A</v>
      </c>
      <c r="I170" s="12">
        <v>23.85</v>
      </c>
      <c r="J170" s="12">
        <v>-10.3</v>
      </c>
      <c r="K170" s="44" t="s">
        <v>732</v>
      </c>
      <c r="L170" s="9" t="str">
        <f t="shared" si="24"/>
        <v>Yes</v>
      </c>
    </row>
    <row r="171" spans="1:12" x14ac:dyDescent="0.2">
      <c r="A171" s="45" t="s">
        <v>85</v>
      </c>
      <c r="B171" s="34" t="s">
        <v>217</v>
      </c>
      <c r="C171" s="8">
        <v>9.1587866125000001</v>
      </c>
      <c r="D171" s="43" t="str">
        <f t="shared" ref="D171:D202" si="25">IF($B171="N/A","N/A",IF(C171&gt;10,"No",IF(C171&lt;-10,"No","Yes")))</f>
        <v>N/A</v>
      </c>
      <c r="E171" s="8">
        <v>10.213630911999999</v>
      </c>
      <c r="F171" s="43" t="str">
        <f t="shared" ref="F171:F202" si="26">IF($B171="N/A","N/A",IF(E171&gt;10,"No",IF(E171&lt;-10,"No","Yes")))</f>
        <v>N/A</v>
      </c>
      <c r="G171" s="8">
        <v>11.340406184000001</v>
      </c>
      <c r="H171" s="43" t="str">
        <f t="shared" ref="H171:H202" si="27">IF($B171="N/A","N/A",IF(G171&gt;10,"No",IF(G171&lt;-10,"No","Yes")))</f>
        <v>N/A</v>
      </c>
      <c r="I171" s="12">
        <v>11.52</v>
      </c>
      <c r="J171" s="12">
        <v>11.03</v>
      </c>
      <c r="K171" s="44" t="s">
        <v>732</v>
      </c>
      <c r="L171" s="9" t="str">
        <f t="shared" ref="L171:L202" si="28">IF(J171="Div by 0", "N/A", IF(K171="N/A","N/A", IF(J171&gt;VALUE(MID(K171,1,2)), "No", IF(J171&lt;-1*VALUE(MID(K171,1,2)), "No", "Yes"))))</f>
        <v>Yes</v>
      </c>
    </row>
    <row r="172" spans="1:12" x14ac:dyDescent="0.2">
      <c r="A172" s="45" t="s">
        <v>465</v>
      </c>
      <c r="B172" s="34" t="s">
        <v>217</v>
      </c>
      <c r="C172" s="8">
        <v>7.0967741934999999</v>
      </c>
      <c r="D172" s="43" t="str">
        <f t="shared" si="25"/>
        <v>N/A</v>
      </c>
      <c r="E172" s="8">
        <v>6.8493150685000002</v>
      </c>
      <c r="F172" s="43" t="str">
        <f t="shared" si="26"/>
        <v>N/A</v>
      </c>
      <c r="G172" s="8">
        <v>6.8027210884000002</v>
      </c>
      <c r="H172" s="43" t="str">
        <f t="shared" si="27"/>
        <v>N/A</v>
      </c>
      <c r="I172" s="12">
        <v>-3.49</v>
      </c>
      <c r="J172" s="12">
        <v>-0.68</v>
      </c>
      <c r="K172" s="44" t="s">
        <v>732</v>
      </c>
      <c r="L172" s="9" t="str">
        <f t="shared" si="28"/>
        <v>Yes</v>
      </c>
    </row>
    <row r="173" spans="1:12" x14ac:dyDescent="0.2">
      <c r="A173" s="45" t="s">
        <v>466</v>
      </c>
      <c r="B173" s="34" t="s">
        <v>217</v>
      </c>
      <c r="C173" s="8">
        <v>8.7325651910000008</v>
      </c>
      <c r="D173" s="43" t="str">
        <f t="shared" si="25"/>
        <v>N/A</v>
      </c>
      <c r="E173" s="8">
        <v>11.96933052</v>
      </c>
      <c r="F173" s="43" t="str">
        <f t="shared" si="26"/>
        <v>N/A</v>
      </c>
      <c r="G173" s="8">
        <v>14.483440435</v>
      </c>
      <c r="H173" s="43" t="str">
        <f t="shared" si="27"/>
        <v>N/A</v>
      </c>
      <c r="I173" s="12">
        <v>37.07</v>
      </c>
      <c r="J173" s="12">
        <v>21</v>
      </c>
      <c r="K173" s="44" t="s">
        <v>732</v>
      </c>
      <c r="L173" s="9" t="str">
        <f t="shared" si="28"/>
        <v>Yes</v>
      </c>
    </row>
    <row r="174" spans="1:12" x14ac:dyDescent="0.2">
      <c r="A174" s="2" t="s">
        <v>467</v>
      </c>
      <c r="B174" s="34" t="s">
        <v>217</v>
      </c>
      <c r="C174" s="8">
        <v>8.4788835395</v>
      </c>
      <c r="D174" s="43" t="str">
        <f t="shared" si="25"/>
        <v>N/A</v>
      </c>
      <c r="E174" s="8">
        <v>9.1995591602999998</v>
      </c>
      <c r="F174" s="43" t="str">
        <f t="shared" si="26"/>
        <v>N/A</v>
      </c>
      <c r="G174" s="8">
        <v>10.021626099000001</v>
      </c>
      <c r="H174" s="43" t="str">
        <f t="shared" si="27"/>
        <v>N/A</v>
      </c>
      <c r="I174" s="12">
        <v>8.5</v>
      </c>
      <c r="J174" s="12">
        <v>8.9359999999999999</v>
      </c>
      <c r="K174" s="44" t="s">
        <v>732</v>
      </c>
      <c r="L174" s="9" t="str">
        <f t="shared" si="28"/>
        <v>Yes</v>
      </c>
    </row>
    <row r="175" spans="1:12" x14ac:dyDescent="0.2">
      <c r="A175" s="2" t="s">
        <v>468</v>
      </c>
      <c r="B175" s="34" t="s">
        <v>217</v>
      </c>
      <c r="C175" s="8">
        <v>10.786984233</v>
      </c>
      <c r="D175" s="43" t="str">
        <f t="shared" si="25"/>
        <v>N/A</v>
      </c>
      <c r="E175" s="8">
        <v>11.826417417</v>
      </c>
      <c r="F175" s="43" t="str">
        <f t="shared" si="26"/>
        <v>N/A</v>
      </c>
      <c r="G175" s="8">
        <v>13.191119433000001</v>
      </c>
      <c r="H175" s="43" t="str">
        <f t="shared" si="27"/>
        <v>N/A</v>
      </c>
      <c r="I175" s="12">
        <v>9.6359999999999992</v>
      </c>
      <c r="J175" s="12">
        <v>11.54</v>
      </c>
      <c r="K175" s="44" t="s">
        <v>732</v>
      </c>
      <c r="L175" s="9" t="str">
        <f t="shared" si="28"/>
        <v>Yes</v>
      </c>
    </row>
    <row r="176" spans="1:12" x14ac:dyDescent="0.2">
      <c r="A176" s="2" t="s">
        <v>1365</v>
      </c>
      <c r="B176" s="34" t="s">
        <v>217</v>
      </c>
      <c r="C176" s="8">
        <v>0.41135035069999998</v>
      </c>
      <c r="D176" s="43" t="str">
        <f t="shared" si="25"/>
        <v>N/A</v>
      </c>
      <c r="E176" s="8">
        <v>0.46384942169999999</v>
      </c>
      <c r="F176" s="43" t="str">
        <f t="shared" si="26"/>
        <v>N/A</v>
      </c>
      <c r="G176" s="8">
        <v>0.46721228660000003</v>
      </c>
      <c r="H176" s="43" t="str">
        <f t="shared" si="27"/>
        <v>N/A</v>
      </c>
      <c r="I176" s="12">
        <v>12.76</v>
      </c>
      <c r="J176" s="12">
        <v>0.72499999999999998</v>
      </c>
      <c r="K176" s="44" t="s">
        <v>732</v>
      </c>
      <c r="L176" s="9" t="str">
        <f t="shared" si="28"/>
        <v>Yes</v>
      </c>
    </row>
    <row r="177" spans="1:12" x14ac:dyDescent="0.2">
      <c r="A177" s="2" t="s">
        <v>1366</v>
      </c>
      <c r="B177" s="34" t="s">
        <v>217</v>
      </c>
      <c r="C177" s="8">
        <v>8.3870967741999998</v>
      </c>
      <c r="D177" s="43" t="str">
        <f t="shared" si="25"/>
        <v>N/A</v>
      </c>
      <c r="E177" s="8">
        <v>7.5342465753000001</v>
      </c>
      <c r="F177" s="43" t="str">
        <f t="shared" si="26"/>
        <v>N/A</v>
      </c>
      <c r="G177" s="8">
        <v>4.4217687075000001</v>
      </c>
      <c r="H177" s="43" t="str">
        <f t="shared" si="27"/>
        <v>N/A</v>
      </c>
      <c r="I177" s="12">
        <v>-10.199999999999999</v>
      </c>
      <c r="J177" s="12">
        <v>-41.3</v>
      </c>
      <c r="K177" s="44" t="s">
        <v>732</v>
      </c>
      <c r="L177" s="9" t="str">
        <f t="shared" si="28"/>
        <v>No</v>
      </c>
    </row>
    <row r="178" spans="1:12" x14ac:dyDescent="0.2">
      <c r="A178" s="2" t="s">
        <v>1367</v>
      </c>
      <c r="B178" s="34" t="s">
        <v>217</v>
      </c>
      <c r="C178" s="8">
        <v>4.5715351962000002</v>
      </c>
      <c r="D178" s="43" t="str">
        <f t="shared" si="25"/>
        <v>N/A</v>
      </c>
      <c r="E178" s="8">
        <v>5.4289095867999997</v>
      </c>
      <c r="F178" s="43" t="str">
        <f t="shared" si="26"/>
        <v>N/A</v>
      </c>
      <c r="G178" s="8">
        <v>5.0420168067000004</v>
      </c>
      <c r="H178" s="43" t="str">
        <f t="shared" si="27"/>
        <v>N/A</v>
      </c>
      <c r="I178" s="12">
        <v>18.75</v>
      </c>
      <c r="J178" s="12">
        <v>-7.13</v>
      </c>
      <c r="K178" s="44" t="s">
        <v>732</v>
      </c>
      <c r="L178" s="9" t="str">
        <f t="shared" si="28"/>
        <v>Yes</v>
      </c>
    </row>
    <row r="179" spans="1:12" x14ac:dyDescent="0.2">
      <c r="A179" s="2" t="s">
        <v>1368</v>
      </c>
      <c r="B179" s="34" t="s">
        <v>217</v>
      </c>
      <c r="C179" s="8">
        <v>3.9002986199999999E-2</v>
      </c>
      <c r="D179" s="43" t="str">
        <f t="shared" si="25"/>
        <v>N/A</v>
      </c>
      <c r="E179" s="8">
        <v>4.1576199899999999E-2</v>
      </c>
      <c r="F179" s="43" t="str">
        <f t="shared" si="26"/>
        <v>N/A</v>
      </c>
      <c r="G179" s="8">
        <v>7.8879386800000006E-2</v>
      </c>
      <c r="H179" s="43" t="str">
        <f t="shared" si="27"/>
        <v>N/A</v>
      </c>
      <c r="I179" s="12">
        <v>6.5970000000000004</v>
      </c>
      <c r="J179" s="12">
        <v>89.72</v>
      </c>
      <c r="K179" s="44" t="s">
        <v>732</v>
      </c>
      <c r="L179" s="9" t="str">
        <f t="shared" si="28"/>
        <v>No</v>
      </c>
    </row>
    <row r="180" spans="1:12" x14ac:dyDescent="0.2">
      <c r="A180" s="2" t="s">
        <v>1369</v>
      </c>
      <c r="B180" s="34" t="s">
        <v>217</v>
      </c>
      <c r="C180" s="8">
        <v>1.3418315999999999E-3</v>
      </c>
      <c r="D180" s="43" t="str">
        <f t="shared" si="25"/>
        <v>N/A</v>
      </c>
      <c r="E180" s="8">
        <v>1.3381328E-3</v>
      </c>
      <c r="F180" s="43" t="str">
        <f t="shared" si="26"/>
        <v>N/A</v>
      </c>
      <c r="G180" s="8">
        <v>4.0123043999999997E-3</v>
      </c>
      <c r="H180" s="43" t="str">
        <f t="shared" si="27"/>
        <v>N/A</v>
      </c>
      <c r="I180" s="12">
        <v>-0.27600000000000002</v>
      </c>
      <c r="J180" s="12">
        <v>199.8</v>
      </c>
      <c r="K180" s="44" t="s">
        <v>732</v>
      </c>
      <c r="L180" s="9" t="str">
        <f t="shared" si="28"/>
        <v>No</v>
      </c>
    </row>
    <row r="181" spans="1:12" x14ac:dyDescent="0.2">
      <c r="A181" s="2" t="s">
        <v>86</v>
      </c>
      <c r="B181" s="34" t="s">
        <v>217</v>
      </c>
      <c r="C181" s="8">
        <v>0.28011204480000002</v>
      </c>
      <c r="D181" s="43" t="str">
        <f t="shared" si="25"/>
        <v>N/A</v>
      </c>
      <c r="E181" s="8">
        <v>0.70113935140000005</v>
      </c>
      <c r="F181" s="43" t="str">
        <f t="shared" si="26"/>
        <v>N/A</v>
      </c>
      <c r="G181" s="8">
        <v>0.34602076120000003</v>
      </c>
      <c r="H181" s="43" t="str">
        <f t="shared" si="27"/>
        <v>N/A</v>
      </c>
      <c r="I181" s="12">
        <v>150.30000000000001</v>
      </c>
      <c r="J181" s="12">
        <v>-50.6</v>
      </c>
      <c r="K181" s="44" t="s">
        <v>732</v>
      </c>
      <c r="L181" s="9" t="str">
        <f t="shared" si="28"/>
        <v>No</v>
      </c>
    </row>
    <row r="182" spans="1:12" x14ac:dyDescent="0.2">
      <c r="A182" s="2" t="s">
        <v>87</v>
      </c>
      <c r="B182" s="34" t="s">
        <v>217</v>
      </c>
      <c r="C182" s="8">
        <v>60.577196364999999</v>
      </c>
      <c r="D182" s="43" t="str">
        <f t="shared" si="25"/>
        <v>N/A</v>
      </c>
      <c r="E182" s="8">
        <v>60.897615707999996</v>
      </c>
      <c r="F182" s="43" t="str">
        <f t="shared" si="26"/>
        <v>N/A</v>
      </c>
      <c r="G182" s="8">
        <v>59.52672527</v>
      </c>
      <c r="H182" s="43" t="str">
        <f t="shared" si="27"/>
        <v>N/A</v>
      </c>
      <c r="I182" s="12">
        <v>0.52890000000000004</v>
      </c>
      <c r="J182" s="12">
        <v>-2.25</v>
      </c>
      <c r="K182" s="44" t="s">
        <v>732</v>
      </c>
      <c r="L182" s="9" t="str">
        <f t="shared" si="28"/>
        <v>Yes</v>
      </c>
    </row>
    <row r="183" spans="1:12" x14ac:dyDescent="0.2">
      <c r="A183" s="2" t="s">
        <v>469</v>
      </c>
      <c r="B183" s="34" t="s">
        <v>217</v>
      </c>
      <c r="C183" s="8">
        <v>44.838709676999997</v>
      </c>
      <c r="D183" s="43" t="str">
        <f t="shared" si="25"/>
        <v>N/A</v>
      </c>
      <c r="E183" s="8">
        <v>54.794520548000001</v>
      </c>
      <c r="F183" s="43" t="str">
        <f t="shared" si="26"/>
        <v>N/A</v>
      </c>
      <c r="G183" s="8">
        <v>62.925170068</v>
      </c>
      <c r="H183" s="43" t="str">
        <f t="shared" si="27"/>
        <v>N/A</v>
      </c>
      <c r="I183" s="12">
        <v>22.2</v>
      </c>
      <c r="J183" s="12">
        <v>14.84</v>
      </c>
      <c r="K183" s="44" t="s">
        <v>732</v>
      </c>
      <c r="L183" s="9" t="str">
        <f t="shared" si="28"/>
        <v>Yes</v>
      </c>
    </row>
    <row r="184" spans="1:12" x14ac:dyDescent="0.2">
      <c r="A184" s="2" t="s">
        <v>470</v>
      </c>
      <c r="B184" s="34" t="s">
        <v>217</v>
      </c>
      <c r="C184" s="8">
        <v>80.678266547999996</v>
      </c>
      <c r="D184" s="43" t="str">
        <f t="shared" si="25"/>
        <v>N/A</v>
      </c>
      <c r="E184" s="8">
        <v>80.533113775999993</v>
      </c>
      <c r="F184" s="43" t="str">
        <f t="shared" si="26"/>
        <v>N/A</v>
      </c>
      <c r="G184" s="8">
        <v>79.945625308999993</v>
      </c>
      <c r="H184" s="43" t="str">
        <f t="shared" si="27"/>
        <v>N/A</v>
      </c>
      <c r="I184" s="12">
        <v>-0.18</v>
      </c>
      <c r="J184" s="12">
        <v>-0.72899999999999998</v>
      </c>
      <c r="K184" s="44" t="s">
        <v>732</v>
      </c>
      <c r="L184" s="9" t="str">
        <f t="shared" si="28"/>
        <v>Yes</v>
      </c>
    </row>
    <row r="185" spans="1:12" x14ac:dyDescent="0.2">
      <c r="A185" s="2" t="s">
        <v>471</v>
      </c>
      <c r="B185" s="34" t="s">
        <v>217</v>
      </c>
      <c r="C185" s="8">
        <v>54.935706015000001</v>
      </c>
      <c r="D185" s="43" t="str">
        <f t="shared" si="25"/>
        <v>N/A</v>
      </c>
      <c r="E185" s="8">
        <v>56.054616608000003</v>
      </c>
      <c r="F185" s="43" t="str">
        <f t="shared" si="26"/>
        <v>N/A</v>
      </c>
      <c r="G185" s="8">
        <v>56.487500904000001</v>
      </c>
      <c r="H185" s="43" t="str">
        <f t="shared" si="27"/>
        <v>N/A</v>
      </c>
      <c r="I185" s="12">
        <v>2.0369999999999999</v>
      </c>
      <c r="J185" s="12">
        <v>0.77229999999999999</v>
      </c>
      <c r="K185" s="44" t="s">
        <v>732</v>
      </c>
      <c r="L185" s="9" t="str">
        <f t="shared" si="28"/>
        <v>Yes</v>
      </c>
    </row>
    <row r="186" spans="1:12" x14ac:dyDescent="0.2">
      <c r="A186" s="2" t="s">
        <v>472</v>
      </c>
      <c r="B186" s="34" t="s">
        <v>217</v>
      </c>
      <c r="C186" s="8">
        <v>67.282120094000007</v>
      </c>
      <c r="D186" s="43" t="str">
        <f t="shared" si="25"/>
        <v>N/A</v>
      </c>
      <c r="E186" s="8">
        <v>65.635412345999995</v>
      </c>
      <c r="F186" s="43" t="str">
        <f t="shared" si="26"/>
        <v>N/A</v>
      </c>
      <c r="G186" s="8">
        <v>60.172529089000001</v>
      </c>
      <c r="H186" s="43" t="str">
        <f t="shared" si="27"/>
        <v>N/A</v>
      </c>
      <c r="I186" s="12">
        <v>-2.4500000000000002</v>
      </c>
      <c r="J186" s="12">
        <v>-8.32</v>
      </c>
      <c r="K186" s="44" t="s">
        <v>732</v>
      </c>
      <c r="L186" s="9" t="str">
        <f t="shared" si="28"/>
        <v>Yes</v>
      </c>
    </row>
    <row r="187" spans="1:12" x14ac:dyDescent="0.2">
      <c r="A187" s="2" t="s">
        <v>116</v>
      </c>
      <c r="B187" s="34" t="s">
        <v>217</v>
      </c>
      <c r="C187" s="8">
        <v>67.616242002000007</v>
      </c>
      <c r="D187" s="43" t="str">
        <f t="shared" si="25"/>
        <v>N/A</v>
      </c>
      <c r="E187" s="8">
        <v>74.472833709</v>
      </c>
      <c r="F187" s="43" t="str">
        <f t="shared" si="26"/>
        <v>N/A</v>
      </c>
      <c r="G187" s="8">
        <v>73.603314135999995</v>
      </c>
      <c r="H187" s="43" t="str">
        <f t="shared" si="27"/>
        <v>N/A</v>
      </c>
      <c r="I187" s="12">
        <v>10.14</v>
      </c>
      <c r="J187" s="12">
        <v>-1.17</v>
      </c>
      <c r="K187" s="44" t="s">
        <v>732</v>
      </c>
      <c r="L187" s="9" t="str">
        <f t="shared" si="28"/>
        <v>Yes</v>
      </c>
    </row>
    <row r="188" spans="1:12" x14ac:dyDescent="0.2">
      <c r="A188" s="2" t="s">
        <v>473</v>
      </c>
      <c r="B188" s="34" t="s">
        <v>217</v>
      </c>
      <c r="C188" s="8">
        <v>43.225806452</v>
      </c>
      <c r="D188" s="43" t="str">
        <f t="shared" si="25"/>
        <v>N/A</v>
      </c>
      <c r="E188" s="8">
        <v>54.794520548000001</v>
      </c>
      <c r="F188" s="43" t="str">
        <f t="shared" si="26"/>
        <v>N/A</v>
      </c>
      <c r="G188" s="8">
        <v>42.857142856999999</v>
      </c>
      <c r="H188" s="43" t="str">
        <f t="shared" si="27"/>
        <v>N/A</v>
      </c>
      <c r="I188" s="12">
        <v>26.76</v>
      </c>
      <c r="J188" s="12">
        <v>-21.8</v>
      </c>
      <c r="K188" s="44" t="s">
        <v>732</v>
      </c>
      <c r="L188" s="9" t="str">
        <f t="shared" si="28"/>
        <v>Yes</v>
      </c>
    </row>
    <row r="189" spans="1:12" x14ac:dyDescent="0.2">
      <c r="A189" s="2" t="s">
        <v>474</v>
      </c>
      <c r="B189" s="34" t="s">
        <v>217</v>
      </c>
      <c r="C189" s="8">
        <v>76.270000465999999</v>
      </c>
      <c r="D189" s="43" t="str">
        <f t="shared" si="25"/>
        <v>N/A</v>
      </c>
      <c r="E189" s="8">
        <v>82.241547882000006</v>
      </c>
      <c r="F189" s="43" t="str">
        <f t="shared" si="26"/>
        <v>N/A</v>
      </c>
      <c r="G189" s="8">
        <v>78.942165101000001</v>
      </c>
      <c r="H189" s="43" t="str">
        <f t="shared" si="27"/>
        <v>N/A</v>
      </c>
      <c r="I189" s="12">
        <v>7.8289999999999997</v>
      </c>
      <c r="J189" s="12">
        <v>-4.01</v>
      </c>
      <c r="K189" s="44" t="s">
        <v>732</v>
      </c>
      <c r="L189" s="9" t="str">
        <f t="shared" si="28"/>
        <v>Yes</v>
      </c>
    </row>
    <row r="190" spans="1:12" x14ac:dyDescent="0.2">
      <c r="A190" s="2" t="s">
        <v>475</v>
      </c>
      <c r="B190" s="34" t="s">
        <v>217</v>
      </c>
      <c r="C190" s="8">
        <v>66.693887501000006</v>
      </c>
      <c r="D190" s="43" t="str">
        <f t="shared" si="25"/>
        <v>N/A</v>
      </c>
      <c r="E190" s="8">
        <v>74.660296048999996</v>
      </c>
      <c r="F190" s="43" t="str">
        <f t="shared" si="26"/>
        <v>N/A</v>
      </c>
      <c r="G190" s="8">
        <v>76.454503027000001</v>
      </c>
      <c r="H190" s="43" t="str">
        <f t="shared" si="27"/>
        <v>N/A</v>
      </c>
      <c r="I190" s="12">
        <v>11.94</v>
      </c>
      <c r="J190" s="12">
        <v>2.403</v>
      </c>
      <c r="K190" s="44" t="s">
        <v>732</v>
      </c>
      <c r="L190" s="9" t="str">
        <f t="shared" si="28"/>
        <v>Yes</v>
      </c>
    </row>
    <row r="191" spans="1:12" x14ac:dyDescent="0.2">
      <c r="A191" s="2" t="s">
        <v>476</v>
      </c>
      <c r="B191" s="34" t="s">
        <v>217</v>
      </c>
      <c r="C191" s="8">
        <v>67.259308957000002</v>
      </c>
      <c r="D191" s="43" t="str">
        <f t="shared" si="25"/>
        <v>N/A</v>
      </c>
      <c r="E191" s="8">
        <v>72.149442668000006</v>
      </c>
      <c r="F191" s="43" t="str">
        <f t="shared" si="26"/>
        <v>N/A</v>
      </c>
      <c r="G191" s="8">
        <v>66.478534171000007</v>
      </c>
      <c r="H191" s="43" t="str">
        <f t="shared" si="27"/>
        <v>N/A</v>
      </c>
      <c r="I191" s="12">
        <v>7.2709999999999999</v>
      </c>
      <c r="J191" s="12">
        <v>-7.86</v>
      </c>
      <c r="K191" s="44" t="s">
        <v>732</v>
      </c>
      <c r="L191" s="9" t="str">
        <f t="shared" si="28"/>
        <v>Yes</v>
      </c>
    </row>
    <row r="192" spans="1:12" x14ac:dyDescent="0.2">
      <c r="A192" s="2" t="s">
        <v>1370</v>
      </c>
      <c r="B192" s="34" t="s">
        <v>217</v>
      </c>
      <c r="C192" s="35">
        <v>4.2740501552000003</v>
      </c>
      <c r="D192" s="43" t="str">
        <f t="shared" si="25"/>
        <v>N/A</v>
      </c>
      <c r="E192" s="35">
        <v>4.1836491005000003</v>
      </c>
      <c r="F192" s="43" t="str">
        <f t="shared" si="26"/>
        <v>N/A</v>
      </c>
      <c r="G192" s="35">
        <v>4.2044263872999998</v>
      </c>
      <c r="H192" s="43" t="str">
        <f t="shared" si="27"/>
        <v>N/A</v>
      </c>
      <c r="I192" s="12">
        <v>-2.12</v>
      </c>
      <c r="J192" s="12">
        <v>0.49659999999999999</v>
      </c>
      <c r="K192" s="44" t="s">
        <v>732</v>
      </c>
      <c r="L192" s="9" t="str">
        <f t="shared" si="28"/>
        <v>Yes</v>
      </c>
    </row>
    <row r="193" spans="1:12" x14ac:dyDescent="0.2">
      <c r="A193" s="2" t="s">
        <v>1371</v>
      </c>
      <c r="B193" s="34" t="s">
        <v>217</v>
      </c>
      <c r="C193" s="35">
        <v>8.2272727273000008</v>
      </c>
      <c r="D193" s="43" t="str">
        <f t="shared" si="25"/>
        <v>N/A</v>
      </c>
      <c r="E193" s="35">
        <v>11.3</v>
      </c>
      <c r="F193" s="43" t="str">
        <f t="shared" si="26"/>
        <v>N/A</v>
      </c>
      <c r="G193" s="35">
        <v>7</v>
      </c>
      <c r="H193" s="43" t="str">
        <f t="shared" si="27"/>
        <v>N/A</v>
      </c>
      <c r="I193" s="12">
        <v>37.35</v>
      </c>
      <c r="J193" s="12">
        <v>-38.1</v>
      </c>
      <c r="K193" s="44" t="s">
        <v>732</v>
      </c>
      <c r="L193" s="9" t="str">
        <f t="shared" si="28"/>
        <v>No</v>
      </c>
    </row>
    <row r="194" spans="1:12" x14ac:dyDescent="0.2">
      <c r="A194" s="2" t="s">
        <v>1372</v>
      </c>
      <c r="B194" s="34" t="s">
        <v>217</v>
      </c>
      <c r="C194" s="35">
        <v>12.063034188</v>
      </c>
      <c r="D194" s="43" t="str">
        <f t="shared" si="25"/>
        <v>N/A</v>
      </c>
      <c r="E194" s="35">
        <v>11.413585554999999</v>
      </c>
      <c r="F194" s="43" t="str">
        <f t="shared" si="26"/>
        <v>N/A</v>
      </c>
      <c r="G194" s="35">
        <v>10.940273038000001</v>
      </c>
      <c r="H194" s="43" t="str">
        <f t="shared" si="27"/>
        <v>N/A</v>
      </c>
      <c r="I194" s="12">
        <v>-5.38</v>
      </c>
      <c r="J194" s="12">
        <v>-4.1500000000000004</v>
      </c>
      <c r="K194" s="44" t="s">
        <v>732</v>
      </c>
      <c r="L194" s="9" t="str">
        <f t="shared" si="28"/>
        <v>Yes</v>
      </c>
    </row>
    <row r="195" spans="1:12" x14ac:dyDescent="0.2">
      <c r="A195" s="2" t="s">
        <v>1373</v>
      </c>
      <c r="B195" s="34" t="s">
        <v>217</v>
      </c>
      <c r="C195" s="35">
        <v>4.1384316826000003</v>
      </c>
      <c r="D195" s="43" t="str">
        <f t="shared" si="25"/>
        <v>N/A</v>
      </c>
      <c r="E195" s="35">
        <v>3.8129842181</v>
      </c>
      <c r="F195" s="43" t="str">
        <f t="shared" si="26"/>
        <v>N/A</v>
      </c>
      <c r="G195" s="35">
        <v>3.8624557260999999</v>
      </c>
      <c r="H195" s="43" t="str">
        <f t="shared" si="27"/>
        <v>N/A</v>
      </c>
      <c r="I195" s="12">
        <v>-7.86</v>
      </c>
      <c r="J195" s="12">
        <v>1.2969999999999999</v>
      </c>
      <c r="K195" s="44" t="s">
        <v>732</v>
      </c>
      <c r="L195" s="9" t="str">
        <f t="shared" si="28"/>
        <v>Yes</v>
      </c>
    </row>
    <row r="196" spans="1:12" x14ac:dyDescent="0.2">
      <c r="A196" s="2" t="s">
        <v>1374</v>
      </c>
      <c r="B196" s="34" t="s">
        <v>217</v>
      </c>
      <c r="C196" s="35">
        <v>2.6841646970999999</v>
      </c>
      <c r="D196" s="43" t="str">
        <f t="shared" si="25"/>
        <v>N/A</v>
      </c>
      <c r="E196" s="35">
        <v>2.8494003168000002</v>
      </c>
      <c r="F196" s="43" t="str">
        <f t="shared" si="26"/>
        <v>N/A</v>
      </c>
      <c r="G196" s="35">
        <v>2.7263510088</v>
      </c>
      <c r="H196" s="43" t="str">
        <f t="shared" si="27"/>
        <v>N/A</v>
      </c>
      <c r="I196" s="12">
        <v>6.1559999999999997</v>
      </c>
      <c r="J196" s="12">
        <v>-4.32</v>
      </c>
      <c r="K196" s="44" t="s">
        <v>732</v>
      </c>
      <c r="L196" s="9" t="str">
        <f t="shared" si="28"/>
        <v>Yes</v>
      </c>
    </row>
    <row r="197" spans="1:12" x14ac:dyDescent="0.2">
      <c r="A197" s="2" t="s">
        <v>1375</v>
      </c>
      <c r="B197" s="34" t="s">
        <v>217</v>
      </c>
      <c r="C197" s="35">
        <v>233.46872081999999</v>
      </c>
      <c r="D197" s="43" t="str">
        <f t="shared" si="25"/>
        <v>N/A</v>
      </c>
      <c r="E197" s="35">
        <v>234.52234881999999</v>
      </c>
      <c r="F197" s="43" t="str">
        <f t="shared" si="26"/>
        <v>N/A</v>
      </c>
      <c r="G197" s="35">
        <v>222.63148788999999</v>
      </c>
      <c r="H197" s="43" t="str">
        <f t="shared" si="27"/>
        <v>N/A</v>
      </c>
      <c r="I197" s="12">
        <v>0.45129999999999998</v>
      </c>
      <c r="J197" s="12">
        <v>-5.07</v>
      </c>
      <c r="K197" s="44" t="s">
        <v>732</v>
      </c>
      <c r="L197" s="9" t="str">
        <f t="shared" si="28"/>
        <v>Yes</v>
      </c>
    </row>
    <row r="198" spans="1:12" x14ac:dyDescent="0.2">
      <c r="A198" s="2" t="s">
        <v>1376</v>
      </c>
      <c r="B198" s="34" t="s">
        <v>217</v>
      </c>
      <c r="C198" s="35">
        <v>134.73076922999999</v>
      </c>
      <c r="D198" s="43" t="str">
        <f t="shared" si="25"/>
        <v>N/A</v>
      </c>
      <c r="E198" s="35">
        <v>140.04545454999999</v>
      </c>
      <c r="F198" s="43" t="str">
        <f t="shared" si="26"/>
        <v>N/A</v>
      </c>
      <c r="G198" s="35">
        <v>185.92307692</v>
      </c>
      <c r="H198" s="43" t="str">
        <f t="shared" si="27"/>
        <v>N/A</v>
      </c>
      <c r="I198" s="12">
        <v>3.9449999999999998</v>
      </c>
      <c r="J198" s="12">
        <v>32.76</v>
      </c>
      <c r="K198" s="44" t="s">
        <v>732</v>
      </c>
      <c r="L198" s="9" t="str">
        <f t="shared" si="28"/>
        <v>No</v>
      </c>
    </row>
    <row r="199" spans="1:12" x14ac:dyDescent="0.2">
      <c r="A199" s="2" t="s">
        <v>1377</v>
      </c>
      <c r="B199" s="34" t="s">
        <v>217</v>
      </c>
      <c r="C199" s="35">
        <v>239.35510203999999</v>
      </c>
      <c r="D199" s="43" t="str">
        <f t="shared" si="25"/>
        <v>N/A</v>
      </c>
      <c r="E199" s="35">
        <v>241.05876777</v>
      </c>
      <c r="F199" s="43" t="str">
        <f t="shared" si="26"/>
        <v>N/A</v>
      </c>
      <c r="G199" s="35">
        <v>224.20686275</v>
      </c>
      <c r="H199" s="43" t="str">
        <f t="shared" si="27"/>
        <v>N/A</v>
      </c>
      <c r="I199" s="12">
        <v>0.71179999999999999</v>
      </c>
      <c r="J199" s="12">
        <v>-6.99</v>
      </c>
      <c r="K199" s="44" t="s">
        <v>732</v>
      </c>
      <c r="L199" s="9" t="str">
        <f t="shared" si="28"/>
        <v>Yes</v>
      </c>
    </row>
    <row r="200" spans="1:12" x14ac:dyDescent="0.2">
      <c r="A200" s="2" t="s">
        <v>1378</v>
      </c>
      <c r="B200" s="34" t="s">
        <v>217</v>
      </c>
      <c r="C200" s="35">
        <v>186.78125</v>
      </c>
      <c r="D200" s="43" t="str">
        <f t="shared" si="25"/>
        <v>N/A</v>
      </c>
      <c r="E200" s="35">
        <v>160.82539682999999</v>
      </c>
      <c r="F200" s="43" t="str">
        <f t="shared" si="26"/>
        <v>N/A</v>
      </c>
      <c r="G200" s="35">
        <v>218.38333333</v>
      </c>
      <c r="H200" s="43" t="str">
        <f t="shared" si="27"/>
        <v>N/A</v>
      </c>
      <c r="I200" s="12">
        <v>-13.9</v>
      </c>
      <c r="J200" s="12">
        <v>35.79</v>
      </c>
      <c r="K200" s="44" t="s">
        <v>732</v>
      </c>
      <c r="L200" s="9" t="str">
        <f t="shared" si="28"/>
        <v>No</v>
      </c>
    </row>
    <row r="201" spans="1:12" x14ac:dyDescent="0.2">
      <c r="A201" s="2" t="s">
        <v>1379</v>
      </c>
      <c r="B201" s="34" t="s">
        <v>217</v>
      </c>
      <c r="C201" s="35">
        <v>20</v>
      </c>
      <c r="D201" s="43" t="str">
        <f t="shared" si="25"/>
        <v>N/A</v>
      </c>
      <c r="E201" s="35">
        <v>60</v>
      </c>
      <c r="F201" s="43" t="str">
        <f t="shared" si="26"/>
        <v>N/A</v>
      </c>
      <c r="G201" s="35">
        <v>16</v>
      </c>
      <c r="H201" s="43" t="str">
        <f t="shared" si="27"/>
        <v>N/A</v>
      </c>
      <c r="I201" s="12">
        <v>200</v>
      </c>
      <c r="J201" s="12">
        <v>-73.3</v>
      </c>
      <c r="K201" s="44" t="s">
        <v>732</v>
      </c>
      <c r="L201" s="9" t="str">
        <f t="shared" si="28"/>
        <v>No</v>
      </c>
    </row>
    <row r="202" spans="1:12" x14ac:dyDescent="0.2">
      <c r="A202" s="2" t="s">
        <v>28</v>
      </c>
      <c r="B202" s="34" t="s">
        <v>217</v>
      </c>
      <c r="C202" s="8">
        <v>4.0412963488999996</v>
      </c>
      <c r="D202" s="43" t="str">
        <f t="shared" si="25"/>
        <v>N/A</v>
      </c>
      <c r="E202" s="8">
        <v>4.1872471898999999</v>
      </c>
      <c r="F202" s="43" t="str">
        <f t="shared" si="26"/>
        <v>N/A</v>
      </c>
      <c r="G202" s="8">
        <v>3.7785187430999998</v>
      </c>
      <c r="H202" s="43" t="str">
        <f t="shared" si="27"/>
        <v>N/A</v>
      </c>
      <c r="I202" s="12">
        <v>3.6110000000000002</v>
      </c>
      <c r="J202" s="12">
        <v>-9.76</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-66.7</v>
      </c>
      <c r="J203" s="12">
        <v>200</v>
      </c>
      <c r="K203" s="14" t="s">
        <v>217</v>
      </c>
      <c r="L203" s="9" t="str">
        <f t="shared" ref="L203:L213" si="32">IF(J203="Div by 0", "N/A", IF(K203="N/A","N/A", IF(J203&gt;VALUE(MID(K203,1,2)), "No", IF(J203&lt;-1*VALUE(MID(K203,1,2)), "No", "Yes"))))</f>
        <v>N/A</v>
      </c>
    </row>
    <row r="204" spans="1:12" x14ac:dyDescent="0.2">
      <c r="A204" s="2" t="s">
        <v>124</v>
      </c>
      <c r="B204" s="34" t="s">
        <v>217</v>
      </c>
      <c r="C204" s="35">
        <v>18</v>
      </c>
      <c r="D204" s="43" t="str">
        <f t="shared" si="29"/>
        <v>N/A</v>
      </c>
      <c r="E204" s="35">
        <v>16</v>
      </c>
      <c r="F204" s="43" t="str">
        <f t="shared" si="30"/>
        <v>N/A</v>
      </c>
      <c r="G204" s="35">
        <v>18</v>
      </c>
      <c r="H204" s="43" t="str">
        <f t="shared" si="31"/>
        <v>N/A</v>
      </c>
      <c r="I204" s="12">
        <v>-11.1</v>
      </c>
      <c r="J204" s="12">
        <v>12.5</v>
      </c>
      <c r="K204" s="14" t="s">
        <v>217</v>
      </c>
      <c r="L204" s="9" t="str">
        <f t="shared" si="32"/>
        <v>N/A</v>
      </c>
    </row>
    <row r="205" spans="1:12" ht="25.5" x14ac:dyDescent="0.2">
      <c r="A205" s="2" t="s">
        <v>1627</v>
      </c>
      <c r="B205" s="34" t="s">
        <v>217</v>
      </c>
      <c r="C205" s="35">
        <v>12</v>
      </c>
      <c r="D205" s="43" t="str">
        <f t="shared" si="29"/>
        <v>N/A</v>
      </c>
      <c r="E205" s="35">
        <v>11</v>
      </c>
      <c r="F205" s="43" t="str">
        <f t="shared" si="30"/>
        <v>N/A</v>
      </c>
      <c r="G205" s="35">
        <v>13</v>
      </c>
      <c r="H205" s="43" t="str">
        <f t="shared" si="31"/>
        <v>N/A</v>
      </c>
      <c r="I205" s="12">
        <v>-25</v>
      </c>
      <c r="J205" s="12">
        <v>44.44</v>
      </c>
      <c r="K205" s="14" t="s">
        <v>217</v>
      </c>
      <c r="L205" s="9" t="str">
        <f t="shared" si="32"/>
        <v>N/A</v>
      </c>
    </row>
    <row r="206" spans="1:12" ht="25.5" x14ac:dyDescent="0.2">
      <c r="A206" s="2" t="s">
        <v>1380</v>
      </c>
      <c r="B206" s="34" t="s">
        <v>217</v>
      </c>
      <c r="C206" s="35">
        <v>37</v>
      </c>
      <c r="D206" s="43" t="str">
        <f t="shared" si="29"/>
        <v>N/A</v>
      </c>
      <c r="E206" s="35">
        <v>50</v>
      </c>
      <c r="F206" s="43" t="str">
        <f t="shared" si="30"/>
        <v>N/A</v>
      </c>
      <c r="G206" s="35">
        <v>49</v>
      </c>
      <c r="H206" s="43" t="str">
        <f t="shared" si="31"/>
        <v>N/A</v>
      </c>
      <c r="I206" s="12">
        <v>35.14</v>
      </c>
      <c r="J206" s="12">
        <v>-2</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40</v>
      </c>
      <c r="J207" s="12">
        <v>42.86</v>
      </c>
      <c r="K207" s="14" t="s">
        <v>217</v>
      </c>
      <c r="L207" s="9" t="str">
        <f t="shared" si="32"/>
        <v>N/A</v>
      </c>
    </row>
    <row r="208" spans="1:12" x14ac:dyDescent="0.2">
      <c r="A208" s="2" t="s">
        <v>1629</v>
      </c>
      <c r="B208" s="34" t="s">
        <v>217</v>
      </c>
      <c r="C208" s="35">
        <v>11</v>
      </c>
      <c r="D208" s="43" t="str">
        <f t="shared" si="29"/>
        <v>N/A</v>
      </c>
      <c r="E208" s="35">
        <v>11</v>
      </c>
      <c r="F208" s="43" t="str">
        <f t="shared" si="30"/>
        <v>N/A</v>
      </c>
      <c r="G208" s="35">
        <v>11</v>
      </c>
      <c r="H208" s="43" t="str">
        <f t="shared" si="31"/>
        <v>N/A</v>
      </c>
      <c r="I208" s="12">
        <v>-33.299999999999997</v>
      </c>
      <c r="J208" s="12">
        <v>100</v>
      </c>
      <c r="K208" s="14" t="s">
        <v>217</v>
      </c>
      <c r="L208" s="9" t="str">
        <f t="shared" si="32"/>
        <v>N/A</v>
      </c>
    </row>
    <row r="209" spans="1:12" x14ac:dyDescent="0.2">
      <c r="A209" s="2" t="s">
        <v>125</v>
      </c>
      <c r="B209" s="34" t="s">
        <v>217</v>
      </c>
      <c r="C209" s="46">
        <v>1270037</v>
      </c>
      <c r="D209" s="43" t="str">
        <f t="shared" si="29"/>
        <v>N/A</v>
      </c>
      <c r="E209" s="46">
        <v>1054867</v>
      </c>
      <c r="F209" s="43" t="str">
        <f t="shared" si="30"/>
        <v>N/A</v>
      </c>
      <c r="G209" s="46">
        <v>3416883</v>
      </c>
      <c r="H209" s="43" t="str">
        <f t="shared" si="31"/>
        <v>N/A</v>
      </c>
      <c r="I209" s="12">
        <v>-16.899999999999999</v>
      </c>
      <c r="J209" s="12">
        <v>223.9</v>
      </c>
      <c r="K209" s="14" t="s">
        <v>217</v>
      </c>
      <c r="L209" s="9" t="str">
        <f t="shared" si="32"/>
        <v>N/A</v>
      </c>
    </row>
    <row r="210" spans="1:12" x14ac:dyDescent="0.2">
      <c r="A210" s="45" t="s">
        <v>1624</v>
      </c>
      <c r="B210" s="34" t="s">
        <v>217</v>
      </c>
      <c r="C210" s="46">
        <v>1107645</v>
      </c>
      <c r="D210" s="43" t="str">
        <f t="shared" si="29"/>
        <v>N/A</v>
      </c>
      <c r="E210" s="46">
        <v>945069</v>
      </c>
      <c r="F210" s="43" t="str">
        <f t="shared" si="30"/>
        <v>N/A</v>
      </c>
      <c r="G210" s="46">
        <v>3359551</v>
      </c>
      <c r="H210" s="43" t="str">
        <f t="shared" si="31"/>
        <v>N/A</v>
      </c>
      <c r="I210" s="12">
        <v>-14.7</v>
      </c>
      <c r="J210" s="12">
        <v>255.5</v>
      </c>
      <c r="K210" s="14" t="s">
        <v>217</v>
      </c>
      <c r="L210" s="9" t="str">
        <f t="shared" si="32"/>
        <v>N/A</v>
      </c>
    </row>
    <row r="211" spans="1:12" x14ac:dyDescent="0.2">
      <c r="A211" s="45" t="s">
        <v>1381</v>
      </c>
      <c r="B211" s="34" t="s">
        <v>217</v>
      </c>
      <c r="C211" s="46">
        <v>313051</v>
      </c>
      <c r="D211" s="43" t="str">
        <f t="shared" si="29"/>
        <v>N/A</v>
      </c>
      <c r="E211" s="46">
        <v>335352</v>
      </c>
      <c r="F211" s="43" t="str">
        <f t="shared" si="30"/>
        <v>N/A</v>
      </c>
      <c r="G211" s="46">
        <v>309567</v>
      </c>
      <c r="H211" s="43" t="str">
        <f t="shared" si="31"/>
        <v>N/A</v>
      </c>
      <c r="I211" s="12">
        <v>7.1239999999999997</v>
      </c>
      <c r="J211" s="12">
        <v>-7.69</v>
      </c>
      <c r="K211" s="14" t="s">
        <v>217</v>
      </c>
      <c r="L211" s="9" t="str">
        <f t="shared" si="32"/>
        <v>N/A</v>
      </c>
    </row>
    <row r="212" spans="1:12" x14ac:dyDescent="0.2">
      <c r="A212" s="45" t="s">
        <v>1618</v>
      </c>
      <c r="B212" s="34" t="s">
        <v>217</v>
      </c>
      <c r="C212" s="46">
        <v>1266979</v>
      </c>
      <c r="D212" s="43" t="str">
        <f t="shared" si="29"/>
        <v>N/A</v>
      </c>
      <c r="E212" s="46">
        <v>1053842</v>
      </c>
      <c r="F212" s="43" t="str">
        <f t="shared" si="30"/>
        <v>N/A</v>
      </c>
      <c r="G212" s="46">
        <v>1113997</v>
      </c>
      <c r="H212" s="43" t="str">
        <f t="shared" si="31"/>
        <v>N/A</v>
      </c>
      <c r="I212" s="12">
        <v>-16.8</v>
      </c>
      <c r="J212" s="12">
        <v>5.7080000000000002</v>
      </c>
      <c r="K212" s="14" t="s">
        <v>217</v>
      </c>
      <c r="L212" s="9" t="str">
        <f t="shared" si="32"/>
        <v>N/A</v>
      </c>
    </row>
    <row r="213" spans="1:12" x14ac:dyDescent="0.2">
      <c r="A213" s="45" t="s">
        <v>1619</v>
      </c>
      <c r="B213" s="34" t="s">
        <v>217</v>
      </c>
      <c r="C213" s="46">
        <v>842227</v>
      </c>
      <c r="D213" s="43" t="str">
        <f t="shared" si="29"/>
        <v>N/A</v>
      </c>
      <c r="E213" s="46">
        <v>954040</v>
      </c>
      <c r="F213" s="43" t="str">
        <f t="shared" si="30"/>
        <v>N/A</v>
      </c>
      <c r="G213" s="46">
        <v>647511</v>
      </c>
      <c r="H213" s="43" t="str">
        <f t="shared" si="31"/>
        <v>N/A</v>
      </c>
      <c r="I213" s="12">
        <v>13.28</v>
      </c>
      <c r="J213" s="12">
        <v>-32.1</v>
      </c>
      <c r="K213" s="14" t="s">
        <v>217</v>
      </c>
      <c r="L213" s="9" t="str">
        <f t="shared" si="32"/>
        <v>N/A</v>
      </c>
    </row>
    <row r="214" spans="1:12" ht="25.5" x14ac:dyDescent="0.2">
      <c r="A214" s="2" t="s">
        <v>1382</v>
      </c>
      <c r="B214" s="34" t="s">
        <v>217</v>
      </c>
      <c r="C214" s="46">
        <v>4907309</v>
      </c>
      <c r="D214" s="43" t="str">
        <f t="shared" ref="D214:D228" si="33">IF($B214="N/A","N/A",IF(C214&gt;10,"No",IF(C214&lt;-10,"No","Yes")))</f>
        <v>N/A</v>
      </c>
      <c r="E214" s="46">
        <v>6196216</v>
      </c>
      <c r="F214" s="43" t="str">
        <f t="shared" ref="F214:F228" si="34">IF($B214="N/A","N/A",IF(E214&gt;10,"No",IF(E214&lt;-10,"No","Yes")))</f>
        <v>N/A</v>
      </c>
      <c r="G214" s="46">
        <v>6489260</v>
      </c>
      <c r="H214" s="43" t="str">
        <f t="shared" ref="H214:H228" si="35">IF($B214="N/A","N/A",IF(G214&gt;10,"No",IF(G214&lt;-10,"No","Yes")))</f>
        <v>N/A</v>
      </c>
      <c r="I214" s="12">
        <v>26.27</v>
      </c>
      <c r="J214" s="12">
        <v>4.7290000000000001</v>
      </c>
      <c r="K214" s="44" t="s">
        <v>732</v>
      </c>
      <c r="L214" s="9" t="str">
        <f t="shared" ref="L214:L228" si="36">IF(J214="Div by 0", "N/A", IF(K214="N/A","N/A", IF(J214&gt;VALUE(MID(K214,1,2)), "No", IF(J214&lt;-1*VALUE(MID(K214,1,2)), "No", "Yes"))))</f>
        <v>Yes</v>
      </c>
    </row>
    <row r="215" spans="1:12" x14ac:dyDescent="0.2">
      <c r="A215" s="58" t="s">
        <v>649</v>
      </c>
      <c r="B215" s="34" t="s">
        <v>217</v>
      </c>
      <c r="C215" s="35">
        <v>13215</v>
      </c>
      <c r="D215" s="43" t="str">
        <f t="shared" si="33"/>
        <v>N/A</v>
      </c>
      <c r="E215" s="35">
        <v>13488</v>
      </c>
      <c r="F215" s="43" t="str">
        <f t="shared" si="34"/>
        <v>N/A</v>
      </c>
      <c r="G215" s="35">
        <v>12815</v>
      </c>
      <c r="H215" s="43" t="str">
        <f t="shared" si="35"/>
        <v>N/A</v>
      </c>
      <c r="I215" s="12">
        <v>2.0659999999999998</v>
      </c>
      <c r="J215" s="12">
        <v>-4.99</v>
      </c>
      <c r="K215" s="44" t="s">
        <v>732</v>
      </c>
      <c r="L215" s="9" t="str">
        <f t="shared" si="36"/>
        <v>Yes</v>
      </c>
    </row>
    <row r="216" spans="1:12" ht="25.5" x14ac:dyDescent="0.2">
      <c r="A216" s="4" t="s">
        <v>1383</v>
      </c>
      <c r="B216" s="34" t="s">
        <v>217</v>
      </c>
      <c r="C216" s="46">
        <v>371.34385168</v>
      </c>
      <c r="D216" s="43" t="str">
        <f t="shared" si="33"/>
        <v>N/A</v>
      </c>
      <c r="E216" s="46">
        <v>459.38730723999998</v>
      </c>
      <c r="F216" s="43" t="str">
        <f t="shared" si="34"/>
        <v>N/A</v>
      </c>
      <c r="G216" s="46">
        <v>506.38002340999998</v>
      </c>
      <c r="H216" s="43" t="str">
        <f t="shared" si="35"/>
        <v>N/A</v>
      </c>
      <c r="I216" s="12">
        <v>23.71</v>
      </c>
      <c r="J216" s="12">
        <v>10.23</v>
      </c>
      <c r="K216" s="44" t="s">
        <v>732</v>
      </c>
      <c r="L216" s="9" t="str">
        <f t="shared" si="36"/>
        <v>Yes</v>
      </c>
    </row>
    <row r="217" spans="1:12" ht="25.5" x14ac:dyDescent="0.2">
      <c r="A217" s="2" t="s">
        <v>1384</v>
      </c>
      <c r="B217" s="34" t="s">
        <v>217</v>
      </c>
      <c r="C217" s="46">
        <v>1155650</v>
      </c>
      <c r="D217" s="43" t="str">
        <f t="shared" si="33"/>
        <v>N/A</v>
      </c>
      <c r="E217" s="46">
        <v>1213966</v>
      </c>
      <c r="F217" s="43" t="str">
        <f t="shared" si="34"/>
        <v>N/A</v>
      </c>
      <c r="G217" s="46">
        <v>1192931</v>
      </c>
      <c r="H217" s="43" t="str">
        <f t="shared" si="35"/>
        <v>N/A</v>
      </c>
      <c r="I217" s="12">
        <v>5.0460000000000003</v>
      </c>
      <c r="J217" s="12">
        <v>-1.73</v>
      </c>
      <c r="K217" s="44" t="s">
        <v>732</v>
      </c>
      <c r="L217" s="9" t="str">
        <f t="shared" si="36"/>
        <v>Yes</v>
      </c>
    </row>
    <row r="218" spans="1:12" x14ac:dyDescent="0.2">
      <c r="A218" s="4" t="s">
        <v>516</v>
      </c>
      <c r="B218" s="34" t="s">
        <v>217</v>
      </c>
      <c r="C218" s="35">
        <v>3363</v>
      </c>
      <c r="D218" s="43" t="str">
        <f t="shared" si="33"/>
        <v>N/A</v>
      </c>
      <c r="E218" s="35">
        <v>3766</v>
      </c>
      <c r="F218" s="43" t="str">
        <f t="shared" si="34"/>
        <v>N/A</v>
      </c>
      <c r="G218" s="35">
        <v>3629</v>
      </c>
      <c r="H218" s="43" t="str">
        <f t="shared" si="35"/>
        <v>N/A</v>
      </c>
      <c r="I218" s="12">
        <v>11.98</v>
      </c>
      <c r="J218" s="12">
        <v>-3.64</v>
      </c>
      <c r="K218" s="44" t="s">
        <v>732</v>
      </c>
      <c r="L218" s="9" t="str">
        <f t="shared" si="36"/>
        <v>Yes</v>
      </c>
    </row>
    <row r="219" spans="1:12" ht="25.5" x14ac:dyDescent="0.2">
      <c r="A219" s="2" t="s">
        <v>1385</v>
      </c>
      <c r="B219" s="34" t="s">
        <v>217</v>
      </c>
      <c r="C219" s="46">
        <v>343.63663395999998</v>
      </c>
      <c r="D219" s="43" t="str">
        <f t="shared" si="33"/>
        <v>N/A</v>
      </c>
      <c r="E219" s="46">
        <v>322.34891131000001</v>
      </c>
      <c r="F219" s="43" t="str">
        <f t="shared" si="34"/>
        <v>N/A</v>
      </c>
      <c r="G219" s="46">
        <v>328.72168641000002</v>
      </c>
      <c r="H219" s="43" t="str">
        <f t="shared" si="35"/>
        <v>N/A</v>
      </c>
      <c r="I219" s="12">
        <v>-6.19</v>
      </c>
      <c r="J219" s="12">
        <v>1.9770000000000001</v>
      </c>
      <c r="K219" s="44" t="s">
        <v>732</v>
      </c>
      <c r="L219" s="9" t="str">
        <f t="shared" si="36"/>
        <v>Yes</v>
      </c>
    </row>
    <row r="220" spans="1:12" ht="25.5" x14ac:dyDescent="0.2">
      <c r="A220" s="2" t="s">
        <v>1386</v>
      </c>
      <c r="B220" s="34" t="s">
        <v>217</v>
      </c>
      <c r="C220" s="46">
        <v>1494371</v>
      </c>
      <c r="D220" s="43" t="str">
        <f t="shared" si="33"/>
        <v>N/A</v>
      </c>
      <c r="E220" s="46">
        <v>2161014</v>
      </c>
      <c r="F220" s="43" t="str">
        <f t="shared" si="34"/>
        <v>N/A</v>
      </c>
      <c r="G220" s="46">
        <v>2069830</v>
      </c>
      <c r="H220" s="43" t="str">
        <f t="shared" si="35"/>
        <v>N/A</v>
      </c>
      <c r="I220" s="12">
        <v>44.61</v>
      </c>
      <c r="J220" s="12">
        <v>-4.22</v>
      </c>
      <c r="K220" s="44" t="s">
        <v>732</v>
      </c>
      <c r="L220" s="9" t="str">
        <f t="shared" si="36"/>
        <v>Yes</v>
      </c>
    </row>
    <row r="221" spans="1:12" x14ac:dyDescent="0.2">
      <c r="A221" s="4" t="s">
        <v>517</v>
      </c>
      <c r="B221" s="34" t="s">
        <v>217</v>
      </c>
      <c r="C221" s="35">
        <v>4051</v>
      </c>
      <c r="D221" s="43" t="str">
        <f t="shared" si="33"/>
        <v>N/A</v>
      </c>
      <c r="E221" s="35">
        <v>5115</v>
      </c>
      <c r="F221" s="43" t="str">
        <f t="shared" si="34"/>
        <v>N/A</v>
      </c>
      <c r="G221" s="35">
        <v>5106</v>
      </c>
      <c r="H221" s="43" t="str">
        <f t="shared" si="35"/>
        <v>N/A</v>
      </c>
      <c r="I221" s="12">
        <v>26.27</v>
      </c>
      <c r="J221" s="12">
        <v>-0.17599999999999999</v>
      </c>
      <c r="K221" s="44" t="s">
        <v>732</v>
      </c>
      <c r="L221" s="9" t="str">
        <f t="shared" si="36"/>
        <v>Yes</v>
      </c>
    </row>
    <row r="222" spans="1:12" ht="25.5" x14ac:dyDescent="0.2">
      <c r="A222" s="2" t="s">
        <v>1387</v>
      </c>
      <c r="B222" s="34" t="s">
        <v>217</v>
      </c>
      <c r="C222" s="46">
        <v>368.88941002000001</v>
      </c>
      <c r="D222" s="43" t="str">
        <f t="shared" si="33"/>
        <v>N/A</v>
      </c>
      <c r="E222" s="46">
        <v>422.48563050000001</v>
      </c>
      <c r="F222" s="43" t="str">
        <f t="shared" si="34"/>
        <v>N/A</v>
      </c>
      <c r="G222" s="46">
        <v>405.37211123999998</v>
      </c>
      <c r="H222" s="43" t="str">
        <f t="shared" si="35"/>
        <v>N/A</v>
      </c>
      <c r="I222" s="12">
        <v>14.53</v>
      </c>
      <c r="J222" s="12">
        <v>-4.05</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59473679</v>
      </c>
      <c r="D226" s="43" t="str">
        <f t="shared" si="33"/>
        <v>N/A</v>
      </c>
      <c r="E226" s="46">
        <v>68414427</v>
      </c>
      <c r="F226" s="43" t="str">
        <f t="shared" si="34"/>
        <v>N/A</v>
      </c>
      <c r="G226" s="46">
        <v>63648583</v>
      </c>
      <c r="H226" s="43" t="str">
        <f t="shared" si="35"/>
        <v>N/A</v>
      </c>
      <c r="I226" s="12">
        <v>15.03</v>
      </c>
      <c r="J226" s="12">
        <v>-6.97</v>
      </c>
      <c r="K226" s="44" t="s">
        <v>732</v>
      </c>
      <c r="L226" s="9" t="str">
        <f t="shared" si="36"/>
        <v>Yes</v>
      </c>
    </row>
    <row r="227" spans="1:12" ht="25.5" x14ac:dyDescent="0.2">
      <c r="A227" s="2" t="s">
        <v>519</v>
      </c>
      <c r="B227" s="34" t="s">
        <v>217</v>
      </c>
      <c r="C227" s="35">
        <v>2554</v>
      </c>
      <c r="D227" s="43" t="str">
        <f t="shared" si="33"/>
        <v>N/A</v>
      </c>
      <c r="E227" s="35">
        <v>2258</v>
      </c>
      <c r="F227" s="43" t="str">
        <f t="shared" si="34"/>
        <v>N/A</v>
      </c>
      <c r="G227" s="35">
        <v>2115</v>
      </c>
      <c r="H227" s="43" t="str">
        <f t="shared" si="35"/>
        <v>N/A</v>
      </c>
      <c r="I227" s="12">
        <v>-11.6</v>
      </c>
      <c r="J227" s="12">
        <v>-6.33</v>
      </c>
      <c r="K227" s="44" t="s">
        <v>732</v>
      </c>
      <c r="L227" s="9" t="str">
        <f t="shared" si="36"/>
        <v>Yes</v>
      </c>
    </row>
    <row r="228" spans="1:12" ht="25.5" x14ac:dyDescent="0.2">
      <c r="A228" s="2" t="s">
        <v>1391</v>
      </c>
      <c r="B228" s="34" t="s">
        <v>217</v>
      </c>
      <c r="C228" s="46">
        <v>23286.483554999999</v>
      </c>
      <c r="D228" s="43" t="str">
        <f t="shared" si="33"/>
        <v>N/A</v>
      </c>
      <c r="E228" s="46">
        <v>30298.683347999999</v>
      </c>
      <c r="F228" s="43" t="str">
        <f t="shared" si="34"/>
        <v>N/A</v>
      </c>
      <c r="G228" s="46">
        <v>30093.892671000001</v>
      </c>
      <c r="H228" s="43" t="str">
        <f t="shared" si="35"/>
        <v>N/A</v>
      </c>
      <c r="I228" s="12">
        <v>30.11</v>
      </c>
      <c r="J228" s="12">
        <v>-0.67600000000000005</v>
      </c>
      <c r="K228" s="44" t="s">
        <v>732</v>
      </c>
      <c r="L228" s="9" t="str">
        <f t="shared" si="36"/>
        <v>Yes</v>
      </c>
    </row>
    <row r="229" spans="1:12" x14ac:dyDescent="0.2">
      <c r="A229" s="2" t="s">
        <v>1392</v>
      </c>
      <c r="B229" s="34" t="s">
        <v>217</v>
      </c>
      <c r="C229" s="51">
        <v>67593777</v>
      </c>
      <c r="D229" s="43" t="str">
        <f t="shared" ref="D229:D252" si="37">IF($B229="N/A","N/A",IF(C229&gt;10,"No",IF(C229&lt;-10,"No","Yes")))</f>
        <v>N/A</v>
      </c>
      <c r="E229" s="51">
        <v>78253041</v>
      </c>
      <c r="F229" s="43" t="str">
        <f t="shared" ref="F229:F252" si="38">IF($B229="N/A","N/A",IF(E229&gt;10,"No",IF(E229&lt;-10,"No","Yes")))</f>
        <v>N/A</v>
      </c>
      <c r="G229" s="51">
        <v>73688427</v>
      </c>
      <c r="H229" s="43" t="str">
        <f t="shared" ref="H229:H252" si="39">IF($B229="N/A","N/A",IF(G229&gt;10,"No",IF(G229&lt;-10,"No","Yes")))</f>
        <v>N/A</v>
      </c>
      <c r="I229" s="12">
        <v>15.77</v>
      </c>
      <c r="J229" s="12">
        <v>-5.83</v>
      </c>
      <c r="K229" s="44" t="s">
        <v>732</v>
      </c>
      <c r="L229" s="9" t="str">
        <f t="shared" ref="L229:L252" si="40">IF(J229="Div by 0", "N/A", IF(K229="N/A","N/A", IF(J229&gt;VALUE(MID(K229,1,2)), "No", IF(J229&lt;-1*VALUE(MID(K229,1,2)), "No", "Yes"))))</f>
        <v>Yes</v>
      </c>
    </row>
    <row r="230" spans="1:12" x14ac:dyDescent="0.2">
      <c r="A230" s="4" t="s">
        <v>1393</v>
      </c>
      <c r="B230" s="34" t="s">
        <v>217</v>
      </c>
      <c r="C230" s="49">
        <v>3631</v>
      </c>
      <c r="D230" s="43" t="str">
        <f t="shared" si="37"/>
        <v>N/A</v>
      </c>
      <c r="E230" s="49">
        <v>3284</v>
      </c>
      <c r="F230" s="43" t="str">
        <f t="shared" si="38"/>
        <v>N/A</v>
      </c>
      <c r="G230" s="49">
        <v>3193</v>
      </c>
      <c r="H230" s="43" t="str">
        <f t="shared" si="39"/>
        <v>N/A</v>
      </c>
      <c r="I230" s="12">
        <v>-9.56</v>
      </c>
      <c r="J230" s="12">
        <v>-2.77</v>
      </c>
      <c r="K230" s="44" t="s">
        <v>732</v>
      </c>
      <c r="L230" s="9" t="str">
        <f t="shared" si="40"/>
        <v>Yes</v>
      </c>
    </row>
    <row r="231" spans="1:12" x14ac:dyDescent="0.2">
      <c r="A231" s="4" t="s">
        <v>1394</v>
      </c>
      <c r="B231" s="34" t="s">
        <v>217</v>
      </c>
      <c r="C231" s="51">
        <v>18615.746901999999</v>
      </c>
      <c r="D231" s="43" t="str">
        <f t="shared" si="37"/>
        <v>N/A</v>
      </c>
      <c r="E231" s="51">
        <v>23828.575213</v>
      </c>
      <c r="F231" s="43" t="str">
        <f t="shared" si="38"/>
        <v>N/A</v>
      </c>
      <c r="G231" s="51">
        <v>23078.116817999999</v>
      </c>
      <c r="H231" s="43" t="str">
        <f t="shared" si="39"/>
        <v>N/A</v>
      </c>
      <c r="I231" s="12">
        <v>28</v>
      </c>
      <c r="J231" s="12">
        <v>-3.15</v>
      </c>
      <c r="K231" s="44" t="s">
        <v>732</v>
      </c>
      <c r="L231" s="9" t="str">
        <f t="shared" si="40"/>
        <v>Yes</v>
      </c>
    </row>
    <row r="232" spans="1:12" ht="25.5" x14ac:dyDescent="0.2">
      <c r="A232" s="4" t="s">
        <v>1395</v>
      </c>
      <c r="B232" s="34" t="s">
        <v>217</v>
      </c>
      <c r="C232" s="51">
        <v>6540</v>
      </c>
      <c r="D232" s="43" t="str">
        <f t="shared" si="37"/>
        <v>N/A</v>
      </c>
      <c r="E232" s="51">
        <v>4350.25</v>
      </c>
      <c r="F232" s="43" t="str">
        <f t="shared" si="38"/>
        <v>N/A</v>
      </c>
      <c r="G232" s="51">
        <v>6077.8571429000003</v>
      </c>
      <c r="H232" s="43" t="str">
        <f t="shared" si="39"/>
        <v>N/A</v>
      </c>
      <c r="I232" s="12">
        <v>-33.5</v>
      </c>
      <c r="J232" s="12">
        <v>39.71</v>
      </c>
      <c r="K232" s="44" t="s">
        <v>732</v>
      </c>
      <c r="L232" s="9" t="str">
        <f t="shared" si="40"/>
        <v>No</v>
      </c>
    </row>
    <row r="233" spans="1:12" ht="25.5" x14ac:dyDescent="0.2">
      <c r="A233" s="4" t="s">
        <v>1396</v>
      </c>
      <c r="B233" s="34" t="s">
        <v>217</v>
      </c>
      <c r="C233" s="51">
        <v>22579.730102000001</v>
      </c>
      <c r="D233" s="43" t="str">
        <f t="shared" si="37"/>
        <v>N/A</v>
      </c>
      <c r="E233" s="51">
        <v>28437.293785000002</v>
      </c>
      <c r="F233" s="43" t="str">
        <f t="shared" si="38"/>
        <v>N/A</v>
      </c>
      <c r="G233" s="51">
        <v>27872.354095999999</v>
      </c>
      <c r="H233" s="43" t="str">
        <f t="shared" si="39"/>
        <v>N/A</v>
      </c>
      <c r="I233" s="12">
        <v>25.94</v>
      </c>
      <c r="J233" s="12">
        <v>-1.99</v>
      </c>
      <c r="K233" s="44" t="s">
        <v>732</v>
      </c>
      <c r="L233" s="9" t="str">
        <f t="shared" si="40"/>
        <v>Yes</v>
      </c>
    </row>
    <row r="234" spans="1:12" x14ac:dyDescent="0.2">
      <c r="A234" s="4" t="s">
        <v>1397</v>
      </c>
      <c r="B234" s="34" t="s">
        <v>217</v>
      </c>
      <c r="C234" s="51">
        <v>10648.243724</v>
      </c>
      <c r="D234" s="43" t="str">
        <f t="shared" si="37"/>
        <v>N/A</v>
      </c>
      <c r="E234" s="51">
        <v>15039.869103999999</v>
      </c>
      <c r="F234" s="43" t="str">
        <f t="shared" si="38"/>
        <v>N/A</v>
      </c>
      <c r="G234" s="51">
        <v>11598.155898999999</v>
      </c>
      <c r="H234" s="43" t="str">
        <f t="shared" si="39"/>
        <v>N/A</v>
      </c>
      <c r="I234" s="12">
        <v>41.24</v>
      </c>
      <c r="J234" s="12">
        <v>-22.9</v>
      </c>
      <c r="K234" s="44" t="s">
        <v>732</v>
      </c>
      <c r="L234" s="9" t="str">
        <f t="shared" si="40"/>
        <v>Yes</v>
      </c>
    </row>
    <row r="235" spans="1:12" ht="25.5" x14ac:dyDescent="0.2">
      <c r="A235" s="4" t="s">
        <v>1398</v>
      </c>
      <c r="B235" s="34" t="s">
        <v>217</v>
      </c>
      <c r="C235" s="51">
        <v>560.61363635999999</v>
      </c>
      <c r="D235" s="43" t="str">
        <f t="shared" si="37"/>
        <v>N/A</v>
      </c>
      <c r="E235" s="51">
        <v>363.49618321000003</v>
      </c>
      <c r="F235" s="43" t="str">
        <f t="shared" si="38"/>
        <v>N/A</v>
      </c>
      <c r="G235" s="51">
        <v>424.59230768999998</v>
      </c>
      <c r="H235" s="43" t="str">
        <f t="shared" si="39"/>
        <v>N/A</v>
      </c>
      <c r="I235" s="12">
        <v>-35.200000000000003</v>
      </c>
      <c r="J235" s="12">
        <v>16.809999999999999</v>
      </c>
      <c r="K235" s="44" t="s">
        <v>732</v>
      </c>
      <c r="L235" s="9" t="str">
        <f t="shared" si="40"/>
        <v>Yes</v>
      </c>
    </row>
    <row r="236" spans="1:12" x14ac:dyDescent="0.2">
      <c r="A236" s="4" t="s">
        <v>1399</v>
      </c>
      <c r="B236" s="34" t="s">
        <v>217</v>
      </c>
      <c r="C236" s="43">
        <v>1.3945967537999999</v>
      </c>
      <c r="D236" s="43" t="str">
        <f t="shared" si="37"/>
        <v>N/A</v>
      </c>
      <c r="E236" s="43">
        <v>1.3350407545</v>
      </c>
      <c r="F236" s="43" t="str">
        <f t="shared" si="38"/>
        <v>N/A</v>
      </c>
      <c r="G236" s="43">
        <v>1.2904920683000001</v>
      </c>
      <c r="H236" s="43" t="str">
        <f t="shared" si="39"/>
        <v>N/A</v>
      </c>
      <c r="I236" s="12">
        <v>-4.2699999999999996</v>
      </c>
      <c r="J236" s="12">
        <v>-3.34</v>
      </c>
      <c r="K236" s="44" t="s">
        <v>732</v>
      </c>
      <c r="L236" s="9" t="str">
        <f t="shared" si="40"/>
        <v>Yes</v>
      </c>
    </row>
    <row r="237" spans="1:12" x14ac:dyDescent="0.2">
      <c r="A237" s="4" t="s">
        <v>1400</v>
      </c>
      <c r="B237" s="34" t="s">
        <v>217</v>
      </c>
      <c r="C237" s="43">
        <v>1.6129032258</v>
      </c>
      <c r="D237" s="43" t="str">
        <f t="shared" si="37"/>
        <v>N/A</v>
      </c>
      <c r="E237" s="43">
        <v>1.3698630137000001</v>
      </c>
      <c r="F237" s="43" t="str">
        <f t="shared" si="38"/>
        <v>N/A</v>
      </c>
      <c r="G237" s="43">
        <v>2.3809523810000002</v>
      </c>
      <c r="H237" s="43" t="str">
        <f t="shared" si="39"/>
        <v>N/A</v>
      </c>
      <c r="I237" s="12">
        <v>-15.1</v>
      </c>
      <c r="J237" s="12">
        <v>73.81</v>
      </c>
      <c r="K237" s="44" t="s">
        <v>732</v>
      </c>
      <c r="L237" s="9" t="str">
        <f t="shared" si="40"/>
        <v>No</v>
      </c>
    </row>
    <row r="238" spans="1:12" x14ac:dyDescent="0.2">
      <c r="A238" s="58" t="s">
        <v>1401</v>
      </c>
      <c r="B238" s="34" t="s">
        <v>217</v>
      </c>
      <c r="C238" s="43">
        <v>11.839343191999999</v>
      </c>
      <c r="D238" s="43" t="str">
        <f t="shared" si="37"/>
        <v>N/A</v>
      </c>
      <c r="E238" s="43">
        <v>11.840683373999999</v>
      </c>
      <c r="F238" s="43" t="str">
        <f t="shared" si="38"/>
        <v>N/A</v>
      </c>
      <c r="G238" s="43">
        <v>11.586752347999999</v>
      </c>
      <c r="H238" s="43" t="str">
        <f t="shared" si="39"/>
        <v>N/A</v>
      </c>
      <c r="I238" s="12">
        <v>1.1299999999999999E-2</v>
      </c>
      <c r="J238" s="12">
        <v>-2.14</v>
      </c>
      <c r="K238" s="44" t="s">
        <v>732</v>
      </c>
      <c r="L238" s="9" t="str">
        <f t="shared" si="40"/>
        <v>Yes</v>
      </c>
    </row>
    <row r="239" spans="1:12" x14ac:dyDescent="0.2">
      <c r="A239" s="58" t="s">
        <v>1402</v>
      </c>
      <c r="B239" s="34" t="s">
        <v>217</v>
      </c>
      <c r="C239" s="43">
        <v>0.58260710589999998</v>
      </c>
      <c r="D239" s="43" t="str">
        <f t="shared" si="37"/>
        <v>N/A</v>
      </c>
      <c r="E239" s="43">
        <v>0.55962884989999995</v>
      </c>
      <c r="F239" s="43" t="str">
        <f t="shared" si="38"/>
        <v>N/A</v>
      </c>
      <c r="G239" s="43">
        <v>0.46801769529999998</v>
      </c>
      <c r="H239" s="43" t="str">
        <f t="shared" si="39"/>
        <v>N/A</v>
      </c>
      <c r="I239" s="12">
        <v>-3.94</v>
      </c>
      <c r="J239" s="12">
        <v>-16.399999999999999</v>
      </c>
      <c r="K239" s="44" t="s">
        <v>732</v>
      </c>
      <c r="L239" s="9" t="str">
        <f t="shared" si="40"/>
        <v>Yes</v>
      </c>
    </row>
    <row r="240" spans="1:12" x14ac:dyDescent="0.2">
      <c r="A240" s="58" t="s">
        <v>1403</v>
      </c>
      <c r="B240" s="34" t="s">
        <v>217</v>
      </c>
      <c r="C240" s="43">
        <v>0.1771217712</v>
      </c>
      <c r="D240" s="43" t="str">
        <f t="shared" si="37"/>
        <v>N/A</v>
      </c>
      <c r="E240" s="43">
        <v>0.17529539280000001</v>
      </c>
      <c r="F240" s="43" t="str">
        <f t="shared" si="38"/>
        <v>N/A</v>
      </c>
      <c r="G240" s="43">
        <v>0.17386652399999999</v>
      </c>
      <c r="H240" s="43" t="str">
        <f t="shared" si="39"/>
        <v>N/A</v>
      </c>
      <c r="I240" s="12">
        <v>-1.03</v>
      </c>
      <c r="J240" s="12">
        <v>-0.81499999999999995</v>
      </c>
      <c r="K240" s="44" t="s">
        <v>732</v>
      </c>
      <c r="L240" s="9" t="str">
        <f t="shared" si="40"/>
        <v>Yes</v>
      </c>
    </row>
    <row r="241" spans="1:12" ht="25.5" x14ac:dyDescent="0.2">
      <c r="A241" s="58" t="s">
        <v>1404</v>
      </c>
      <c r="B241" s="34" t="s">
        <v>217</v>
      </c>
      <c r="C241" s="51">
        <v>59473679</v>
      </c>
      <c r="D241" s="43" t="str">
        <f t="shared" si="37"/>
        <v>N/A</v>
      </c>
      <c r="E241" s="51">
        <v>68414427</v>
      </c>
      <c r="F241" s="43" t="str">
        <f t="shared" si="38"/>
        <v>N/A</v>
      </c>
      <c r="G241" s="51">
        <v>63648583</v>
      </c>
      <c r="H241" s="43" t="str">
        <f t="shared" si="39"/>
        <v>N/A</v>
      </c>
      <c r="I241" s="12">
        <v>15.03</v>
      </c>
      <c r="J241" s="12">
        <v>-6.97</v>
      </c>
      <c r="K241" s="44" t="s">
        <v>732</v>
      </c>
      <c r="L241" s="9" t="str">
        <f t="shared" si="40"/>
        <v>Yes</v>
      </c>
    </row>
    <row r="242" spans="1:12" x14ac:dyDescent="0.2">
      <c r="A242" s="58" t="s">
        <v>1405</v>
      </c>
      <c r="B242" s="34" t="s">
        <v>217</v>
      </c>
      <c r="C242" s="49">
        <v>2554</v>
      </c>
      <c r="D242" s="43" t="str">
        <f t="shared" si="37"/>
        <v>N/A</v>
      </c>
      <c r="E242" s="49">
        <v>2258</v>
      </c>
      <c r="F242" s="43" t="str">
        <f t="shared" si="38"/>
        <v>N/A</v>
      </c>
      <c r="G242" s="49">
        <v>2115</v>
      </c>
      <c r="H242" s="43" t="str">
        <f t="shared" si="39"/>
        <v>N/A</v>
      </c>
      <c r="I242" s="12">
        <v>-11.6</v>
      </c>
      <c r="J242" s="12">
        <v>-6.33</v>
      </c>
      <c r="K242" s="44" t="s">
        <v>732</v>
      </c>
      <c r="L242" s="9" t="str">
        <f t="shared" si="40"/>
        <v>Yes</v>
      </c>
    </row>
    <row r="243" spans="1:12" ht="25.5" x14ac:dyDescent="0.2">
      <c r="A243" s="58" t="s">
        <v>1406</v>
      </c>
      <c r="B243" s="34" t="s">
        <v>217</v>
      </c>
      <c r="C243" s="51">
        <v>23286.483554999999</v>
      </c>
      <c r="D243" s="43" t="str">
        <f t="shared" si="37"/>
        <v>N/A</v>
      </c>
      <c r="E243" s="51">
        <v>30298.683347999999</v>
      </c>
      <c r="F243" s="43" t="str">
        <f t="shared" si="38"/>
        <v>N/A</v>
      </c>
      <c r="G243" s="51">
        <v>30093.892671000001</v>
      </c>
      <c r="H243" s="43" t="str">
        <f t="shared" si="39"/>
        <v>N/A</v>
      </c>
      <c r="I243" s="12">
        <v>30.11</v>
      </c>
      <c r="J243" s="12">
        <v>-0.67600000000000005</v>
      </c>
      <c r="K243" s="44" t="s">
        <v>732</v>
      </c>
      <c r="L243" s="9" t="str">
        <f t="shared" si="40"/>
        <v>Yes</v>
      </c>
    </row>
    <row r="244" spans="1:12" ht="25.5" x14ac:dyDescent="0.2">
      <c r="A244" s="58" t="s">
        <v>1407</v>
      </c>
      <c r="B244" s="34" t="s">
        <v>217</v>
      </c>
      <c r="C244" s="51">
        <v>15588</v>
      </c>
      <c r="D244" s="43" t="str">
        <f t="shared" si="37"/>
        <v>N/A</v>
      </c>
      <c r="E244" s="51">
        <v>8442</v>
      </c>
      <c r="F244" s="43" t="str">
        <f t="shared" si="38"/>
        <v>N/A</v>
      </c>
      <c r="G244" s="51">
        <v>17832</v>
      </c>
      <c r="H244" s="43" t="str">
        <f t="shared" si="39"/>
        <v>N/A</v>
      </c>
      <c r="I244" s="12">
        <v>-45.8</v>
      </c>
      <c r="J244" s="12">
        <v>111.2</v>
      </c>
      <c r="K244" s="44" t="s">
        <v>732</v>
      </c>
      <c r="L244" s="9" t="str">
        <f t="shared" si="40"/>
        <v>No</v>
      </c>
    </row>
    <row r="245" spans="1:12" ht="25.5" x14ac:dyDescent="0.2">
      <c r="A245" s="58" t="s">
        <v>1408</v>
      </c>
      <c r="B245" s="34" t="s">
        <v>217</v>
      </c>
      <c r="C245" s="51">
        <v>27950.739152999999</v>
      </c>
      <c r="D245" s="43" t="str">
        <f t="shared" si="37"/>
        <v>N/A</v>
      </c>
      <c r="E245" s="51">
        <v>36062.670054000002</v>
      </c>
      <c r="F245" s="43" t="str">
        <f t="shared" si="38"/>
        <v>N/A</v>
      </c>
      <c r="G245" s="51">
        <v>35178.095807999998</v>
      </c>
      <c r="H245" s="43" t="str">
        <f t="shared" si="39"/>
        <v>N/A</v>
      </c>
      <c r="I245" s="12">
        <v>29.02</v>
      </c>
      <c r="J245" s="12">
        <v>-2.4500000000000002</v>
      </c>
      <c r="K245" s="44" t="s">
        <v>732</v>
      </c>
      <c r="L245" s="9" t="str">
        <f t="shared" si="40"/>
        <v>Yes</v>
      </c>
    </row>
    <row r="246" spans="1:12" ht="25.5" x14ac:dyDescent="0.2">
      <c r="A246" s="58" t="s">
        <v>1409</v>
      </c>
      <c r="B246" s="34" t="s">
        <v>217</v>
      </c>
      <c r="C246" s="51">
        <v>9993.3625377999997</v>
      </c>
      <c r="D246" s="43" t="str">
        <f t="shared" si="37"/>
        <v>N/A</v>
      </c>
      <c r="E246" s="51">
        <v>13833.09777</v>
      </c>
      <c r="F246" s="43" t="str">
        <f t="shared" si="38"/>
        <v>N/A</v>
      </c>
      <c r="G246" s="51">
        <v>10983.067719999999</v>
      </c>
      <c r="H246" s="43" t="str">
        <f t="shared" si="39"/>
        <v>N/A</v>
      </c>
      <c r="I246" s="12">
        <v>38.42</v>
      </c>
      <c r="J246" s="12">
        <v>-20.6</v>
      </c>
      <c r="K246" s="44" t="s">
        <v>732</v>
      </c>
      <c r="L246" s="9" t="str">
        <f t="shared" si="40"/>
        <v>Yes</v>
      </c>
    </row>
    <row r="247" spans="1:12" ht="25.5" x14ac:dyDescent="0.2">
      <c r="A247" s="58" t="s">
        <v>1410</v>
      </c>
      <c r="B247" s="34" t="s">
        <v>217</v>
      </c>
      <c r="C247" s="51" t="s">
        <v>1743</v>
      </c>
      <c r="D247" s="43" t="str">
        <f t="shared" si="37"/>
        <v>N/A</v>
      </c>
      <c r="E247" s="51" t="s">
        <v>1743</v>
      </c>
      <c r="F247" s="43" t="str">
        <f t="shared" si="38"/>
        <v>N/A</v>
      </c>
      <c r="G247" s="51" t="s">
        <v>1743</v>
      </c>
      <c r="H247" s="43" t="str">
        <f t="shared" si="39"/>
        <v>N/A</v>
      </c>
      <c r="I247" s="12" t="s">
        <v>1743</v>
      </c>
      <c r="J247" s="12" t="s">
        <v>1743</v>
      </c>
      <c r="K247" s="44" t="s">
        <v>732</v>
      </c>
      <c r="L247" s="9" t="str">
        <f t="shared" si="40"/>
        <v>N/A</v>
      </c>
    </row>
    <row r="248" spans="1:12" ht="25.5" x14ac:dyDescent="0.2">
      <c r="A248" s="58" t="s">
        <v>1411</v>
      </c>
      <c r="B248" s="34" t="s">
        <v>217</v>
      </c>
      <c r="C248" s="43">
        <v>0.98094191929999996</v>
      </c>
      <c r="D248" s="43" t="str">
        <f t="shared" si="37"/>
        <v>N/A</v>
      </c>
      <c r="E248" s="43">
        <v>0.91794215089999998</v>
      </c>
      <c r="F248" s="43" t="str">
        <f t="shared" si="38"/>
        <v>N/A</v>
      </c>
      <c r="G248" s="43">
        <v>0.85480448620000005</v>
      </c>
      <c r="H248" s="43" t="str">
        <f t="shared" si="39"/>
        <v>N/A</v>
      </c>
      <c r="I248" s="12">
        <v>-6.42</v>
      </c>
      <c r="J248" s="12">
        <v>-6.88</v>
      </c>
      <c r="K248" s="44" t="s">
        <v>732</v>
      </c>
      <c r="L248" s="9" t="str">
        <f t="shared" si="40"/>
        <v>Yes</v>
      </c>
    </row>
    <row r="249" spans="1:12" ht="25.5" x14ac:dyDescent="0.2">
      <c r="A249" s="58" t="s">
        <v>1412</v>
      </c>
      <c r="B249" s="34" t="s">
        <v>217</v>
      </c>
      <c r="C249" s="43">
        <v>0.64516129030000002</v>
      </c>
      <c r="D249" s="43" t="str">
        <f t="shared" si="37"/>
        <v>N/A</v>
      </c>
      <c r="E249" s="43">
        <v>0.68493150680000003</v>
      </c>
      <c r="F249" s="43" t="str">
        <f t="shared" si="38"/>
        <v>N/A</v>
      </c>
      <c r="G249" s="43">
        <v>0.6802721088</v>
      </c>
      <c r="H249" s="43" t="str">
        <f t="shared" si="39"/>
        <v>N/A</v>
      </c>
      <c r="I249" s="12">
        <v>6.1639999999999997</v>
      </c>
      <c r="J249" s="12">
        <v>-0.68</v>
      </c>
      <c r="K249" s="44" t="s">
        <v>732</v>
      </c>
      <c r="L249" s="9" t="str">
        <f t="shared" si="40"/>
        <v>Yes</v>
      </c>
    </row>
    <row r="250" spans="1:12" ht="25.5" x14ac:dyDescent="0.2">
      <c r="A250" s="58" t="s">
        <v>1413</v>
      </c>
      <c r="B250" s="34" t="s">
        <v>217</v>
      </c>
      <c r="C250" s="43">
        <v>8.8165321639999998</v>
      </c>
      <c r="D250" s="43" t="str">
        <f t="shared" si="37"/>
        <v>N/A</v>
      </c>
      <c r="E250" s="43">
        <v>8.6090670509000002</v>
      </c>
      <c r="F250" s="43" t="str">
        <f t="shared" si="38"/>
        <v>N/A</v>
      </c>
      <c r="G250" s="43">
        <v>8.2550667325999996</v>
      </c>
      <c r="H250" s="43" t="str">
        <f t="shared" si="39"/>
        <v>N/A</v>
      </c>
      <c r="I250" s="12">
        <v>-2.35</v>
      </c>
      <c r="J250" s="12">
        <v>-4.1100000000000003</v>
      </c>
      <c r="K250" s="44" t="s">
        <v>732</v>
      </c>
      <c r="L250" s="9" t="str">
        <f t="shared" si="40"/>
        <v>Yes</v>
      </c>
    </row>
    <row r="251" spans="1:12" ht="25.5" x14ac:dyDescent="0.2">
      <c r="A251" s="58" t="s">
        <v>1414</v>
      </c>
      <c r="B251" s="34" t="s">
        <v>217</v>
      </c>
      <c r="C251" s="43">
        <v>0.40343713819999999</v>
      </c>
      <c r="D251" s="43" t="str">
        <f t="shared" si="37"/>
        <v>N/A</v>
      </c>
      <c r="E251" s="43">
        <v>0.3847448343</v>
      </c>
      <c r="F251" s="43" t="str">
        <f t="shared" si="38"/>
        <v>N/A</v>
      </c>
      <c r="G251" s="43">
        <v>0.2911964031</v>
      </c>
      <c r="H251" s="43" t="str">
        <f t="shared" si="39"/>
        <v>N/A</v>
      </c>
      <c r="I251" s="12">
        <v>-4.63</v>
      </c>
      <c r="J251" s="12">
        <v>-24.3</v>
      </c>
      <c r="K251" s="44" t="s">
        <v>732</v>
      </c>
      <c r="L251" s="9" t="str">
        <f t="shared" si="40"/>
        <v>Yes</v>
      </c>
    </row>
    <row r="252" spans="1:12" ht="25.5" x14ac:dyDescent="0.2">
      <c r="A252" s="58" t="s">
        <v>1415</v>
      </c>
      <c r="B252" s="34" t="s">
        <v>217</v>
      </c>
      <c r="C252" s="43">
        <v>0</v>
      </c>
      <c r="D252" s="43" t="str">
        <f t="shared" si="37"/>
        <v>N/A</v>
      </c>
      <c r="E252" s="43">
        <v>0</v>
      </c>
      <c r="F252" s="43" t="str">
        <f t="shared" si="38"/>
        <v>N/A</v>
      </c>
      <c r="G252" s="43">
        <v>0</v>
      </c>
      <c r="H252" s="43" t="str">
        <f t="shared" si="39"/>
        <v>N/A</v>
      </c>
      <c r="I252" s="12" t="s">
        <v>1743</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30132</v>
      </c>
      <c r="D6" s="43" t="str">
        <f t="shared" ref="D6:D37" si="0">IF($B6="N/A","N/A",IF(C6&gt;10,"No",IF(C6&lt;-10,"No","Yes")))</f>
        <v>N/A</v>
      </c>
      <c r="E6" s="35">
        <v>26535</v>
      </c>
      <c r="F6" s="43" t="str">
        <f t="shared" ref="F6:F37" si="1">IF($B6="N/A","N/A",IF(E6&gt;10,"No",IF(E6&lt;-10,"No","Yes")))</f>
        <v>N/A</v>
      </c>
      <c r="G6" s="35">
        <v>27196</v>
      </c>
      <c r="H6" s="43" t="str">
        <f t="shared" ref="H6:H37" si="2">IF($B6="N/A","N/A",IF(G6&gt;10,"No",IF(G6&lt;-10,"No","Yes")))</f>
        <v>N/A</v>
      </c>
      <c r="I6" s="12">
        <v>-11.9</v>
      </c>
      <c r="J6" s="12">
        <v>2.4910000000000001</v>
      </c>
      <c r="K6" s="44" t="s">
        <v>732</v>
      </c>
      <c r="L6" s="9" t="str">
        <f t="shared" ref="L6:L39" si="3">IF(J6="Div by 0", "N/A", IF(K6="N/A","N/A", IF(J6&gt;VALUE(MID(K6,1,2)), "No", IF(J6&lt;-1*VALUE(MID(K6,1,2)), "No", "Yes"))))</f>
        <v>Yes</v>
      </c>
    </row>
    <row r="7" spans="1:12" x14ac:dyDescent="0.2">
      <c r="A7" s="45" t="s">
        <v>6</v>
      </c>
      <c r="B7" s="34" t="s">
        <v>217</v>
      </c>
      <c r="C7" s="35">
        <v>24778</v>
      </c>
      <c r="D7" s="43" t="str">
        <f t="shared" si="0"/>
        <v>N/A</v>
      </c>
      <c r="E7" s="35">
        <v>22132</v>
      </c>
      <c r="F7" s="43" t="str">
        <f t="shared" si="1"/>
        <v>N/A</v>
      </c>
      <c r="G7" s="35">
        <v>22245</v>
      </c>
      <c r="H7" s="43" t="str">
        <f t="shared" si="2"/>
        <v>N/A</v>
      </c>
      <c r="I7" s="12">
        <v>-10.7</v>
      </c>
      <c r="J7" s="12">
        <v>0.51060000000000005</v>
      </c>
      <c r="K7" s="44" t="s">
        <v>732</v>
      </c>
      <c r="L7" s="9" t="str">
        <f t="shared" si="3"/>
        <v>Yes</v>
      </c>
    </row>
    <row r="8" spans="1:12" x14ac:dyDescent="0.2">
      <c r="A8" s="45" t="s">
        <v>364</v>
      </c>
      <c r="B8" s="34" t="s">
        <v>217</v>
      </c>
      <c r="C8" s="35" t="s">
        <v>217</v>
      </c>
      <c r="D8" s="43" t="str">
        <f t="shared" si="0"/>
        <v>N/A</v>
      </c>
      <c r="E8" s="35" t="s">
        <v>217</v>
      </c>
      <c r="F8" s="43" t="str">
        <f t="shared" si="1"/>
        <v>N/A</v>
      </c>
      <c r="G8" s="8">
        <v>81.795116929000002</v>
      </c>
      <c r="H8" s="43" t="str">
        <f t="shared" si="2"/>
        <v>N/A</v>
      </c>
      <c r="I8" s="12" t="s">
        <v>217</v>
      </c>
      <c r="J8" s="12" t="s">
        <v>217</v>
      </c>
      <c r="K8" s="44" t="s">
        <v>732</v>
      </c>
      <c r="L8" s="9" t="str">
        <f t="shared" si="3"/>
        <v>No</v>
      </c>
    </row>
    <row r="9" spans="1:12" x14ac:dyDescent="0.2">
      <c r="A9" s="4" t="s">
        <v>88</v>
      </c>
      <c r="B9" s="47" t="s">
        <v>217</v>
      </c>
      <c r="C9" s="1">
        <v>25856.560000000001</v>
      </c>
      <c r="D9" s="11" t="str">
        <f t="shared" si="0"/>
        <v>N/A</v>
      </c>
      <c r="E9" s="1">
        <v>22381.69</v>
      </c>
      <c r="F9" s="11" t="str">
        <f t="shared" si="1"/>
        <v>N/A</v>
      </c>
      <c r="G9" s="1">
        <v>23234.81</v>
      </c>
      <c r="H9" s="11" t="str">
        <f t="shared" si="2"/>
        <v>N/A</v>
      </c>
      <c r="I9" s="12">
        <v>-13.4</v>
      </c>
      <c r="J9" s="12">
        <v>3.8119999999999998</v>
      </c>
      <c r="K9" s="47" t="s">
        <v>732</v>
      </c>
      <c r="L9" s="9" t="str">
        <f t="shared" si="3"/>
        <v>Yes</v>
      </c>
    </row>
    <row r="10" spans="1:12" x14ac:dyDescent="0.2">
      <c r="A10" s="4" t="s">
        <v>1416</v>
      </c>
      <c r="B10" s="34" t="s">
        <v>217</v>
      </c>
      <c r="C10" s="8">
        <v>3.7070224345999998</v>
      </c>
      <c r="D10" s="43" t="str">
        <f t="shared" si="0"/>
        <v>N/A</v>
      </c>
      <c r="E10" s="8">
        <v>14.901074053</v>
      </c>
      <c r="F10" s="43" t="str">
        <f t="shared" si="1"/>
        <v>N/A</v>
      </c>
      <c r="G10" s="8">
        <v>7.0414766877000003</v>
      </c>
      <c r="H10" s="43" t="str">
        <f t="shared" si="2"/>
        <v>N/A</v>
      </c>
      <c r="I10" s="12">
        <v>302</v>
      </c>
      <c r="J10" s="12">
        <v>-52.7</v>
      </c>
      <c r="K10" s="44" t="s">
        <v>732</v>
      </c>
      <c r="L10" s="9" t="str">
        <f t="shared" si="3"/>
        <v>No</v>
      </c>
    </row>
    <row r="11" spans="1:12" x14ac:dyDescent="0.2">
      <c r="A11" s="4" t="s">
        <v>1417</v>
      </c>
      <c r="B11" s="34" t="s">
        <v>217</v>
      </c>
      <c r="C11" s="8">
        <v>1.1117748572999999</v>
      </c>
      <c r="D11" s="43" t="str">
        <f t="shared" si="0"/>
        <v>N/A</v>
      </c>
      <c r="E11" s="8">
        <v>0.3730921425</v>
      </c>
      <c r="F11" s="43" t="str">
        <f t="shared" si="1"/>
        <v>N/A</v>
      </c>
      <c r="G11" s="8">
        <v>0.62509192530000002</v>
      </c>
      <c r="H11" s="43" t="str">
        <f t="shared" si="2"/>
        <v>N/A</v>
      </c>
      <c r="I11" s="12">
        <v>-66.400000000000006</v>
      </c>
      <c r="J11" s="12">
        <v>67.540000000000006</v>
      </c>
      <c r="K11" s="44" t="s">
        <v>732</v>
      </c>
      <c r="L11" s="9" t="str">
        <f t="shared" si="3"/>
        <v>No</v>
      </c>
    </row>
    <row r="12" spans="1:12" x14ac:dyDescent="0.2">
      <c r="A12" s="4" t="s">
        <v>1418</v>
      </c>
      <c r="B12" s="34" t="s">
        <v>217</v>
      </c>
      <c r="C12" s="8">
        <v>56.149608389999997</v>
      </c>
      <c r="D12" s="43" t="str">
        <f t="shared" si="0"/>
        <v>N/A</v>
      </c>
      <c r="E12" s="8">
        <v>49.331072169000002</v>
      </c>
      <c r="F12" s="43" t="str">
        <f t="shared" si="1"/>
        <v>N/A</v>
      </c>
      <c r="G12" s="8">
        <v>44.087365789000003</v>
      </c>
      <c r="H12" s="43" t="str">
        <f t="shared" si="2"/>
        <v>N/A</v>
      </c>
      <c r="I12" s="12">
        <v>-12.1</v>
      </c>
      <c r="J12" s="12">
        <v>-10.6</v>
      </c>
      <c r="K12" s="44" t="s">
        <v>732</v>
      </c>
      <c r="L12" s="9" t="str">
        <f t="shared" si="3"/>
        <v>Yes</v>
      </c>
    </row>
    <row r="13" spans="1:12" x14ac:dyDescent="0.2">
      <c r="A13" s="4" t="s">
        <v>1419</v>
      </c>
      <c r="B13" s="34" t="s">
        <v>217</v>
      </c>
      <c r="C13" s="8">
        <v>1.2179742466000001</v>
      </c>
      <c r="D13" s="43" t="str">
        <f t="shared" si="0"/>
        <v>N/A</v>
      </c>
      <c r="E13" s="8">
        <v>2.0915771622000001</v>
      </c>
      <c r="F13" s="43" t="str">
        <f t="shared" si="1"/>
        <v>N/A</v>
      </c>
      <c r="G13" s="8">
        <v>2.3459332255000001</v>
      </c>
      <c r="H13" s="43" t="str">
        <f t="shared" si="2"/>
        <v>N/A</v>
      </c>
      <c r="I13" s="12">
        <v>71.73</v>
      </c>
      <c r="J13" s="12">
        <v>12.16</v>
      </c>
      <c r="K13" s="44" t="s">
        <v>732</v>
      </c>
      <c r="L13" s="9" t="str">
        <f t="shared" si="3"/>
        <v>Yes</v>
      </c>
    </row>
    <row r="14" spans="1:12" x14ac:dyDescent="0.2">
      <c r="A14" s="4" t="s">
        <v>1420</v>
      </c>
      <c r="B14" s="34" t="s">
        <v>217</v>
      </c>
      <c r="C14" s="8">
        <v>6.9660161953999999</v>
      </c>
      <c r="D14" s="43" t="str">
        <f t="shared" si="0"/>
        <v>N/A</v>
      </c>
      <c r="E14" s="8">
        <v>7.0058413416</v>
      </c>
      <c r="F14" s="43" t="str">
        <f t="shared" si="1"/>
        <v>N/A</v>
      </c>
      <c r="G14" s="8">
        <v>7.6408295337999999</v>
      </c>
      <c r="H14" s="43" t="str">
        <f t="shared" si="2"/>
        <v>N/A</v>
      </c>
      <c r="I14" s="12">
        <v>0.57169999999999999</v>
      </c>
      <c r="J14" s="12">
        <v>9.0640000000000001</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0.64715252889999997</v>
      </c>
      <c r="D16" s="43" t="str">
        <f t="shared" si="0"/>
        <v>N/A</v>
      </c>
      <c r="E16" s="8">
        <v>1.2172602223</v>
      </c>
      <c r="F16" s="43" t="str">
        <f t="shared" si="1"/>
        <v>N/A</v>
      </c>
      <c r="G16" s="8">
        <v>1.5921459038000001</v>
      </c>
      <c r="H16" s="43" t="str">
        <f t="shared" si="2"/>
        <v>N/A</v>
      </c>
      <c r="I16" s="12">
        <v>88.09</v>
      </c>
      <c r="J16" s="12">
        <v>30.8</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30.200451347000001</v>
      </c>
      <c r="D18" s="43" t="str">
        <f t="shared" si="0"/>
        <v>N/A</v>
      </c>
      <c r="E18" s="8">
        <v>25.080082909000001</v>
      </c>
      <c r="F18" s="43" t="str">
        <f t="shared" si="1"/>
        <v>N/A</v>
      </c>
      <c r="G18" s="8">
        <v>36.667156935000001</v>
      </c>
      <c r="H18" s="43" t="str">
        <f t="shared" si="2"/>
        <v>N/A</v>
      </c>
      <c r="I18" s="12">
        <v>-17</v>
      </c>
      <c r="J18" s="12">
        <v>46.2</v>
      </c>
      <c r="K18" s="44" t="s">
        <v>732</v>
      </c>
      <c r="L18" s="9" t="str">
        <f t="shared" si="3"/>
        <v>No</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97.023098367000003</v>
      </c>
      <c r="D20" s="43" t="str">
        <f t="shared" si="0"/>
        <v>N/A</v>
      </c>
      <c r="E20" s="8">
        <v>96.318070473000006</v>
      </c>
      <c r="F20" s="43" t="str">
        <f t="shared" si="1"/>
        <v>N/A</v>
      </c>
      <c r="G20" s="8">
        <v>95.436828945000002</v>
      </c>
      <c r="H20" s="43" t="str">
        <f t="shared" si="2"/>
        <v>N/A</v>
      </c>
      <c r="I20" s="12">
        <v>-0.72699999999999998</v>
      </c>
      <c r="J20" s="12">
        <v>-0.91500000000000004</v>
      </c>
      <c r="K20" s="44" t="s">
        <v>732</v>
      </c>
      <c r="L20" s="9" t="str">
        <f t="shared" si="3"/>
        <v>Yes</v>
      </c>
    </row>
    <row r="21" spans="1:12" x14ac:dyDescent="0.2">
      <c r="A21" s="2" t="s">
        <v>969</v>
      </c>
      <c r="B21" s="34" t="s">
        <v>217</v>
      </c>
      <c r="C21" s="8">
        <v>2.9769016328000002</v>
      </c>
      <c r="D21" s="43" t="str">
        <f t="shared" si="0"/>
        <v>N/A</v>
      </c>
      <c r="E21" s="8">
        <v>3.6819295269999999</v>
      </c>
      <c r="F21" s="43" t="str">
        <f t="shared" si="1"/>
        <v>N/A</v>
      </c>
      <c r="G21" s="8">
        <v>4.5631710545999997</v>
      </c>
      <c r="H21" s="43" t="str">
        <f t="shared" si="2"/>
        <v>N/A</v>
      </c>
      <c r="I21" s="12">
        <v>23.68</v>
      </c>
      <c r="J21" s="12">
        <v>23.93</v>
      </c>
      <c r="K21" s="44" t="s">
        <v>732</v>
      </c>
      <c r="L21" s="9" t="str">
        <f t="shared" si="3"/>
        <v>Yes</v>
      </c>
    </row>
    <row r="22" spans="1:12" x14ac:dyDescent="0.2">
      <c r="A22" s="3" t="s">
        <v>1728</v>
      </c>
      <c r="B22" s="34" t="s">
        <v>217</v>
      </c>
      <c r="C22" s="35">
        <v>12929</v>
      </c>
      <c r="D22" s="43" t="str">
        <f t="shared" si="0"/>
        <v>N/A</v>
      </c>
      <c r="E22" s="35">
        <v>11243</v>
      </c>
      <c r="F22" s="43" t="str">
        <f t="shared" si="1"/>
        <v>N/A</v>
      </c>
      <c r="G22" s="35">
        <v>11555</v>
      </c>
      <c r="H22" s="43" t="str">
        <f t="shared" si="2"/>
        <v>N/A</v>
      </c>
      <c r="I22" s="12">
        <v>-13</v>
      </c>
      <c r="J22" s="12">
        <v>2.7749999999999999</v>
      </c>
      <c r="K22" s="44" t="s">
        <v>732</v>
      </c>
      <c r="L22" s="9" t="str">
        <f t="shared" si="3"/>
        <v>Yes</v>
      </c>
    </row>
    <row r="23" spans="1:12" x14ac:dyDescent="0.2">
      <c r="A23" s="3" t="s">
        <v>984</v>
      </c>
      <c r="B23" s="34" t="s">
        <v>217</v>
      </c>
      <c r="C23" s="35">
        <v>3565</v>
      </c>
      <c r="D23" s="43" t="str">
        <f t="shared" si="0"/>
        <v>N/A</v>
      </c>
      <c r="E23" s="35">
        <v>2800</v>
      </c>
      <c r="F23" s="43" t="str">
        <f t="shared" si="1"/>
        <v>N/A</v>
      </c>
      <c r="G23" s="35">
        <v>3018</v>
      </c>
      <c r="H23" s="43" t="str">
        <f t="shared" si="2"/>
        <v>N/A</v>
      </c>
      <c r="I23" s="12">
        <v>-21.5</v>
      </c>
      <c r="J23" s="12">
        <v>7.7859999999999996</v>
      </c>
      <c r="K23" s="44" t="s">
        <v>732</v>
      </c>
      <c r="L23" s="9" t="str">
        <f t="shared" si="3"/>
        <v>Yes</v>
      </c>
    </row>
    <row r="24" spans="1:12" x14ac:dyDescent="0.2">
      <c r="A24" s="3" t="s">
        <v>985</v>
      </c>
      <c r="B24" s="34" t="s">
        <v>217</v>
      </c>
      <c r="C24" s="35">
        <v>1716</v>
      </c>
      <c r="D24" s="43" t="str">
        <f t="shared" si="0"/>
        <v>N/A</v>
      </c>
      <c r="E24" s="35">
        <v>2584</v>
      </c>
      <c r="F24" s="43" t="str">
        <f t="shared" si="1"/>
        <v>N/A</v>
      </c>
      <c r="G24" s="35">
        <v>2852</v>
      </c>
      <c r="H24" s="43" t="str">
        <f t="shared" si="2"/>
        <v>N/A</v>
      </c>
      <c r="I24" s="12">
        <v>50.58</v>
      </c>
      <c r="J24" s="12">
        <v>10.37</v>
      </c>
      <c r="K24" s="44" t="s">
        <v>732</v>
      </c>
      <c r="L24" s="9" t="str">
        <f t="shared" si="3"/>
        <v>Yes</v>
      </c>
    </row>
    <row r="25" spans="1:12" x14ac:dyDescent="0.2">
      <c r="A25" s="3" t="s">
        <v>986</v>
      </c>
      <c r="B25" s="34" t="s">
        <v>217</v>
      </c>
      <c r="C25" s="35">
        <v>3716</v>
      </c>
      <c r="D25" s="43" t="str">
        <f t="shared" si="0"/>
        <v>N/A</v>
      </c>
      <c r="E25" s="35">
        <v>2211</v>
      </c>
      <c r="F25" s="43" t="str">
        <f t="shared" si="1"/>
        <v>N/A</v>
      </c>
      <c r="G25" s="35">
        <v>2018</v>
      </c>
      <c r="H25" s="43" t="str">
        <f t="shared" si="2"/>
        <v>N/A</v>
      </c>
      <c r="I25" s="12">
        <v>-40.5</v>
      </c>
      <c r="J25" s="12">
        <v>-8.73</v>
      </c>
      <c r="K25" s="44" t="s">
        <v>732</v>
      </c>
      <c r="L25" s="9" t="str">
        <f t="shared" si="3"/>
        <v>Yes</v>
      </c>
    </row>
    <row r="26" spans="1:12" x14ac:dyDescent="0.2">
      <c r="A26" s="3" t="s">
        <v>987</v>
      </c>
      <c r="B26" s="34" t="s">
        <v>217</v>
      </c>
      <c r="C26" s="35">
        <v>3932</v>
      </c>
      <c r="D26" s="43" t="str">
        <f t="shared" si="0"/>
        <v>N/A</v>
      </c>
      <c r="E26" s="35">
        <v>3648</v>
      </c>
      <c r="F26" s="43" t="str">
        <f t="shared" si="1"/>
        <v>N/A</v>
      </c>
      <c r="G26" s="35">
        <v>3667</v>
      </c>
      <c r="H26" s="43" t="str">
        <f t="shared" si="2"/>
        <v>N/A</v>
      </c>
      <c r="I26" s="12">
        <v>-7.22</v>
      </c>
      <c r="J26" s="12">
        <v>0.52080000000000004</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16815</v>
      </c>
      <c r="D28" s="43" t="str">
        <f t="shared" si="0"/>
        <v>N/A</v>
      </c>
      <c r="E28" s="35">
        <v>15011</v>
      </c>
      <c r="F28" s="43" t="str">
        <f t="shared" si="1"/>
        <v>N/A</v>
      </c>
      <c r="G28" s="35">
        <v>15303</v>
      </c>
      <c r="H28" s="43" t="str">
        <f t="shared" si="2"/>
        <v>N/A</v>
      </c>
      <c r="I28" s="12">
        <v>-10.7</v>
      </c>
      <c r="J28" s="12">
        <v>1.9450000000000001</v>
      </c>
      <c r="K28" s="44" t="s">
        <v>732</v>
      </c>
      <c r="L28" s="9" t="str">
        <f t="shared" si="3"/>
        <v>Yes</v>
      </c>
    </row>
    <row r="29" spans="1:12" x14ac:dyDescent="0.2">
      <c r="A29" s="3" t="s">
        <v>989</v>
      </c>
      <c r="B29" s="34" t="s">
        <v>217</v>
      </c>
      <c r="C29" s="35">
        <v>4646</v>
      </c>
      <c r="D29" s="43" t="str">
        <f t="shared" si="0"/>
        <v>N/A</v>
      </c>
      <c r="E29" s="35">
        <v>3823</v>
      </c>
      <c r="F29" s="43" t="str">
        <f t="shared" si="1"/>
        <v>N/A</v>
      </c>
      <c r="G29" s="35">
        <v>3794</v>
      </c>
      <c r="H29" s="43" t="str">
        <f t="shared" si="2"/>
        <v>N/A</v>
      </c>
      <c r="I29" s="12">
        <v>-17.7</v>
      </c>
      <c r="J29" s="12">
        <v>-0.75900000000000001</v>
      </c>
      <c r="K29" s="44" t="s">
        <v>732</v>
      </c>
      <c r="L29" s="9" t="str">
        <f t="shared" si="3"/>
        <v>Yes</v>
      </c>
    </row>
    <row r="30" spans="1:12" x14ac:dyDescent="0.2">
      <c r="A30" s="3" t="s">
        <v>990</v>
      </c>
      <c r="B30" s="34" t="s">
        <v>217</v>
      </c>
      <c r="C30" s="35">
        <v>2261</v>
      </c>
      <c r="D30" s="43" t="str">
        <f t="shared" si="0"/>
        <v>N/A</v>
      </c>
      <c r="E30" s="35">
        <v>3170</v>
      </c>
      <c r="F30" s="43" t="str">
        <f t="shared" si="1"/>
        <v>N/A</v>
      </c>
      <c r="G30" s="35">
        <v>3002</v>
      </c>
      <c r="H30" s="43" t="str">
        <f t="shared" si="2"/>
        <v>N/A</v>
      </c>
      <c r="I30" s="12">
        <v>40.200000000000003</v>
      </c>
      <c r="J30" s="12">
        <v>-5.3</v>
      </c>
      <c r="K30" s="44" t="s">
        <v>732</v>
      </c>
      <c r="L30" s="9" t="str">
        <f t="shared" si="3"/>
        <v>Yes</v>
      </c>
    </row>
    <row r="31" spans="1:12" x14ac:dyDescent="0.2">
      <c r="A31" s="3" t="s">
        <v>991</v>
      </c>
      <c r="B31" s="34" t="s">
        <v>217</v>
      </c>
      <c r="C31" s="35">
        <v>5889</v>
      </c>
      <c r="D31" s="43" t="str">
        <f t="shared" si="0"/>
        <v>N/A</v>
      </c>
      <c r="E31" s="35">
        <v>4378</v>
      </c>
      <c r="F31" s="43" t="str">
        <f t="shared" si="1"/>
        <v>N/A</v>
      </c>
      <c r="G31" s="35">
        <v>4898</v>
      </c>
      <c r="H31" s="43" t="str">
        <f t="shared" si="2"/>
        <v>N/A</v>
      </c>
      <c r="I31" s="12">
        <v>-25.7</v>
      </c>
      <c r="J31" s="12">
        <v>11.88</v>
      </c>
      <c r="K31" s="44" t="s">
        <v>732</v>
      </c>
      <c r="L31" s="9" t="str">
        <f t="shared" si="3"/>
        <v>Yes</v>
      </c>
    </row>
    <row r="32" spans="1:12" x14ac:dyDescent="0.2">
      <c r="A32" s="3" t="s">
        <v>992</v>
      </c>
      <c r="B32" s="34" t="s">
        <v>217</v>
      </c>
      <c r="C32" s="35">
        <v>4019</v>
      </c>
      <c r="D32" s="43" t="str">
        <f t="shared" si="0"/>
        <v>N/A</v>
      </c>
      <c r="E32" s="35">
        <v>3640</v>
      </c>
      <c r="F32" s="43" t="str">
        <f t="shared" si="1"/>
        <v>N/A</v>
      </c>
      <c r="G32" s="35">
        <v>3609</v>
      </c>
      <c r="H32" s="43" t="str">
        <f t="shared" si="2"/>
        <v>N/A</v>
      </c>
      <c r="I32" s="12">
        <v>-9.43</v>
      </c>
      <c r="J32" s="12">
        <v>-0.85199999999999998</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276422206</v>
      </c>
      <c r="D34" s="43" t="str">
        <f t="shared" si="0"/>
        <v>N/A</v>
      </c>
      <c r="E34" s="46">
        <v>292744559</v>
      </c>
      <c r="F34" s="43" t="str">
        <f t="shared" si="1"/>
        <v>N/A</v>
      </c>
      <c r="G34" s="46">
        <v>295652260</v>
      </c>
      <c r="H34" s="43" t="str">
        <f t="shared" si="2"/>
        <v>N/A</v>
      </c>
      <c r="I34" s="12">
        <v>5.9050000000000002</v>
      </c>
      <c r="J34" s="12">
        <v>0.99329999999999996</v>
      </c>
      <c r="K34" s="44" t="s">
        <v>732</v>
      </c>
      <c r="L34" s="9" t="str">
        <f t="shared" si="3"/>
        <v>Yes</v>
      </c>
    </row>
    <row r="35" spans="1:12" x14ac:dyDescent="0.2">
      <c r="A35" s="45" t="s">
        <v>1426</v>
      </c>
      <c r="B35" s="34" t="s">
        <v>217</v>
      </c>
      <c r="C35" s="46">
        <v>9173.7092128000004</v>
      </c>
      <c r="D35" s="43" t="str">
        <f t="shared" si="0"/>
        <v>N/A</v>
      </c>
      <c r="E35" s="46">
        <v>11032.393405000001</v>
      </c>
      <c r="F35" s="43" t="str">
        <f t="shared" si="1"/>
        <v>N/A</v>
      </c>
      <c r="G35" s="46">
        <v>10871.167083</v>
      </c>
      <c r="H35" s="43" t="str">
        <f t="shared" si="2"/>
        <v>N/A</v>
      </c>
      <c r="I35" s="12">
        <v>20.260000000000002</v>
      </c>
      <c r="J35" s="12">
        <v>-1.46</v>
      </c>
      <c r="K35" s="44" t="s">
        <v>732</v>
      </c>
      <c r="L35" s="9" t="str">
        <f t="shared" si="3"/>
        <v>Yes</v>
      </c>
    </row>
    <row r="36" spans="1:12" x14ac:dyDescent="0.2">
      <c r="A36" s="45" t="s">
        <v>1427</v>
      </c>
      <c r="B36" s="34" t="s">
        <v>217</v>
      </c>
      <c r="C36" s="46">
        <v>11155.953104</v>
      </c>
      <c r="D36" s="43" t="str">
        <f t="shared" si="0"/>
        <v>N/A</v>
      </c>
      <c r="E36" s="46">
        <v>13227.207618</v>
      </c>
      <c r="F36" s="43" t="str">
        <f t="shared" si="1"/>
        <v>N/A</v>
      </c>
      <c r="G36" s="46">
        <v>13290.728703000001</v>
      </c>
      <c r="H36" s="43" t="str">
        <f t="shared" si="2"/>
        <v>N/A</v>
      </c>
      <c r="I36" s="12">
        <v>18.57</v>
      </c>
      <c r="J36" s="12">
        <v>0.48020000000000002</v>
      </c>
      <c r="K36" s="44" t="s">
        <v>732</v>
      </c>
      <c r="L36" s="9" t="str">
        <f t="shared" si="3"/>
        <v>Yes</v>
      </c>
    </row>
    <row r="37" spans="1:12" x14ac:dyDescent="0.2">
      <c r="A37" s="4" t="s">
        <v>107</v>
      </c>
      <c r="B37" s="34" t="s">
        <v>217</v>
      </c>
      <c r="C37" s="46">
        <v>39552992</v>
      </c>
      <c r="D37" s="43" t="str">
        <f t="shared" si="0"/>
        <v>N/A</v>
      </c>
      <c r="E37" s="46">
        <v>79628245</v>
      </c>
      <c r="F37" s="43" t="str">
        <f t="shared" si="1"/>
        <v>N/A</v>
      </c>
      <c r="G37" s="46">
        <v>64041112</v>
      </c>
      <c r="H37" s="43" t="str">
        <f t="shared" si="2"/>
        <v>N/A</v>
      </c>
      <c r="I37" s="12">
        <v>101.3</v>
      </c>
      <c r="J37" s="12">
        <v>-19.600000000000001</v>
      </c>
      <c r="K37" s="44" t="s">
        <v>732</v>
      </c>
      <c r="L37" s="9" t="str">
        <f t="shared" si="3"/>
        <v>Yes</v>
      </c>
    </row>
    <row r="38" spans="1:12" x14ac:dyDescent="0.2">
      <c r="A38" s="45" t="s">
        <v>162</v>
      </c>
      <c r="B38" s="47" t="s">
        <v>221</v>
      </c>
      <c r="C38" s="1">
        <v>0</v>
      </c>
      <c r="D38" s="43" t="str">
        <f>IF($B38="N/A","N/A",IF(C38&gt;0,"No",IF(C38&lt;0,"No","Yes")))</f>
        <v>Yes</v>
      </c>
      <c r="E38" s="1">
        <v>314</v>
      </c>
      <c r="F38" s="43" t="str">
        <f>IF($B38="N/A","N/A",IF(E38&gt;0,"No",IF(E38&lt;0,"No","Yes")))</f>
        <v>No</v>
      </c>
      <c r="G38" s="1">
        <v>326</v>
      </c>
      <c r="H38" s="43" t="str">
        <f>IF($B38="N/A","N/A",IF(G38&gt;0,"No",IF(G38&lt;0,"No","Yes")))</f>
        <v>No</v>
      </c>
      <c r="I38" s="12" t="s">
        <v>1743</v>
      </c>
      <c r="J38" s="12">
        <v>3.8220000000000001</v>
      </c>
      <c r="K38" s="44" t="s">
        <v>732</v>
      </c>
      <c r="L38" s="9" t="str">
        <f t="shared" si="3"/>
        <v>Yes</v>
      </c>
    </row>
    <row r="39" spans="1:12" x14ac:dyDescent="0.2">
      <c r="A39" s="45" t="s">
        <v>160</v>
      </c>
      <c r="B39" s="34" t="s">
        <v>217</v>
      </c>
      <c r="C39" s="46">
        <v>0</v>
      </c>
      <c r="D39" s="43" t="str">
        <f t="shared" ref="D39:D40" si="4">IF($B39="N/A","N/A",IF(C39&gt;10,"No",IF(C39&lt;-10,"No","Yes")))</f>
        <v>N/A</v>
      </c>
      <c r="E39" s="46">
        <v>2084794</v>
      </c>
      <c r="F39" s="43" t="str">
        <f t="shared" ref="F39:F40" si="5">IF($B39="N/A","N/A",IF(E39&gt;10,"No",IF(E39&lt;-10,"No","Yes")))</f>
        <v>N/A</v>
      </c>
      <c r="G39" s="46">
        <v>2185532</v>
      </c>
      <c r="H39" s="43" t="str">
        <f t="shared" ref="H39:H40" si="6">IF($B39="N/A","N/A",IF(G39&gt;10,"No",IF(G39&lt;-10,"No","Yes")))</f>
        <v>N/A</v>
      </c>
      <c r="I39" s="12" t="s">
        <v>1743</v>
      </c>
      <c r="J39" s="12">
        <v>4.8319999999999999</v>
      </c>
      <c r="K39" s="44" t="s">
        <v>732</v>
      </c>
      <c r="L39" s="9" t="str">
        <f t="shared" si="3"/>
        <v>Yes</v>
      </c>
    </row>
    <row r="40" spans="1:12" x14ac:dyDescent="0.2">
      <c r="A40" s="45" t="s">
        <v>1290</v>
      </c>
      <c r="B40" s="34" t="s">
        <v>217</v>
      </c>
      <c r="C40" s="46" t="s">
        <v>1743</v>
      </c>
      <c r="D40" s="43" t="str">
        <f t="shared" si="4"/>
        <v>N/A</v>
      </c>
      <c r="E40" s="46">
        <v>6639.4713376</v>
      </c>
      <c r="F40" s="43" t="str">
        <f t="shared" si="5"/>
        <v>N/A</v>
      </c>
      <c r="G40" s="46">
        <v>6704.0858896</v>
      </c>
      <c r="H40" s="43" t="str">
        <f t="shared" si="6"/>
        <v>N/A</v>
      </c>
      <c r="I40" s="12" t="s">
        <v>1743</v>
      </c>
      <c r="J40" s="12">
        <v>0.97319999999999995</v>
      </c>
      <c r="K40" s="44" t="s">
        <v>732</v>
      </c>
      <c r="L40" s="9" t="str">
        <f>IF(J40="Div by 0", "N/A", IF(OR(J40="N/A",K40="N/A"),"N/A", IF(J40&gt;VALUE(MID(K40,1,2)), "No", IF(J40&lt;-1*VALUE(MID(K40,1,2)), "No", "Yes"))))</f>
        <v>Yes</v>
      </c>
    </row>
    <row r="41" spans="1:12" x14ac:dyDescent="0.2">
      <c r="A41" s="3" t="s">
        <v>1428</v>
      </c>
      <c r="B41" s="34" t="s">
        <v>217</v>
      </c>
      <c r="C41" s="46">
        <v>9681.4604378000004</v>
      </c>
      <c r="D41" s="43" t="str">
        <f t="shared" ref="D41:D52" si="7">IF($B41="N/A","N/A",IF(C41&gt;10,"No",IF(C41&lt;-10,"No","Yes")))</f>
        <v>N/A</v>
      </c>
      <c r="E41" s="46">
        <v>11644.943431</v>
      </c>
      <c r="F41" s="43" t="str">
        <f t="shared" ref="F41:F52" si="8">IF($B41="N/A","N/A",IF(E41&gt;10,"No",IF(E41&lt;-10,"No","Yes")))</f>
        <v>N/A</v>
      </c>
      <c r="G41" s="46">
        <v>11792.534659999999</v>
      </c>
      <c r="H41" s="43" t="str">
        <f t="shared" ref="H41:H52" si="9">IF($B41="N/A","N/A",IF(G41&gt;10,"No",IF(G41&lt;-10,"No","Yes")))</f>
        <v>N/A</v>
      </c>
      <c r="I41" s="12">
        <v>20.28</v>
      </c>
      <c r="J41" s="12">
        <v>1.2669999999999999</v>
      </c>
      <c r="K41" s="44" t="s">
        <v>732</v>
      </c>
      <c r="L41" s="9" t="str">
        <f t="shared" ref="L41:L52" si="10">IF(J41="Div by 0", "N/A", IF(K41="N/A","N/A", IF(J41&gt;VALUE(MID(K41,1,2)), "No", IF(J41&lt;-1*VALUE(MID(K41,1,2)), "No", "Yes"))))</f>
        <v>Yes</v>
      </c>
    </row>
    <row r="42" spans="1:12" x14ac:dyDescent="0.2">
      <c r="A42" s="3" t="s">
        <v>1429</v>
      </c>
      <c r="B42" s="34" t="s">
        <v>217</v>
      </c>
      <c r="C42" s="46">
        <v>3283.4431977999998</v>
      </c>
      <c r="D42" s="43" t="str">
        <f t="shared" si="7"/>
        <v>N/A</v>
      </c>
      <c r="E42" s="46">
        <v>4471.4103570999996</v>
      </c>
      <c r="F42" s="43" t="str">
        <f t="shared" si="8"/>
        <v>N/A</v>
      </c>
      <c r="G42" s="46">
        <v>4435.8846917999999</v>
      </c>
      <c r="H42" s="43" t="str">
        <f t="shared" si="9"/>
        <v>N/A</v>
      </c>
      <c r="I42" s="12">
        <v>36.18</v>
      </c>
      <c r="J42" s="12">
        <v>-0.79500000000000004</v>
      </c>
      <c r="K42" s="44" t="s">
        <v>732</v>
      </c>
      <c r="L42" s="9" t="str">
        <f t="shared" si="10"/>
        <v>Yes</v>
      </c>
    </row>
    <row r="43" spans="1:12" x14ac:dyDescent="0.2">
      <c r="A43" s="3" t="s">
        <v>1430</v>
      </c>
      <c r="B43" s="34" t="s">
        <v>217</v>
      </c>
      <c r="C43" s="46">
        <v>5487.5029138</v>
      </c>
      <c r="D43" s="43" t="str">
        <f t="shared" si="7"/>
        <v>N/A</v>
      </c>
      <c r="E43" s="46">
        <v>4823.7488389999999</v>
      </c>
      <c r="F43" s="43" t="str">
        <f t="shared" si="8"/>
        <v>N/A</v>
      </c>
      <c r="G43" s="46">
        <v>4600.6714585999998</v>
      </c>
      <c r="H43" s="43" t="str">
        <f t="shared" si="9"/>
        <v>N/A</v>
      </c>
      <c r="I43" s="12">
        <v>-12.1</v>
      </c>
      <c r="J43" s="12">
        <v>-4.62</v>
      </c>
      <c r="K43" s="44" t="s">
        <v>732</v>
      </c>
      <c r="L43" s="9" t="str">
        <f t="shared" si="10"/>
        <v>Yes</v>
      </c>
    </row>
    <row r="44" spans="1:12" x14ac:dyDescent="0.2">
      <c r="A44" s="3" t="s">
        <v>1431</v>
      </c>
      <c r="B44" s="34" t="s">
        <v>217</v>
      </c>
      <c r="C44" s="46">
        <v>1257.9862756</v>
      </c>
      <c r="D44" s="43" t="str">
        <f t="shared" si="7"/>
        <v>N/A</v>
      </c>
      <c r="E44" s="46">
        <v>1432.1537765999999</v>
      </c>
      <c r="F44" s="43" t="str">
        <f t="shared" si="8"/>
        <v>N/A</v>
      </c>
      <c r="G44" s="46">
        <v>1483.5703667</v>
      </c>
      <c r="H44" s="43" t="str">
        <f t="shared" si="9"/>
        <v>N/A</v>
      </c>
      <c r="I44" s="12">
        <v>13.84</v>
      </c>
      <c r="J44" s="12">
        <v>3.59</v>
      </c>
      <c r="K44" s="44" t="s">
        <v>732</v>
      </c>
      <c r="L44" s="9" t="str">
        <f t="shared" si="10"/>
        <v>Yes</v>
      </c>
    </row>
    <row r="45" spans="1:12" x14ac:dyDescent="0.2">
      <c r="A45" s="3" t="s">
        <v>1432</v>
      </c>
      <c r="B45" s="34" t="s">
        <v>217</v>
      </c>
      <c r="C45" s="46">
        <v>25273.371058000001</v>
      </c>
      <c r="D45" s="43" t="str">
        <f t="shared" si="7"/>
        <v>N/A</v>
      </c>
      <c r="E45" s="46">
        <v>28172.448190999999</v>
      </c>
      <c r="F45" s="43" t="str">
        <f t="shared" si="8"/>
        <v>N/A</v>
      </c>
      <c r="G45" s="46">
        <v>29113.792745999999</v>
      </c>
      <c r="H45" s="43" t="str">
        <f t="shared" si="9"/>
        <v>N/A</v>
      </c>
      <c r="I45" s="12">
        <v>11.47</v>
      </c>
      <c r="J45" s="12">
        <v>3.3410000000000002</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8904.5796014999996</v>
      </c>
      <c r="D47" s="43" t="str">
        <f t="shared" si="7"/>
        <v>N/A</v>
      </c>
      <c r="E47" s="46">
        <v>10695.596296</v>
      </c>
      <c r="F47" s="43" t="str">
        <f t="shared" si="8"/>
        <v>N/A</v>
      </c>
      <c r="G47" s="46">
        <v>10319.443181000001</v>
      </c>
      <c r="H47" s="43" t="str">
        <f t="shared" si="9"/>
        <v>N/A</v>
      </c>
      <c r="I47" s="12">
        <v>20.11</v>
      </c>
      <c r="J47" s="12">
        <v>-3.52</v>
      </c>
      <c r="K47" s="44" t="s">
        <v>732</v>
      </c>
      <c r="L47" s="9" t="str">
        <f t="shared" si="10"/>
        <v>Yes</v>
      </c>
    </row>
    <row r="48" spans="1:12" x14ac:dyDescent="0.2">
      <c r="A48" s="3" t="s">
        <v>1435</v>
      </c>
      <c r="B48" s="47" t="s">
        <v>217</v>
      </c>
      <c r="C48" s="14">
        <v>2773.7957382999998</v>
      </c>
      <c r="D48" s="11" t="str">
        <f t="shared" si="7"/>
        <v>N/A</v>
      </c>
      <c r="E48" s="14">
        <v>2785.5163484</v>
      </c>
      <c r="F48" s="11" t="str">
        <f t="shared" si="8"/>
        <v>N/A</v>
      </c>
      <c r="G48" s="14">
        <v>2294.5374274999999</v>
      </c>
      <c r="H48" s="11" t="str">
        <f t="shared" si="9"/>
        <v>N/A</v>
      </c>
      <c r="I48" s="56">
        <v>0.42249999999999999</v>
      </c>
      <c r="J48" s="56">
        <v>-17.600000000000001</v>
      </c>
      <c r="K48" s="47" t="s">
        <v>732</v>
      </c>
      <c r="L48" s="9" t="str">
        <f t="shared" si="10"/>
        <v>Yes</v>
      </c>
    </row>
    <row r="49" spans="1:12" ht="25.5" x14ac:dyDescent="0.2">
      <c r="A49" s="3" t="s">
        <v>1436</v>
      </c>
      <c r="B49" s="47" t="s">
        <v>217</v>
      </c>
      <c r="C49" s="14">
        <v>2924.4294559999998</v>
      </c>
      <c r="D49" s="11" t="str">
        <f t="shared" si="7"/>
        <v>N/A</v>
      </c>
      <c r="E49" s="14">
        <v>2549.1129338000001</v>
      </c>
      <c r="F49" s="11" t="str">
        <f t="shared" si="8"/>
        <v>N/A</v>
      </c>
      <c r="G49" s="14">
        <v>2754.730513</v>
      </c>
      <c r="H49" s="11" t="str">
        <f t="shared" si="9"/>
        <v>N/A</v>
      </c>
      <c r="I49" s="56">
        <v>-12.8</v>
      </c>
      <c r="J49" s="56">
        <v>8.0660000000000007</v>
      </c>
      <c r="K49" s="47" t="s">
        <v>732</v>
      </c>
      <c r="L49" s="9" t="str">
        <f t="shared" si="10"/>
        <v>Yes</v>
      </c>
    </row>
    <row r="50" spans="1:12" x14ac:dyDescent="0.2">
      <c r="A50" s="3" t="s">
        <v>1437</v>
      </c>
      <c r="B50" s="47" t="s">
        <v>217</v>
      </c>
      <c r="C50" s="14">
        <v>1951.4744439000001</v>
      </c>
      <c r="D50" s="11" t="str">
        <f t="shared" si="7"/>
        <v>N/A</v>
      </c>
      <c r="E50" s="14">
        <v>1971.2873457999999</v>
      </c>
      <c r="F50" s="11" t="str">
        <f t="shared" si="8"/>
        <v>N/A</v>
      </c>
      <c r="G50" s="14">
        <v>1657.1380154999999</v>
      </c>
      <c r="H50" s="11" t="str">
        <f t="shared" si="9"/>
        <v>N/A</v>
      </c>
      <c r="I50" s="56">
        <v>1.0149999999999999</v>
      </c>
      <c r="J50" s="56">
        <v>-15.9</v>
      </c>
      <c r="K50" s="47" t="s">
        <v>732</v>
      </c>
      <c r="L50" s="9" t="str">
        <f t="shared" si="10"/>
        <v>Yes</v>
      </c>
    </row>
    <row r="51" spans="1:12" x14ac:dyDescent="0.2">
      <c r="A51" s="3" t="s">
        <v>1438</v>
      </c>
      <c r="B51" s="47" t="s">
        <v>217</v>
      </c>
      <c r="C51" s="14">
        <v>29544.434685</v>
      </c>
      <c r="D51" s="11" t="str">
        <f t="shared" si="7"/>
        <v>N/A</v>
      </c>
      <c r="E51" s="14">
        <v>36591.094231000003</v>
      </c>
      <c r="F51" s="11" t="str">
        <f t="shared" si="8"/>
        <v>N/A</v>
      </c>
      <c r="G51" s="14">
        <v>36804.267387</v>
      </c>
      <c r="H51" s="11" t="str">
        <f t="shared" si="9"/>
        <v>N/A</v>
      </c>
      <c r="I51" s="56">
        <v>23.85</v>
      </c>
      <c r="J51" s="56">
        <v>0.58260000000000001</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10026412</v>
      </c>
      <c r="D53" s="43" t="str">
        <f t="shared" ref="D53:D122" si="11">IF($B53="N/A","N/A",IF(C53&gt;10,"No",IF(C53&lt;-10,"No","Yes")))</f>
        <v>N/A</v>
      </c>
      <c r="E53" s="46">
        <v>10938341</v>
      </c>
      <c r="F53" s="43" t="str">
        <f t="shared" ref="F53:F122" si="12">IF($B53="N/A","N/A",IF(E53&gt;10,"No",IF(E53&lt;-10,"No","Yes")))</f>
        <v>N/A</v>
      </c>
      <c r="G53" s="46">
        <v>11106123</v>
      </c>
      <c r="H53" s="43" t="str">
        <f t="shared" ref="H53:H122" si="13">IF($B53="N/A","N/A",IF(G53&gt;10,"No",IF(G53&lt;-10,"No","Yes")))</f>
        <v>N/A</v>
      </c>
      <c r="I53" s="12">
        <v>9.0950000000000006</v>
      </c>
      <c r="J53" s="12">
        <v>1.534</v>
      </c>
      <c r="K53" s="44" t="s">
        <v>732</v>
      </c>
      <c r="L53" s="9" t="str">
        <f t="shared" ref="L53:L113" si="14">IF(J53="Div by 0", "N/A", IF(K53="N/A","N/A", IF(J53&gt;VALUE(MID(K53,1,2)), "No", IF(J53&lt;-1*VALUE(MID(K53,1,2)), "No", "Yes"))))</f>
        <v>Yes</v>
      </c>
    </row>
    <row r="54" spans="1:12" x14ac:dyDescent="0.2">
      <c r="A54" s="45" t="s">
        <v>598</v>
      </c>
      <c r="B54" s="34" t="s">
        <v>217</v>
      </c>
      <c r="C54" s="35">
        <v>2636</v>
      </c>
      <c r="D54" s="43" t="str">
        <f t="shared" si="11"/>
        <v>N/A</v>
      </c>
      <c r="E54" s="35">
        <v>2962</v>
      </c>
      <c r="F54" s="43" t="str">
        <f t="shared" si="12"/>
        <v>N/A</v>
      </c>
      <c r="G54" s="35">
        <v>3285</v>
      </c>
      <c r="H54" s="43" t="str">
        <f t="shared" si="13"/>
        <v>N/A</v>
      </c>
      <c r="I54" s="12">
        <v>12.37</v>
      </c>
      <c r="J54" s="12">
        <v>10.9</v>
      </c>
      <c r="K54" s="44" t="s">
        <v>732</v>
      </c>
      <c r="L54" s="9" t="str">
        <f t="shared" si="14"/>
        <v>Yes</v>
      </c>
    </row>
    <row r="55" spans="1:12" x14ac:dyDescent="0.2">
      <c r="A55" s="45" t="s">
        <v>1440</v>
      </c>
      <c r="B55" s="34" t="s">
        <v>217</v>
      </c>
      <c r="C55" s="46">
        <v>3803.6464340000002</v>
      </c>
      <c r="D55" s="43" t="str">
        <f t="shared" si="11"/>
        <v>N/A</v>
      </c>
      <c r="E55" s="46">
        <v>3692.8902767999998</v>
      </c>
      <c r="F55" s="43" t="str">
        <f t="shared" si="12"/>
        <v>N/A</v>
      </c>
      <c r="G55" s="46">
        <v>3380.8593606999998</v>
      </c>
      <c r="H55" s="43" t="str">
        <f t="shared" si="13"/>
        <v>N/A</v>
      </c>
      <c r="I55" s="12">
        <v>-2.91</v>
      </c>
      <c r="J55" s="12">
        <v>-8.4499999999999993</v>
      </c>
      <c r="K55" s="44" t="s">
        <v>732</v>
      </c>
      <c r="L55" s="9" t="str">
        <f t="shared" si="14"/>
        <v>Yes</v>
      </c>
    </row>
    <row r="56" spans="1:12" x14ac:dyDescent="0.2">
      <c r="A56" s="45" t="s">
        <v>1441</v>
      </c>
      <c r="B56" s="34" t="s">
        <v>217</v>
      </c>
      <c r="C56" s="35">
        <v>1.0974962064</v>
      </c>
      <c r="D56" s="43" t="str">
        <f t="shared" si="11"/>
        <v>N/A</v>
      </c>
      <c r="E56" s="35">
        <v>1.0675219445999999</v>
      </c>
      <c r="F56" s="43" t="str">
        <f t="shared" si="12"/>
        <v>N/A</v>
      </c>
      <c r="G56" s="35">
        <v>1.1199391171999999</v>
      </c>
      <c r="H56" s="43" t="str">
        <f t="shared" si="13"/>
        <v>N/A</v>
      </c>
      <c r="I56" s="12">
        <v>-2.73</v>
      </c>
      <c r="J56" s="12">
        <v>4.91</v>
      </c>
      <c r="K56" s="44" t="s">
        <v>732</v>
      </c>
      <c r="L56" s="9" t="str">
        <f t="shared" si="14"/>
        <v>Yes</v>
      </c>
    </row>
    <row r="57" spans="1:12" ht="25.5" x14ac:dyDescent="0.2">
      <c r="A57" s="45" t="s">
        <v>599</v>
      </c>
      <c r="B57" s="34" t="s">
        <v>217</v>
      </c>
      <c r="C57" s="46">
        <v>236127</v>
      </c>
      <c r="D57" s="43" t="str">
        <f t="shared" si="11"/>
        <v>N/A</v>
      </c>
      <c r="E57" s="46">
        <v>262949</v>
      </c>
      <c r="F57" s="43" t="str">
        <f t="shared" si="12"/>
        <v>N/A</v>
      </c>
      <c r="G57" s="46">
        <v>104960</v>
      </c>
      <c r="H57" s="43" t="str">
        <f t="shared" si="13"/>
        <v>N/A</v>
      </c>
      <c r="I57" s="12">
        <v>11.36</v>
      </c>
      <c r="J57" s="12">
        <v>-60.1</v>
      </c>
      <c r="K57" s="44" t="s">
        <v>732</v>
      </c>
      <c r="L57" s="9" t="str">
        <f t="shared" si="14"/>
        <v>No</v>
      </c>
    </row>
    <row r="58" spans="1:12" x14ac:dyDescent="0.2">
      <c r="A58" s="45" t="s">
        <v>600</v>
      </c>
      <c r="B58" s="34" t="s">
        <v>217</v>
      </c>
      <c r="C58" s="35">
        <v>11</v>
      </c>
      <c r="D58" s="43" t="str">
        <f t="shared" si="11"/>
        <v>N/A</v>
      </c>
      <c r="E58" s="35">
        <v>11</v>
      </c>
      <c r="F58" s="43" t="str">
        <f t="shared" si="12"/>
        <v>N/A</v>
      </c>
      <c r="G58" s="35">
        <v>11</v>
      </c>
      <c r="H58" s="43" t="str">
        <f t="shared" si="13"/>
        <v>N/A</v>
      </c>
      <c r="I58" s="12">
        <v>33.33</v>
      </c>
      <c r="J58" s="12">
        <v>-25</v>
      </c>
      <c r="K58" s="44" t="s">
        <v>732</v>
      </c>
      <c r="L58" s="9" t="str">
        <f t="shared" si="14"/>
        <v>Yes</v>
      </c>
    </row>
    <row r="59" spans="1:12" x14ac:dyDescent="0.2">
      <c r="A59" s="45" t="s">
        <v>1442</v>
      </c>
      <c r="B59" s="34" t="s">
        <v>217</v>
      </c>
      <c r="C59" s="46">
        <v>78709</v>
      </c>
      <c r="D59" s="43" t="str">
        <f t="shared" si="11"/>
        <v>N/A</v>
      </c>
      <c r="E59" s="46">
        <v>65737.25</v>
      </c>
      <c r="F59" s="43" t="str">
        <f t="shared" si="12"/>
        <v>N/A</v>
      </c>
      <c r="G59" s="46">
        <v>34986.666666999998</v>
      </c>
      <c r="H59" s="43" t="str">
        <f t="shared" si="13"/>
        <v>N/A</v>
      </c>
      <c r="I59" s="12">
        <v>-16.5</v>
      </c>
      <c r="J59" s="12">
        <v>-46.8</v>
      </c>
      <c r="K59" s="44" t="s">
        <v>732</v>
      </c>
      <c r="L59" s="9" t="str">
        <f t="shared" si="14"/>
        <v>No</v>
      </c>
    </row>
    <row r="60" spans="1:12" ht="25.5" x14ac:dyDescent="0.2">
      <c r="A60" s="45" t="s">
        <v>601</v>
      </c>
      <c r="B60" s="34" t="s">
        <v>217</v>
      </c>
      <c r="C60" s="46">
        <v>107673</v>
      </c>
      <c r="D60" s="43" t="str">
        <f t="shared" si="11"/>
        <v>N/A</v>
      </c>
      <c r="E60" s="46">
        <v>0</v>
      </c>
      <c r="F60" s="43" t="str">
        <f t="shared" si="12"/>
        <v>N/A</v>
      </c>
      <c r="G60" s="46">
        <v>125672</v>
      </c>
      <c r="H60" s="43" t="str">
        <f t="shared" si="13"/>
        <v>N/A</v>
      </c>
      <c r="I60" s="12">
        <v>-100</v>
      </c>
      <c r="J60" s="12" t="s">
        <v>1743</v>
      </c>
      <c r="K60" s="44" t="s">
        <v>732</v>
      </c>
      <c r="L60" s="9" t="str">
        <f t="shared" si="14"/>
        <v>N/A</v>
      </c>
    </row>
    <row r="61" spans="1:12" x14ac:dyDescent="0.2">
      <c r="A61" s="4" t="s">
        <v>602</v>
      </c>
      <c r="B61" s="47" t="s">
        <v>217</v>
      </c>
      <c r="C61" s="1">
        <v>11</v>
      </c>
      <c r="D61" s="11" t="str">
        <f t="shared" si="11"/>
        <v>N/A</v>
      </c>
      <c r="E61" s="1">
        <v>0</v>
      </c>
      <c r="F61" s="11" t="str">
        <f t="shared" si="12"/>
        <v>N/A</v>
      </c>
      <c r="G61" s="1">
        <v>11</v>
      </c>
      <c r="H61" s="11" t="str">
        <f t="shared" si="13"/>
        <v>N/A</v>
      </c>
      <c r="I61" s="56">
        <v>-100</v>
      </c>
      <c r="J61" s="56" t="s">
        <v>1743</v>
      </c>
      <c r="K61" s="47" t="s">
        <v>732</v>
      </c>
      <c r="L61" s="9" t="str">
        <f t="shared" si="14"/>
        <v>N/A</v>
      </c>
    </row>
    <row r="62" spans="1:12" ht="25.5" x14ac:dyDescent="0.2">
      <c r="A62" s="4" t="s">
        <v>1443</v>
      </c>
      <c r="B62" s="47" t="s">
        <v>217</v>
      </c>
      <c r="C62" s="14">
        <v>107673</v>
      </c>
      <c r="D62" s="11" t="str">
        <f t="shared" si="11"/>
        <v>N/A</v>
      </c>
      <c r="E62" s="14" t="s">
        <v>1743</v>
      </c>
      <c r="F62" s="11" t="str">
        <f t="shared" si="12"/>
        <v>N/A</v>
      </c>
      <c r="G62" s="14">
        <v>125672</v>
      </c>
      <c r="H62" s="11" t="str">
        <f t="shared" si="13"/>
        <v>N/A</v>
      </c>
      <c r="I62" s="56" t="s">
        <v>1743</v>
      </c>
      <c r="J62" s="56" t="s">
        <v>1743</v>
      </c>
      <c r="K62" s="47" t="s">
        <v>732</v>
      </c>
      <c r="L62" s="9" t="str">
        <f t="shared" si="14"/>
        <v>N/A</v>
      </c>
    </row>
    <row r="63" spans="1:12" x14ac:dyDescent="0.2">
      <c r="A63" s="4" t="s">
        <v>603</v>
      </c>
      <c r="B63" s="47" t="s">
        <v>217</v>
      </c>
      <c r="C63" s="14">
        <v>32851693</v>
      </c>
      <c r="D63" s="11" t="str">
        <f t="shared" si="11"/>
        <v>N/A</v>
      </c>
      <c r="E63" s="14">
        <v>34400274</v>
      </c>
      <c r="F63" s="11" t="str">
        <f t="shared" si="12"/>
        <v>N/A</v>
      </c>
      <c r="G63" s="14">
        <v>35573958</v>
      </c>
      <c r="H63" s="11" t="str">
        <f t="shared" si="13"/>
        <v>N/A</v>
      </c>
      <c r="I63" s="56">
        <v>4.7140000000000004</v>
      </c>
      <c r="J63" s="56">
        <v>3.4119999999999999</v>
      </c>
      <c r="K63" s="47" t="s">
        <v>732</v>
      </c>
      <c r="L63" s="9" t="str">
        <f t="shared" si="14"/>
        <v>Yes</v>
      </c>
    </row>
    <row r="64" spans="1:12" x14ac:dyDescent="0.2">
      <c r="A64" s="4" t="s">
        <v>604</v>
      </c>
      <c r="B64" s="47" t="s">
        <v>217</v>
      </c>
      <c r="C64" s="1">
        <v>509</v>
      </c>
      <c r="D64" s="11" t="str">
        <f t="shared" si="11"/>
        <v>N/A</v>
      </c>
      <c r="E64" s="1">
        <v>503</v>
      </c>
      <c r="F64" s="11" t="str">
        <f t="shared" si="12"/>
        <v>N/A</v>
      </c>
      <c r="G64" s="1">
        <v>513</v>
      </c>
      <c r="H64" s="11" t="str">
        <f t="shared" si="13"/>
        <v>N/A</v>
      </c>
      <c r="I64" s="56">
        <v>-1.18</v>
      </c>
      <c r="J64" s="56">
        <v>1.988</v>
      </c>
      <c r="K64" s="47" t="s">
        <v>732</v>
      </c>
      <c r="L64" s="9" t="str">
        <f t="shared" si="14"/>
        <v>Yes</v>
      </c>
    </row>
    <row r="65" spans="1:12" x14ac:dyDescent="0.2">
      <c r="A65" s="4" t="s">
        <v>1444</v>
      </c>
      <c r="B65" s="47" t="s">
        <v>217</v>
      </c>
      <c r="C65" s="14">
        <v>64541.636542</v>
      </c>
      <c r="D65" s="11" t="str">
        <f t="shared" si="11"/>
        <v>N/A</v>
      </c>
      <c r="E65" s="14">
        <v>68390.206758999993</v>
      </c>
      <c r="F65" s="11" t="str">
        <f t="shared" si="12"/>
        <v>N/A</v>
      </c>
      <c r="G65" s="14">
        <v>69344.947367999994</v>
      </c>
      <c r="H65" s="11" t="str">
        <f t="shared" si="13"/>
        <v>N/A</v>
      </c>
      <c r="I65" s="56">
        <v>5.9630000000000001</v>
      </c>
      <c r="J65" s="56">
        <v>1.3959999999999999</v>
      </c>
      <c r="K65" s="47" t="s">
        <v>732</v>
      </c>
      <c r="L65" s="9" t="str">
        <f t="shared" si="14"/>
        <v>Yes</v>
      </c>
    </row>
    <row r="66" spans="1:12" x14ac:dyDescent="0.2">
      <c r="A66" s="4" t="s">
        <v>605</v>
      </c>
      <c r="B66" s="47" t="s">
        <v>217</v>
      </c>
      <c r="C66" s="14">
        <v>116129263</v>
      </c>
      <c r="D66" s="11" t="str">
        <f t="shared" si="11"/>
        <v>N/A</v>
      </c>
      <c r="E66" s="14">
        <v>119311947</v>
      </c>
      <c r="F66" s="11" t="str">
        <f t="shared" si="12"/>
        <v>N/A</v>
      </c>
      <c r="G66" s="14">
        <v>123673853</v>
      </c>
      <c r="H66" s="11" t="str">
        <f t="shared" si="13"/>
        <v>N/A</v>
      </c>
      <c r="I66" s="56">
        <v>2.7410000000000001</v>
      </c>
      <c r="J66" s="56">
        <v>3.6560000000000001</v>
      </c>
      <c r="K66" s="47" t="s">
        <v>732</v>
      </c>
      <c r="L66" s="9" t="str">
        <f t="shared" si="14"/>
        <v>Yes</v>
      </c>
    </row>
    <row r="67" spans="1:12" x14ac:dyDescent="0.2">
      <c r="A67" s="4" t="s">
        <v>606</v>
      </c>
      <c r="B67" s="47" t="s">
        <v>217</v>
      </c>
      <c r="C67" s="1">
        <v>4137</v>
      </c>
      <c r="D67" s="11" t="str">
        <f t="shared" si="11"/>
        <v>N/A</v>
      </c>
      <c r="E67" s="1">
        <v>4058</v>
      </c>
      <c r="F67" s="11" t="str">
        <f t="shared" si="12"/>
        <v>N/A</v>
      </c>
      <c r="G67" s="1">
        <v>4013</v>
      </c>
      <c r="H67" s="11" t="str">
        <f t="shared" si="13"/>
        <v>N/A</v>
      </c>
      <c r="I67" s="56">
        <v>-1.91</v>
      </c>
      <c r="J67" s="56">
        <v>-1.1100000000000001</v>
      </c>
      <c r="K67" s="47" t="s">
        <v>732</v>
      </c>
      <c r="L67" s="9" t="str">
        <f t="shared" si="14"/>
        <v>Yes</v>
      </c>
    </row>
    <row r="68" spans="1:12" x14ac:dyDescent="0.2">
      <c r="A68" s="4" t="s">
        <v>1445</v>
      </c>
      <c r="B68" s="47" t="s">
        <v>217</v>
      </c>
      <c r="C68" s="14">
        <v>28070.887841</v>
      </c>
      <c r="D68" s="11" t="str">
        <f t="shared" si="11"/>
        <v>N/A</v>
      </c>
      <c r="E68" s="14">
        <v>29401.662641999999</v>
      </c>
      <c r="F68" s="11" t="str">
        <f t="shared" si="12"/>
        <v>N/A</v>
      </c>
      <c r="G68" s="14">
        <v>30818.303763</v>
      </c>
      <c r="H68" s="11" t="str">
        <f t="shared" si="13"/>
        <v>N/A</v>
      </c>
      <c r="I68" s="56">
        <v>4.7409999999999997</v>
      </c>
      <c r="J68" s="56">
        <v>4.8179999999999996</v>
      </c>
      <c r="K68" s="47" t="s">
        <v>732</v>
      </c>
      <c r="L68" s="9" t="str">
        <f t="shared" si="14"/>
        <v>Yes</v>
      </c>
    </row>
    <row r="69" spans="1:12" ht="25.5" x14ac:dyDescent="0.2">
      <c r="A69" s="4" t="s">
        <v>607</v>
      </c>
      <c r="B69" s="47" t="s">
        <v>217</v>
      </c>
      <c r="C69" s="14">
        <v>1003594</v>
      </c>
      <c r="D69" s="11" t="str">
        <f t="shared" si="11"/>
        <v>N/A</v>
      </c>
      <c r="E69" s="14">
        <v>2604199</v>
      </c>
      <c r="F69" s="11" t="str">
        <f t="shared" si="12"/>
        <v>N/A</v>
      </c>
      <c r="G69" s="14">
        <v>1915734</v>
      </c>
      <c r="H69" s="11" t="str">
        <f t="shared" si="13"/>
        <v>N/A</v>
      </c>
      <c r="I69" s="56">
        <v>159.5</v>
      </c>
      <c r="J69" s="56">
        <v>-26.4</v>
      </c>
      <c r="K69" s="47" t="s">
        <v>732</v>
      </c>
      <c r="L69" s="9" t="str">
        <f t="shared" si="14"/>
        <v>Yes</v>
      </c>
    </row>
    <row r="70" spans="1:12" x14ac:dyDescent="0.2">
      <c r="A70" s="4" t="s">
        <v>608</v>
      </c>
      <c r="B70" s="47" t="s">
        <v>217</v>
      </c>
      <c r="C70" s="1">
        <v>6745</v>
      </c>
      <c r="D70" s="11" t="str">
        <f t="shared" si="11"/>
        <v>N/A</v>
      </c>
      <c r="E70" s="1">
        <v>6442</v>
      </c>
      <c r="F70" s="11" t="str">
        <f t="shared" si="12"/>
        <v>N/A</v>
      </c>
      <c r="G70" s="1">
        <v>5650</v>
      </c>
      <c r="H70" s="11" t="str">
        <f t="shared" si="13"/>
        <v>N/A</v>
      </c>
      <c r="I70" s="56">
        <v>-4.49</v>
      </c>
      <c r="J70" s="56">
        <v>-12.3</v>
      </c>
      <c r="K70" s="47" t="s">
        <v>732</v>
      </c>
      <c r="L70" s="9" t="str">
        <f t="shared" si="14"/>
        <v>Yes</v>
      </c>
    </row>
    <row r="71" spans="1:12" x14ac:dyDescent="0.2">
      <c r="A71" s="4" t="s">
        <v>1446</v>
      </c>
      <c r="B71" s="47" t="s">
        <v>217</v>
      </c>
      <c r="C71" s="14">
        <v>148.79080801000001</v>
      </c>
      <c r="D71" s="11" t="str">
        <f t="shared" si="11"/>
        <v>N/A</v>
      </c>
      <c r="E71" s="14">
        <v>404.25318224</v>
      </c>
      <c r="F71" s="11" t="str">
        <f t="shared" si="12"/>
        <v>N/A</v>
      </c>
      <c r="G71" s="14">
        <v>339.06796459999998</v>
      </c>
      <c r="H71" s="11" t="str">
        <f t="shared" si="13"/>
        <v>N/A</v>
      </c>
      <c r="I71" s="56">
        <v>171.7</v>
      </c>
      <c r="J71" s="56">
        <v>-16.100000000000001</v>
      </c>
      <c r="K71" s="47" t="s">
        <v>732</v>
      </c>
      <c r="L71" s="9" t="str">
        <f t="shared" si="14"/>
        <v>Yes</v>
      </c>
    </row>
    <row r="72" spans="1:12" x14ac:dyDescent="0.2">
      <c r="A72" s="4" t="s">
        <v>609</v>
      </c>
      <c r="B72" s="47" t="s">
        <v>217</v>
      </c>
      <c r="C72" s="14">
        <v>3253048</v>
      </c>
      <c r="D72" s="11" t="str">
        <f t="shared" si="11"/>
        <v>N/A</v>
      </c>
      <c r="E72" s="14">
        <v>1892844</v>
      </c>
      <c r="F72" s="11" t="str">
        <f t="shared" si="12"/>
        <v>N/A</v>
      </c>
      <c r="G72" s="14">
        <v>44132</v>
      </c>
      <c r="H72" s="11" t="str">
        <f t="shared" si="13"/>
        <v>N/A</v>
      </c>
      <c r="I72" s="56">
        <v>-41.8</v>
      </c>
      <c r="J72" s="56">
        <v>-97.7</v>
      </c>
      <c r="K72" s="47" t="s">
        <v>732</v>
      </c>
      <c r="L72" s="9" t="str">
        <f t="shared" si="14"/>
        <v>No</v>
      </c>
    </row>
    <row r="73" spans="1:12" x14ac:dyDescent="0.2">
      <c r="A73" s="4" t="s">
        <v>610</v>
      </c>
      <c r="B73" s="47" t="s">
        <v>217</v>
      </c>
      <c r="C73" s="1">
        <v>7894</v>
      </c>
      <c r="D73" s="11" t="str">
        <f t="shared" si="11"/>
        <v>N/A</v>
      </c>
      <c r="E73" s="1">
        <v>5243</v>
      </c>
      <c r="F73" s="11" t="str">
        <f t="shared" si="12"/>
        <v>N/A</v>
      </c>
      <c r="G73" s="1">
        <v>155</v>
      </c>
      <c r="H73" s="11" t="str">
        <f t="shared" si="13"/>
        <v>N/A</v>
      </c>
      <c r="I73" s="56">
        <v>-33.6</v>
      </c>
      <c r="J73" s="56">
        <v>-97</v>
      </c>
      <c r="K73" s="47" t="s">
        <v>732</v>
      </c>
      <c r="L73" s="9" t="str">
        <f t="shared" si="14"/>
        <v>No</v>
      </c>
    </row>
    <row r="74" spans="1:12" x14ac:dyDescent="0.2">
      <c r="A74" s="4" t="s">
        <v>1447</v>
      </c>
      <c r="B74" s="47" t="s">
        <v>217</v>
      </c>
      <c r="C74" s="14">
        <v>412.09120851</v>
      </c>
      <c r="D74" s="11" t="str">
        <f t="shared" si="11"/>
        <v>N/A</v>
      </c>
      <c r="E74" s="14">
        <v>361.02307839000002</v>
      </c>
      <c r="F74" s="11" t="str">
        <f t="shared" si="12"/>
        <v>N/A</v>
      </c>
      <c r="G74" s="14">
        <v>284.72258065</v>
      </c>
      <c r="H74" s="11" t="str">
        <f t="shared" si="13"/>
        <v>N/A</v>
      </c>
      <c r="I74" s="56">
        <v>-12.4</v>
      </c>
      <c r="J74" s="56">
        <v>-21.1</v>
      </c>
      <c r="K74" s="47" t="s">
        <v>732</v>
      </c>
      <c r="L74" s="9" t="str">
        <f t="shared" si="14"/>
        <v>Yes</v>
      </c>
    </row>
    <row r="75" spans="1:12" ht="25.5" x14ac:dyDescent="0.2">
      <c r="A75" s="4" t="s">
        <v>611</v>
      </c>
      <c r="B75" s="47" t="s">
        <v>217</v>
      </c>
      <c r="C75" s="14">
        <v>770340</v>
      </c>
      <c r="D75" s="11" t="str">
        <f t="shared" si="11"/>
        <v>N/A</v>
      </c>
      <c r="E75" s="14">
        <v>541349</v>
      </c>
      <c r="F75" s="11" t="str">
        <f t="shared" si="12"/>
        <v>N/A</v>
      </c>
      <c r="G75" s="14">
        <v>478234</v>
      </c>
      <c r="H75" s="11" t="str">
        <f t="shared" si="13"/>
        <v>N/A</v>
      </c>
      <c r="I75" s="56">
        <v>-29.7</v>
      </c>
      <c r="J75" s="56">
        <v>-11.7</v>
      </c>
      <c r="K75" s="47" t="s">
        <v>732</v>
      </c>
      <c r="L75" s="9" t="str">
        <f t="shared" si="14"/>
        <v>Yes</v>
      </c>
    </row>
    <row r="76" spans="1:12" x14ac:dyDescent="0.2">
      <c r="A76" s="45" t="s">
        <v>612</v>
      </c>
      <c r="B76" s="34" t="s">
        <v>217</v>
      </c>
      <c r="C76" s="35">
        <v>5741</v>
      </c>
      <c r="D76" s="43" t="str">
        <f t="shared" si="11"/>
        <v>N/A</v>
      </c>
      <c r="E76" s="35">
        <v>3690</v>
      </c>
      <c r="F76" s="43" t="str">
        <f t="shared" si="12"/>
        <v>N/A</v>
      </c>
      <c r="G76" s="35">
        <v>3051</v>
      </c>
      <c r="H76" s="43" t="str">
        <f t="shared" si="13"/>
        <v>N/A</v>
      </c>
      <c r="I76" s="12">
        <v>-35.700000000000003</v>
      </c>
      <c r="J76" s="12">
        <v>-17.3</v>
      </c>
      <c r="K76" s="44" t="s">
        <v>732</v>
      </c>
      <c r="L76" s="9" t="str">
        <f t="shared" si="14"/>
        <v>Yes</v>
      </c>
    </row>
    <row r="77" spans="1:12" ht="25.5" x14ac:dyDescent="0.2">
      <c r="A77" s="45" t="s">
        <v>1448</v>
      </c>
      <c r="B77" s="34" t="s">
        <v>217</v>
      </c>
      <c r="C77" s="46">
        <v>134.18219822</v>
      </c>
      <c r="D77" s="43" t="str">
        <f t="shared" si="11"/>
        <v>N/A</v>
      </c>
      <c r="E77" s="46">
        <v>146.70704606999999</v>
      </c>
      <c r="F77" s="43" t="str">
        <f t="shared" si="12"/>
        <v>N/A</v>
      </c>
      <c r="G77" s="46">
        <v>156.74664045</v>
      </c>
      <c r="H77" s="43" t="str">
        <f t="shared" si="13"/>
        <v>N/A</v>
      </c>
      <c r="I77" s="12">
        <v>9.3339999999999996</v>
      </c>
      <c r="J77" s="12">
        <v>6.843</v>
      </c>
      <c r="K77" s="44" t="s">
        <v>732</v>
      </c>
      <c r="L77" s="9" t="str">
        <f t="shared" si="14"/>
        <v>Yes</v>
      </c>
    </row>
    <row r="78" spans="1:12" ht="25.5" x14ac:dyDescent="0.2">
      <c r="A78" s="45" t="s">
        <v>613</v>
      </c>
      <c r="B78" s="34" t="s">
        <v>217</v>
      </c>
      <c r="C78" s="46">
        <v>1539571</v>
      </c>
      <c r="D78" s="43" t="str">
        <f t="shared" si="11"/>
        <v>N/A</v>
      </c>
      <c r="E78" s="46">
        <v>2253430</v>
      </c>
      <c r="F78" s="43" t="str">
        <f t="shared" si="12"/>
        <v>N/A</v>
      </c>
      <c r="G78" s="46">
        <v>2528122</v>
      </c>
      <c r="H78" s="43" t="str">
        <f t="shared" si="13"/>
        <v>N/A</v>
      </c>
      <c r="I78" s="12">
        <v>46.37</v>
      </c>
      <c r="J78" s="12">
        <v>12.19</v>
      </c>
      <c r="K78" s="44" t="s">
        <v>732</v>
      </c>
      <c r="L78" s="9" t="str">
        <f t="shared" si="14"/>
        <v>Yes</v>
      </c>
    </row>
    <row r="79" spans="1:12" x14ac:dyDescent="0.2">
      <c r="A79" s="45" t="s">
        <v>614</v>
      </c>
      <c r="B79" s="34" t="s">
        <v>217</v>
      </c>
      <c r="C79" s="35">
        <v>5469</v>
      </c>
      <c r="D79" s="43" t="str">
        <f t="shared" si="11"/>
        <v>N/A</v>
      </c>
      <c r="E79" s="35">
        <v>6009</v>
      </c>
      <c r="F79" s="43" t="str">
        <f t="shared" si="12"/>
        <v>N/A</v>
      </c>
      <c r="G79" s="35">
        <v>7522</v>
      </c>
      <c r="H79" s="43" t="str">
        <f t="shared" si="13"/>
        <v>N/A</v>
      </c>
      <c r="I79" s="12">
        <v>9.8740000000000006</v>
      </c>
      <c r="J79" s="12">
        <v>25.18</v>
      </c>
      <c r="K79" s="44" t="s">
        <v>732</v>
      </c>
      <c r="L79" s="9" t="str">
        <f t="shared" si="14"/>
        <v>Yes</v>
      </c>
    </row>
    <row r="80" spans="1:12" x14ac:dyDescent="0.2">
      <c r="A80" s="45" t="s">
        <v>1449</v>
      </c>
      <c r="B80" s="34" t="s">
        <v>217</v>
      </c>
      <c r="C80" s="46">
        <v>281.50868531999998</v>
      </c>
      <c r="D80" s="43" t="str">
        <f t="shared" si="11"/>
        <v>N/A</v>
      </c>
      <c r="E80" s="46">
        <v>375.00915293999998</v>
      </c>
      <c r="F80" s="43" t="str">
        <f t="shared" si="12"/>
        <v>N/A</v>
      </c>
      <c r="G80" s="46">
        <v>336.09704865999998</v>
      </c>
      <c r="H80" s="43" t="str">
        <f t="shared" si="13"/>
        <v>N/A</v>
      </c>
      <c r="I80" s="12">
        <v>33.21</v>
      </c>
      <c r="J80" s="12">
        <v>-10.4</v>
      </c>
      <c r="K80" s="44" t="s">
        <v>732</v>
      </c>
      <c r="L80" s="9" t="str">
        <f t="shared" si="14"/>
        <v>Yes</v>
      </c>
    </row>
    <row r="81" spans="1:12" x14ac:dyDescent="0.2">
      <c r="A81" s="45" t="s">
        <v>615</v>
      </c>
      <c r="B81" s="34" t="s">
        <v>217</v>
      </c>
      <c r="C81" s="46">
        <v>8518182</v>
      </c>
      <c r="D81" s="43" t="str">
        <f t="shared" si="11"/>
        <v>N/A</v>
      </c>
      <c r="E81" s="46">
        <v>8241583</v>
      </c>
      <c r="F81" s="43" t="str">
        <f t="shared" si="12"/>
        <v>N/A</v>
      </c>
      <c r="G81" s="46">
        <v>7072558</v>
      </c>
      <c r="H81" s="43" t="str">
        <f t="shared" si="13"/>
        <v>N/A</v>
      </c>
      <c r="I81" s="12">
        <v>-3.25</v>
      </c>
      <c r="J81" s="12">
        <v>-14.2</v>
      </c>
      <c r="K81" s="44" t="s">
        <v>732</v>
      </c>
      <c r="L81" s="9" t="str">
        <f t="shared" si="14"/>
        <v>Yes</v>
      </c>
    </row>
    <row r="82" spans="1:12" x14ac:dyDescent="0.2">
      <c r="A82" s="45" t="s">
        <v>616</v>
      </c>
      <c r="B82" s="34" t="s">
        <v>217</v>
      </c>
      <c r="C82" s="35">
        <v>12607</v>
      </c>
      <c r="D82" s="43" t="str">
        <f t="shared" si="11"/>
        <v>N/A</v>
      </c>
      <c r="E82" s="35">
        <v>13287</v>
      </c>
      <c r="F82" s="43" t="str">
        <f t="shared" si="12"/>
        <v>N/A</v>
      </c>
      <c r="G82" s="35">
        <v>13263</v>
      </c>
      <c r="H82" s="43" t="str">
        <f t="shared" si="13"/>
        <v>N/A</v>
      </c>
      <c r="I82" s="12">
        <v>5.3940000000000001</v>
      </c>
      <c r="J82" s="12">
        <v>-0.18099999999999999</v>
      </c>
      <c r="K82" s="44" t="s">
        <v>732</v>
      </c>
      <c r="L82" s="9" t="str">
        <f t="shared" si="14"/>
        <v>Yes</v>
      </c>
    </row>
    <row r="83" spans="1:12" x14ac:dyDescent="0.2">
      <c r="A83" s="45" t="s">
        <v>1450</v>
      </c>
      <c r="B83" s="34" t="s">
        <v>217</v>
      </c>
      <c r="C83" s="46">
        <v>675.67081780000001</v>
      </c>
      <c r="D83" s="43" t="str">
        <f t="shared" si="11"/>
        <v>N/A</v>
      </c>
      <c r="E83" s="46">
        <v>620.27417777000005</v>
      </c>
      <c r="F83" s="43" t="str">
        <f t="shared" si="12"/>
        <v>N/A</v>
      </c>
      <c r="G83" s="46">
        <v>533.25476891000005</v>
      </c>
      <c r="H83" s="43" t="str">
        <f t="shared" si="13"/>
        <v>N/A</v>
      </c>
      <c r="I83" s="12">
        <v>-8.1999999999999993</v>
      </c>
      <c r="J83" s="12">
        <v>-14</v>
      </c>
      <c r="K83" s="44" t="s">
        <v>732</v>
      </c>
      <c r="L83" s="9" t="str">
        <f t="shared" si="14"/>
        <v>Yes</v>
      </c>
    </row>
    <row r="84" spans="1:12" ht="25.5" x14ac:dyDescent="0.2">
      <c r="A84" s="45" t="s">
        <v>617</v>
      </c>
      <c r="B84" s="34" t="s">
        <v>217</v>
      </c>
      <c r="C84" s="46">
        <v>3010396</v>
      </c>
      <c r="D84" s="43" t="str">
        <f t="shared" si="11"/>
        <v>N/A</v>
      </c>
      <c r="E84" s="46">
        <v>3364459</v>
      </c>
      <c r="F84" s="43" t="str">
        <f t="shared" si="12"/>
        <v>N/A</v>
      </c>
      <c r="G84" s="46">
        <v>3393088</v>
      </c>
      <c r="H84" s="43" t="str">
        <f t="shared" si="13"/>
        <v>N/A</v>
      </c>
      <c r="I84" s="12">
        <v>11.76</v>
      </c>
      <c r="J84" s="12">
        <v>0.85089999999999999</v>
      </c>
      <c r="K84" s="44" t="s">
        <v>732</v>
      </c>
      <c r="L84" s="9" t="str">
        <f t="shared" si="14"/>
        <v>Yes</v>
      </c>
    </row>
    <row r="85" spans="1:12" x14ac:dyDescent="0.2">
      <c r="A85" s="45" t="s">
        <v>618</v>
      </c>
      <c r="B85" s="34" t="s">
        <v>217</v>
      </c>
      <c r="C85" s="35">
        <v>637</v>
      </c>
      <c r="D85" s="43" t="str">
        <f t="shared" si="11"/>
        <v>N/A</v>
      </c>
      <c r="E85" s="35">
        <v>587</v>
      </c>
      <c r="F85" s="43" t="str">
        <f t="shared" si="12"/>
        <v>N/A</v>
      </c>
      <c r="G85" s="35">
        <v>592</v>
      </c>
      <c r="H85" s="43" t="str">
        <f t="shared" si="13"/>
        <v>N/A</v>
      </c>
      <c r="I85" s="12">
        <v>-7.85</v>
      </c>
      <c r="J85" s="12">
        <v>0.8518</v>
      </c>
      <c r="K85" s="44" t="s">
        <v>732</v>
      </c>
      <c r="L85" s="9" t="str">
        <f t="shared" si="14"/>
        <v>Yes</v>
      </c>
    </row>
    <row r="86" spans="1:12" ht="25.5" x14ac:dyDescent="0.2">
      <c r="A86" s="45" t="s">
        <v>1451</v>
      </c>
      <c r="B86" s="34" t="s">
        <v>217</v>
      </c>
      <c r="C86" s="46">
        <v>4725.8963893</v>
      </c>
      <c r="D86" s="43" t="str">
        <f t="shared" si="11"/>
        <v>N/A</v>
      </c>
      <c r="E86" s="46">
        <v>5731.6166950999996</v>
      </c>
      <c r="F86" s="43" t="str">
        <f t="shared" si="12"/>
        <v>N/A</v>
      </c>
      <c r="G86" s="46">
        <v>5731.5675676000001</v>
      </c>
      <c r="H86" s="43" t="str">
        <f t="shared" si="13"/>
        <v>N/A</v>
      </c>
      <c r="I86" s="12">
        <v>21.28</v>
      </c>
      <c r="J86" s="12">
        <v>-1E-3</v>
      </c>
      <c r="K86" s="44" t="s">
        <v>732</v>
      </c>
      <c r="L86" s="9" t="str">
        <f t="shared" si="14"/>
        <v>Yes</v>
      </c>
    </row>
    <row r="87" spans="1:12" ht="25.5" x14ac:dyDescent="0.2">
      <c r="A87" s="45" t="s">
        <v>619</v>
      </c>
      <c r="B87" s="34" t="s">
        <v>217</v>
      </c>
      <c r="C87" s="46">
        <v>2884298</v>
      </c>
      <c r="D87" s="43" t="str">
        <f t="shared" si="11"/>
        <v>N/A</v>
      </c>
      <c r="E87" s="46">
        <v>3318015</v>
      </c>
      <c r="F87" s="43" t="str">
        <f t="shared" si="12"/>
        <v>N/A</v>
      </c>
      <c r="G87" s="46">
        <v>3609935</v>
      </c>
      <c r="H87" s="43" t="str">
        <f t="shared" si="13"/>
        <v>N/A</v>
      </c>
      <c r="I87" s="12">
        <v>15.04</v>
      </c>
      <c r="J87" s="12">
        <v>8.798</v>
      </c>
      <c r="K87" s="44" t="s">
        <v>732</v>
      </c>
      <c r="L87" s="9" t="str">
        <f t="shared" si="14"/>
        <v>Yes</v>
      </c>
    </row>
    <row r="88" spans="1:12" x14ac:dyDescent="0.2">
      <c r="A88" s="45" t="s">
        <v>620</v>
      </c>
      <c r="B88" s="34" t="s">
        <v>217</v>
      </c>
      <c r="C88" s="35">
        <v>10754</v>
      </c>
      <c r="D88" s="43" t="str">
        <f t="shared" si="11"/>
        <v>N/A</v>
      </c>
      <c r="E88" s="35">
        <v>10426</v>
      </c>
      <c r="F88" s="43" t="str">
        <f t="shared" si="12"/>
        <v>N/A</v>
      </c>
      <c r="G88" s="35">
        <v>10616</v>
      </c>
      <c r="H88" s="43" t="str">
        <f t="shared" si="13"/>
        <v>N/A</v>
      </c>
      <c r="I88" s="12">
        <v>-3.05</v>
      </c>
      <c r="J88" s="12">
        <v>1.8220000000000001</v>
      </c>
      <c r="K88" s="44" t="s">
        <v>732</v>
      </c>
      <c r="L88" s="9" t="str">
        <f t="shared" si="14"/>
        <v>Yes</v>
      </c>
    </row>
    <row r="89" spans="1:12" x14ac:dyDescent="0.2">
      <c r="A89" s="45" t="s">
        <v>1452</v>
      </c>
      <c r="B89" s="34" t="s">
        <v>217</v>
      </c>
      <c r="C89" s="46">
        <v>268.20699274999998</v>
      </c>
      <c r="D89" s="43" t="str">
        <f t="shared" si="11"/>
        <v>N/A</v>
      </c>
      <c r="E89" s="46">
        <v>318.24429311</v>
      </c>
      <c r="F89" s="43" t="str">
        <f t="shared" si="12"/>
        <v>N/A</v>
      </c>
      <c r="G89" s="46">
        <v>340.04662773000001</v>
      </c>
      <c r="H89" s="43" t="str">
        <f t="shared" si="13"/>
        <v>N/A</v>
      </c>
      <c r="I89" s="12">
        <v>18.66</v>
      </c>
      <c r="J89" s="12">
        <v>6.851</v>
      </c>
      <c r="K89" s="44" t="s">
        <v>732</v>
      </c>
      <c r="L89" s="9" t="str">
        <f t="shared" si="14"/>
        <v>Yes</v>
      </c>
    </row>
    <row r="90" spans="1:12" x14ac:dyDescent="0.2">
      <c r="A90" s="45" t="s">
        <v>621</v>
      </c>
      <c r="B90" s="34" t="s">
        <v>217</v>
      </c>
      <c r="C90" s="46">
        <v>8315312</v>
      </c>
      <c r="D90" s="43" t="str">
        <f t="shared" si="11"/>
        <v>N/A</v>
      </c>
      <c r="E90" s="46">
        <v>5652504</v>
      </c>
      <c r="F90" s="43" t="str">
        <f t="shared" si="12"/>
        <v>N/A</v>
      </c>
      <c r="G90" s="46">
        <v>6864982</v>
      </c>
      <c r="H90" s="43" t="str">
        <f t="shared" si="13"/>
        <v>N/A</v>
      </c>
      <c r="I90" s="12">
        <v>-32</v>
      </c>
      <c r="J90" s="12">
        <v>21.45</v>
      </c>
      <c r="K90" s="44" t="s">
        <v>732</v>
      </c>
      <c r="L90" s="9" t="str">
        <f t="shared" si="14"/>
        <v>Yes</v>
      </c>
    </row>
    <row r="91" spans="1:12" x14ac:dyDescent="0.2">
      <c r="A91" s="45" t="s">
        <v>622</v>
      </c>
      <c r="B91" s="34" t="s">
        <v>217</v>
      </c>
      <c r="C91" s="35">
        <v>13478</v>
      </c>
      <c r="D91" s="43" t="str">
        <f t="shared" si="11"/>
        <v>N/A</v>
      </c>
      <c r="E91" s="35">
        <v>11216</v>
      </c>
      <c r="F91" s="43" t="str">
        <f t="shared" si="12"/>
        <v>N/A</v>
      </c>
      <c r="G91" s="35">
        <v>11466</v>
      </c>
      <c r="H91" s="43" t="str">
        <f t="shared" si="13"/>
        <v>N/A</v>
      </c>
      <c r="I91" s="12">
        <v>-16.8</v>
      </c>
      <c r="J91" s="12">
        <v>2.2290000000000001</v>
      </c>
      <c r="K91" s="44" t="s">
        <v>732</v>
      </c>
      <c r="L91" s="9" t="str">
        <f t="shared" si="14"/>
        <v>Yes</v>
      </c>
    </row>
    <row r="92" spans="1:12" x14ac:dyDescent="0.2">
      <c r="A92" s="45" t="s">
        <v>1453</v>
      </c>
      <c r="B92" s="34" t="s">
        <v>217</v>
      </c>
      <c r="C92" s="46">
        <v>616.95444427999996</v>
      </c>
      <c r="D92" s="43" t="str">
        <f t="shared" si="11"/>
        <v>N/A</v>
      </c>
      <c r="E92" s="46">
        <v>503.96790299999998</v>
      </c>
      <c r="F92" s="43" t="str">
        <f t="shared" si="12"/>
        <v>N/A</v>
      </c>
      <c r="G92" s="46">
        <v>598.72510030000001</v>
      </c>
      <c r="H92" s="43" t="str">
        <f t="shared" si="13"/>
        <v>N/A</v>
      </c>
      <c r="I92" s="12">
        <v>-18.3</v>
      </c>
      <c r="J92" s="12">
        <v>18.8</v>
      </c>
      <c r="K92" s="44" t="s">
        <v>732</v>
      </c>
      <c r="L92" s="9" t="str">
        <f t="shared" si="14"/>
        <v>Yes</v>
      </c>
    </row>
    <row r="93" spans="1:12" ht="25.5" x14ac:dyDescent="0.2">
      <c r="A93" s="45" t="s">
        <v>623</v>
      </c>
      <c r="B93" s="34" t="s">
        <v>217</v>
      </c>
      <c r="C93" s="46">
        <v>45771029</v>
      </c>
      <c r="D93" s="43" t="str">
        <f t="shared" si="11"/>
        <v>N/A</v>
      </c>
      <c r="E93" s="46">
        <v>22550843</v>
      </c>
      <c r="F93" s="43" t="str">
        <f t="shared" si="12"/>
        <v>N/A</v>
      </c>
      <c r="G93" s="46">
        <v>19980239</v>
      </c>
      <c r="H93" s="43" t="str">
        <f t="shared" si="13"/>
        <v>N/A</v>
      </c>
      <c r="I93" s="12">
        <v>-50.7</v>
      </c>
      <c r="J93" s="12">
        <v>-11.4</v>
      </c>
      <c r="K93" s="44" t="s">
        <v>732</v>
      </c>
      <c r="L93" s="9" t="str">
        <f t="shared" si="14"/>
        <v>Yes</v>
      </c>
    </row>
    <row r="94" spans="1:12" x14ac:dyDescent="0.2">
      <c r="A94" s="48" t="s">
        <v>624</v>
      </c>
      <c r="B94" s="35" t="s">
        <v>217</v>
      </c>
      <c r="C94" s="35">
        <v>3149</v>
      </c>
      <c r="D94" s="43" t="str">
        <f t="shared" si="11"/>
        <v>N/A</v>
      </c>
      <c r="E94" s="35">
        <v>2894</v>
      </c>
      <c r="F94" s="43" t="str">
        <f t="shared" si="12"/>
        <v>N/A</v>
      </c>
      <c r="G94" s="35">
        <v>2935</v>
      </c>
      <c r="H94" s="43" t="str">
        <f t="shared" si="13"/>
        <v>N/A</v>
      </c>
      <c r="I94" s="12">
        <v>-8.1</v>
      </c>
      <c r="J94" s="12">
        <v>1.417</v>
      </c>
      <c r="K94" s="49" t="s">
        <v>732</v>
      </c>
      <c r="L94" s="9" t="str">
        <f t="shared" si="14"/>
        <v>Yes</v>
      </c>
    </row>
    <row r="95" spans="1:12" ht="25.5" x14ac:dyDescent="0.2">
      <c r="A95" s="45" t="s">
        <v>1454</v>
      </c>
      <c r="B95" s="34" t="s">
        <v>217</v>
      </c>
      <c r="C95" s="46">
        <v>14535.099714</v>
      </c>
      <c r="D95" s="43" t="str">
        <f t="shared" si="11"/>
        <v>N/A</v>
      </c>
      <c r="E95" s="46">
        <v>7792.2747062999997</v>
      </c>
      <c r="F95" s="43" t="str">
        <f t="shared" si="12"/>
        <v>N/A</v>
      </c>
      <c r="G95" s="46">
        <v>6807.5771721000001</v>
      </c>
      <c r="H95" s="43" t="str">
        <f t="shared" si="13"/>
        <v>N/A</v>
      </c>
      <c r="I95" s="12">
        <v>-46.4</v>
      </c>
      <c r="J95" s="12">
        <v>-12.6</v>
      </c>
      <c r="K95" s="44" t="s">
        <v>732</v>
      </c>
      <c r="L95" s="9" t="str">
        <f t="shared" si="14"/>
        <v>Yes</v>
      </c>
    </row>
    <row r="96" spans="1:12" ht="25.5" x14ac:dyDescent="0.2">
      <c r="A96" s="45" t="s">
        <v>625</v>
      </c>
      <c r="B96" s="34" t="s">
        <v>217</v>
      </c>
      <c r="C96" s="46">
        <v>1275445</v>
      </c>
      <c r="D96" s="43" t="str">
        <f t="shared" si="11"/>
        <v>N/A</v>
      </c>
      <c r="E96" s="46">
        <v>586096</v>
      </c>
      <c r="F96" s="43" t="str">
        <f t="shared" si="12"/>
        <v>N/A</v>
      </c>
      <c r="G96" s="46">
        <v>533408</v>
      </c>
      <c r="H96" s="43" t="str">
        <f t="shared" si="13"/>
        <v>N/A</v>
      </c>
      <c r="I96" s="12">
        <v>-54</v>
      </c>
      <c r="J96" s="12">
        <v>-8.99</v>
      </c>
      <c r="K96" s="44" t="s">
        <v>732</v>
      </c>
      <c r="L96" s="9" t="str">
        <f t="shared" si="14"/>
        <v>Yes</v>
      </c>
    </row>
    <row r="97" spans="1:12" x14ac:dyDescent="0.2">
      <c r="A97" s="45" t="s">
        <v>626</v>
      </c>
      <c r="B97" s="34" t="s">
        <v>217</v>
      </c>
      <c r="C97" s="35">
        <v>3976</v>
      </c>
      <c r="D97" s="43" t="str">
        <f t="shared" si="11"/>
        <v>N/A</v>
      </c>
      <c r="E97" s="35">
        <v>2666</v>
      </c>
      <c r="F97" s="43" t="str">
        <f t="shared" si="12"/>
        <v>N/A</v>
      </c>
      <c r="G97" s="35">
        <v>2846</v>
      </c>
      <c r="H97" s="43" t="str">
        <f t="shared" si="13"/>
        <v>N/A</v>
      </c>
      <c r="I97" s="12">
        <v>-32.9</v>
      </c>
      <c r="J97" s="12">
        <v>6.7519999999999998</v>
      </c>
      <c r="K97" s="44" t="s">
        <v>732</v>
      </c>
      <c r="L97" s="9" t="str">
        <f t="shared" si="14"/>
        <v>Yes</v>
      </c>
    </row>
    <row r="98" spans="1:12" ht="25.5" x14ac:dyDescent="0.2">
      <c r="A98" s="45" t="s">
        <v>1455</v>
      </c>
      <c r="B98" s="34" t="s">
        <v>217</v>
      </c>
      <c r="C98" s="46">
        <v>320.78596578999998</v>
      </c>
      <c r="D98" s="43" t="str">
        <f t="shared" si="11"/>
        <v>N/A</v>
      </c>
      <c r="E98" s="46">
        <v>219.84096023999999</v>
      </c>
      <c r="F98" s="43" t="str">
        <f t="shared" si="12"/>
        <v>N/A</v>
      </c>
      <c r="G98" s="46">
        <v>187.42375264</v>
      </c>
      <c r="H98" s="43" t="str">
        <f t="shared" si="13"/>
        <v>N/A</v>
      </c>
      <c r="I98" s="12">
        <v>-31.5</v>
      </c>
      <c r="J98" s="12">
        <v>-14.7</v>
      </c>
      <c r="K98" s="44" t="s">
        <v>732</v>
      </c>
      <c r="L98" s="9" t="str">
        <f t="shared" si="14"/>
        <v>Yes</v>
      </c>
    </row>
    <row r="99" spans="1:12" ht="25.5" x14ac:dyDescent="0.2">
      <c r="A99" s="45" t="s">
        <v>627</v>
      </c>
      <c r="B99" s="34" t="s">
        <v>217</v>
      </c>
      <c r="C99" s="46">
        <v>684447</v>
      </c>
      <c r="D99" s="43" t="str">
        <f t="shared" si="11"/>
        <v>N/A</v>
      </c>
      <c r="E99" s="46">
        <v>932195</v>
      </c>
      <c r="F99" s="43" t="str">
        <f t="shared" si="12"/>
        <v>N/A</v>
      </c>
      <c r="G99" s="46">
        <v>1102307</v>
      </c>
      <c r="H99" s="43" t="str">
        <f t="shared" si="13"/>
        <v>N/A</v>
      </c>
      <c r="I99" s="12">
        <v>36.200000000000003</v>
      </c>
      <c r="J99" s="12">
        <v>18.25</v>
      </c>
      <c r="K99" s="44" t="s">
        <v>732</v>
      </c>
      <c r="L99" s="9" t="str">
        <f t="shared" si="14"/>
        <v>Yes</v>
      </c>
    </row>
    <row r="100" spans="1:12" x14ac:dyDescent="0.2">
      <c r="A100" s="45" t="s">
        <v>628</v>
      </c>
      <c r="B100" s="34" t="s">
        <v>217</v>
      </c>
      <c r="C100" s="35">
        <v>236</v>
      </c>
      <c r="D100" s="43" t="str">
        <f t="shared" si="11"/>
        <v>N/A</v>
      </c>
      <c r="E100" s="35">
        <v>236</v>
      </c>
      <c r="F100" s="43" t="str">
        <f t="shared" si="12"/>
        <v>N/A</v>
      </c>
      <c r="G100" s="35">
        <v>234</v>
      </c>
      <c r="H100" s="43" t="str">
        <f t="shared" si="13"/>
        <v>N/A</v>
      </c>
      <c r="I100" s="12">
        <v>0</v>
      </c>
      <c r="J100" s="12">
        <v>-0.84699999999999998</v>
      </c>
      <c r="K100" s="44" t="s">
        <v>732</v>
      </c>
      <c r="L100" s="9" t="str">
        <f t="shared" si="14"/>
        <v>Yes</v>
      </c>
    </row>
    <row r="101" spans="1:12" ht="25.5" x14ac:dyDescent="0.2">
      <c r="A101" s="45" t="s">
        <v>1456</v>
      </c>
      <c r="B101" s="34" t="s">
        <v>217</v>
      </c>
      <c r="C101" s="46">
        <v>2900.1991524999999</v>
      </c>
      <c r="D101" s="43" t="str">
        <f t="shared" si="11"/>
        <v>N/A</v>
      </c>
      <c r="E101" s="46">
        <v>3949.9788136000002</v>
      </c>
      <c r="F101" s="43" t="str">
        <f t="shared" si="12"/>
        <v>N/A</v>
      </c>
      <c r="G101" s="46">
        <v>4710.7136751999997</v>
      </c>
      <c r="H101" s="43" t="str">
        <f t="shared" si="13"/>
        <v>N/A</v>
      </c>
      <c r="I101" s="12">
        <v>36.200000000000003</v>
      </c>
      <c r="J101" s="12">
        <v>19.260000000000002</v>
      </c>
      <c r="K101" s="44" t="s">
        <v>732</v>
      </c>
      <c r="L101" s="9" t="str">
        <f t="shared" si="14"/>
        <v>Yes</v>
      </c>
    </row>
    <row r="102" spans="1:12" ht="25.5" x14ac:dyDescent="0.2">
      <c r="A102" s="45" t="s">
        <v>629</v>
      </c>
      <c r="B102" s="34" t="s">
        <v>217</v>
      </c>
      <c r="C102" s="46">
        <v>0</v>
      </c>
      <c r="D102" s="43" t="str">
        <f t="shared" si="11"/>
        <v>N/A</v>
      </c>
      <c r="E102" s="46">
        <v>0</v>
      </c>
      <c r="F102" s="43" t="str">
        <f t="shared" si="12"/>
        <v>N/A</v>
      </c>
      <c r="G102" s="46">
        <v>0</v>
      </c>
      <c r="H102" s="43" t="str">
        <f t="shared" si="13"/>
        <v>N/A</v>
      </c>
      <c r="I102" s="12" t="s">
        <v>1743</v>
      </c>
      <c r="J102" s="12" t="s">
        <v>1743</v>
      </c>
      <c r="K102" s="44" t="s">
        <v>732</v>
      </c>
      <c r="L102" s="9" t="str">
        <f t="shared" si="14"/>
        <v>N/A</v>
      </c>
    </row>
    <row r="103" spans="1:12" ht="25.5" x14ac:dyDescent="0.2">
      <c r="A103" s="45" t="s">
        <v>630</v>
      </c>
      <c r="B103" s="34" t="s">
        <v>217</v>
      </c>
      <c r="C103" s="35">
        <v>0</v>
      </c>
      <c r="D103" s="43" t="str">
        <f t="shared" si="11"/>
        <v>N/A</v>
      </c>
      <c r="E103" s="35">
        <v>0</v>
      </c>
      <c r="F103" s="43" t="str">
        <f t="shared" si="12"/>
        <v>N/A</v>
      </c>
      <c r="G103" s="35">
        <v>0</v>
      </c>
      <c r="H103" s="43" t="str">
        <f t="shared" si="13"/>
        <v>N/A</v>
      </c>
      <c r="I103" s="12" t="s">
        <v>1743</v>
      </c>
      <c r="J103" s="12" t="s">
        <v>1743</v>
      </c>
      <c r="K103" s="44" t="s">
        <v>732</v>
      </c>
      <c r="L103" s="9" t="str">
        <f t="shared" si="14"/>
        <v>N/A</v>
      </c>
    </row>
    <row r="104" spans="1:12" ht="25.5" x14ac:dyDescent="0.2">
      <c r="A104" s="45" t="s">
        <v>1457</v>
      </c>
      <c r="B104" s="34" t="s">
        <v>217</v>
      </c>
      <c r="C104" s="46" t="s">
        <v>1743</v>
      </c>
      <c r="D104" s="43" t="str">
        <f t="shared" si="11"/>
        <v>N/A</v>
      </c>
      <c r="E104" s="46" t="s">
        <v>1743</v>
      </c>
      <c r="F104" s="43" t="str">
        <f t="shared" si="12"/>
        <v>N/A</v>
      </c>
      <c r="G104" s="46" t="s">
        <v>1743</v>
      </c>
      <c r="H104" s="43" t="str">
        <f t="shared" si="13"/>
        <v>N/A</v>
      </c>
      <c r="I104" s="12" t="s">
        <v>1743</v>
      </c>
      <c r="J104" s="12" t="s">
        <v>1743</v>
      </c>
      <c r="K104" s="44" t="s">
        <v>732</v>
      </c>
      <c r="L104" s="9" t="str">
        <f t="shared" si="14"/>
        <v>N/A</v>
      </c>
    </row>
    <row r="105" spans="1:12" ht="25.5" x14ac:dyDescent="0.2">
      <c r="A105" s="45" t="s">
        <v>631</v>
      </c>
      <c r="B105" s="34" t="s">
        <v>217</v>
      </c>
      <c r="C105" s="46">
        <v>29154</v>
      </c>
      <c r="D105" s="43" t="str">
        <f t="shared" si="11"/>
        <v>N/A</v>
      </c>
      <c r="E105" s="46">
        <v>21016</v>
      </c>
      <c r="F105" s="43" t="str">
        <f t="shared" si="12"/>
        <v>N/A</v>
      </c>
      <c r="G105" s="46">
        <v>22472</v>
      </c>
      <c r="H105" s="43" t="str">
        <f t="shared" si="13"/>
        <v>N/A</v>
      </c>
      <c r="I105" s="12">
        <v>-27.9</v>
      </c>
      <c r="J105" s="12">
        <v>6.9279999999999999</v>
      </c>
      <c r="K105" s="44" t="s">
        <v>732</v>
      </c>
      <c r="L105" s="9" t="str">
        <f t="shared" si="14"/>
        <v>Yes</v>
      </c>
    </row>
    <row r="106" spans="1:12" x14ac:dyDescent="0.2">
      <c r="A106" s="45" t="s">
        <v>632</v>
      </c>
      <c r="B106" s="34" t="s">
        <v>217</v>
      </c>
      <c r="C106" s="35">
        <v>69</v>
      </c>
      <c r="D106" s="43" t="str">
        <f t="shared" si="11"/>
        <v>N/A</v>
      </c>
      <c r="E106" s="35">
        <v>44</v>
      </c>
      <c r="F106" s="43" t="str">
        <f t="shared" si="12"/>
        <v>N/A</v>
      </c>
      <c r="G106" s="35">
        <v>50</v>
      </c>
      <c r="H106" s="43" t="str">
        <f t="shared" si="13"/>
        <v>N/A</v>
      </c>
      <c r="I106" s="12">
        <v>-36.200000000000003</v>
      </c>
      <c r="J106" s="12">
        <v>13.64</v>
      </c>
      <c r="K106" s="44" t="s">
        <v>732</v>
      </c>
      <c r="L106" s="9" t="str">
        <f t="shared" si="14"/>
        <v>Yes</v>
      </c>
    </row>
    <row r="107" spans="1:12" ht="25.5" x14ac:dyDescent="0.2">
      <c r="A107" s="45" t="s">
        <v>1458</v>
      </c>
      <c r="B107" s="34" t="s">
        <v>217</v>
      </c>
      <c r="C107" s="46">
        <v>422.52173913000001</v>
      </c>
      <c r="D107" s="43" t="str">
        <f t="shared" si="11"/>
        <v>N/A</v>
      </c>
      <c r="E107" s="46">
        <v>477.63636364000001</v>
      </c>
      <c r="F107" s="43" t="str">
        <f t="shared" si="12"/>
        <v>N/A</v>
      </c>
      <c r="G107" s="46">
        <v>449.44</v>
      </c>
      <c r="H107" s="43" t="str">
        <f t="shared" si="13"/>
        <v>N/A</v>
      </c>
      <c r="I107" s="12">
        <v>13.04</v>
      </c>
      <c r="J107" s="12">
        <v>-5.9</v>
      </c>
      <c r="K107" s="44" t="s">
        <v>732</v>
      </c>
      <c r="L107" s="9" t="str">
        <f t="shared" si="14"/>
        <v>Yes</v>
      </c>
    </row>
    <row r="108" spans="1:12" ht="25.5" x14ac:dyDescent="0.2">
      <c r="A108" s="45" t="s">
        <v>633</v>
      </c>
      <c r="B108" s="34" t="s">
        <v>217</v>
      </c>
      <c r="C108" s="46">
        <v>225952</v>
      </c>
      <c r="D108" s="43" t="str">
        <f t="shared" si="11"/>
        <v>N/A</v>
      </c>
      <c r="E108" s="46">
        <v>46231</v>
      </c>
      <c r="F108" s="43" t="str">
        <f t="shared" si="12"/>
        <v>N/A</v>
      </c>
      <c r="G108" s="46">
        <v>64031</v>
      </c>
      <c r="H108" s="43" t="str">
        <f t="shared" si="13"/>
        <v>N/A</v>
      </c>
      <c r="I108" s="12">
        <v>-79.5</v>
      </c>
      <c r="J108" s="12">
        <v>38.5</v>
      </c>
      <c r="K108" s="44" t="s">
        <v>732</v>
      </c>
      <c r="L108" s="9" t="str">
        <f t="shared" si="14"/>
        <v>No</v>
      </c>
    </row>
    <row r="109" spans="1:12" x14ac:dyDescent="0.2">
      <c r="A109" s="45" t="s">
        <v>634</v>
      </c>
      <c r="B109" s="34" t="s">
        <v>217</v>
      </c>
      <c r="C109" s="35">
        <v>1451</v>
      </c>
      <c r="D109" s="43" t="str">
        <f t="shared" si="11"/>
        <v>N/A</v>
      </c>
      <c r="E109" s="35">
        <v>541</v>
      </c>
      <c r="F109" s="43" t="str">
        <f t="shared" si="12"/>
        <v>N/A</v>
      </c>
      <c r="G109" s="35">
        <v>640</v>
      </c>
      <c r="H109" s="43" t="str">
        <f t="shared" si="13"/>
        <v>N/A</v>
      </c>
      <c r="I109" s="12">
        <v>-62.7</v>
      </c>
      <c r="J109" s="12">
        <v>18.3</v>
      </c>
      <c r="K109" s="44" t="s">
        <v>732</v>
      </c>
      <c r="L109" s="9" t="str">
        <f t="shared" si="14"/>
        <v>Yes</v>
      </c>
    </row>
    <row r="110" spans="1:12" ht="25.5" x14ac:dyDescent="0.2">
      <c r="A110" s="45" t="s">
        <v>1459</v>
      </c>
      <c r="B110" s="34" t="s">
        <v>217</v>
      </c>
      <c r="C110" s="46">
        <v>155.72157132999999</v>
      </c>
      <c r="D110" s="43" t="str">
        <f t="shared" si="11"/>
        <v>N/A</v>
      </c>
      <c r="E110" s="46">
        <v>85.454713494000003</v>
      </c>
      <c r="F110" s="43" t="str">
        <f t="shared" si="12"/>
        <v>N/A</v>
      </c>
      <c r="G110" s="46">
        <v>100.04843750000001</v>
      </c>
      <c r="H110" s="43" t="str">
        <f t="shared" si="13"/>
        <v>N/A</v>
      </c>
      <c r="I110" s="12">
        <v>-45.1</v>
      </c>
      <c r="J110" s="12">
        <v>17.079999999999998</v>
      </c>
      <c r="K110" s="44" t="s">
        <v>732</v>
      </c>
      <c r="L110" s="9" t="str">
        <f t="shared" si="14"/>
        <v>Yes</v>
      </c>
    </row>
    <row r="111" spans="1:12" ht="25.5" x14ac:dyDescent="0.2">
      <c r="A111" s="45" t="s">
        <v>635</v>
      </c>
      <c r="B111" s="34" t="s">
        <v>217</v>
      </c>
      <c r="C111" s="46">
        <v>11617288</v>
      </c>
      <c r="D111" s="43" t="str">
        <f t="shared" si="11"/>
        <v>N/A</v>
      </c>
      <c r="E111" s="46">
        <v>14292506</v>
      </c>
      <c r="F111" s="43" t="str">
        <f t="shared" si="12"/>
        <v>N/A</v>
      </c>
      <c r="G111" s="46">
        <v>13703350</v>
      </c>
      <c r="H111" s="43" t="str">
        <f t="shared" si="13"/>
        <v>N/A</v>
      </c>
      <c r="I111" s="12">
        <v>23.03</v>
      </c>
      <c r="J111" s="12">
        <v>-4.12</v>
      </c>
      <c r="K111" s="44" t="s">
        <v>732</v>
      </c>
      <c r="L111" s="9" t="str">
        <f t="shared" si="14"/>
        <v>Yes</v>
      </c>
    </row>
    <row r="112" spans="1:12" x14ac:dyDescent="0.2">
      <c r="A112" s="45" t="s">
        <v>636</v>
      </c>
      <c r="B112" s="34" t="s">
        <v>217</v>
      </c>
      <c r="C112" s="35">
        <v>724</v>
      </c>
      <c r="D112" s="43" t="str">
        <f t="shared" si="11"/>
        <v>N/A</v>
      </c>
      <c r="E112" s="35">
        <v>874</v>
      </c>
      <c r="F112" s="43" t="str">
        <f t="shared" si="12"/>
        <v>N/A</v>
      </c>
      <c r="G112" s="35">
        <v>799</v>
      </c>
      <c r="H112" s="43" t="str">
        <f t="shared" si="13"/>
        <v>N/A</v>
      </c>
      <c r="I112" s="12">
        <v>20.72</v>
      </c>
      <c r="J112" s="12">
        <v>-8.58</v>
      </c>
      <c r="K112" s="44" t="s">
        <v>732</v>
      </c>
      <c r="L112" s="9" t="str">
        <f t="shared" si="14"/>
        <v>Yes</v>
      </c>
    </row>
    <row r="113" spans="1:12" x14ac:dyDescent="0.2">
      <c r="A113" s="45" t="s">
        <v>1460</v>
      </c>
      <c r="B113" s="34" t="s">
        <v>217</v>
      </c>
      <c r="C113" s="46">
        <v>16045.977901</v>
      </c>
      <c r="D113" s="43" t="str">
        <f t="shared" si="11"/>
        <v>N/A</v>
      </c>
      <c r="E113" s="46">
        <v>16352.981693</v>
      </c>
      <c r="F113" s="43" t="str">
        <f t="shared" si="12"/>
        <v>N/A</v>
      </c>
      <c r="G113" s="46">
        <v>17150.625781999999</v>
      </c>
      <c r="H113" s="43" t="str">
        <f t="shared" si="13"/>
        <v>N/A</v>
      </c>
      <c r="I113" s="12">
        <v>1.913</v>
      </c>
      <c r="J113" s="12">
        <v>4.8780000000000001</v>
      </c>
      <c r="K113" s="44" t="s">
        <v>732</v>
      </c>
      <c r="L113" s="9" t="str">
        <f t="shared" si="14"/>
        <v>Yes</v>
      </c>
    </row>
    <row r="114" spans="1:12" ht="25.5" x14ac:dyDescent="0.2">
      <c r="A114" s="45" t="s">
        <v>637</v>
      </c>
      <c r="B114" s="34" t="s">
        <v>217</v>
      </c>
      <c r="C114" s="46">
        <v>176340</v>
      </c>
      <c r="D114" s="43" t="str">
        <f t="shared" si="11"/>
        <v>N/A</v>
      </c>
      <c r="E114" s="46">
        <v>182843</v>
      </c>
      <c r="F114" s="43" t="str">
        <f t="shared" si="12"/>
        <v>N/A</v>
      </c>
      <c r="G114" s="46">
        <v>148099</v>
      </c>
      <c r="H114" s="43" t="str">
        <f t="shared" si="13"/>
        <v>N/A</v>
      </c>
      <c r="I114" s="12">
        <v>3.6880000000000002</v>
      </c>
      <c r="J114" s="12">
        <v>-19</v>
      </c>
      <c r="K114" s="44" t="s">
        <v>732</v>
      </c>
      <c r="L114" s="9" t="str">
        <f>IF(J114="Div by 0", "N/A", IF(OR(J114="N/A",K114="N/A"),"N/A", IF(J114&gt;VALUE(MID(K114,1,2)), "No", IF(J114&lt;-1*VALUE(MID(K114,1,2)), "No", "Yes"))))</f>
        <v>Yes</v>
      </c>
    </row>
    <row r="115" spans="1:12" x14ac:dyDescent="0.2">
      <c r="A115" s="45" t="s">
        <v>638</v>
      </c>
      <c r="B115" s="34" t="s">
        <v>217</v>
      </c>
      <c r="C115" s="35">
        <v>1984</v>
      </c>
      <c r="D115" s="43" t="str">
        <f t="shared" si="11"/>
        <v>N/A</v>
      </c>
      <c r="E115" s="35">
        <v>1977</v>
      </c>
      <c r="F115" s="43" t="str">
        <f t="shared" si="12"/>
        <v>N/A</v>
      </c>
      <c r="G115" s="35">
        <v>1847</v>
      </c>
      <c r="H115" s="43" t="str">
        <f t="shared" si="13"/>
        <v>N/A</v>
      </c>
      <c r="I115" s="12">
        <v>-0.35299999999999998</v>
      </c>
      <c r="J115" s="12">
        <v>-6.58</v>
      </c>
      <c r="K115" s="44" t="s">
        <v>732</v>
      </c>
      <c r="L115" s="9" t="str">
        <f t="shared" ref="L115:L119" si="15">IF(J115="Div by 0", "N/A", IF(OR(J115="N/A",K115="N/A"),"N/A", IF(J115&gt;VALUE(MID(K115,1,2)), "No", IF(J115&lt;-1*VALUE(MID(K115,1,2)), "No", "Yes"))))</f>
        <v>Yes</v>
      </c>
    </row>
    <row r="116" spans="1:12" ht="25.5" x14ac:dyDescent="0.2">
      <c r="A116" s="45" t="s">
        <v>1461</v>
      </c>
      <c r="B116" s="34" t="s">
        <v>217</v>
      </c>
      <c r="C116" s="46">
        <v>88.881048387000007</v>
      </c>
      <c r="D116" s="43" t="str">
        <f t="shared" si="11"/>
        <v>N/A</v>
      </c>
      <c r="E116" s="46">
        <v>92.485078401999999</v>
      </c>
      <c r="F116" s="43" t="str">
        <f t="shared" si="12"/>
        <v>N/A</v>
      </c>
      <c r="G116" s="46">
        <v>80.183540876999999</v>
      </c>
      <c r="H116" s="43" t="str">
        <f t="shared" si="13"/>
        <v>N/A</v>
      </c>
      <c r="I116" s="12">
        <v>4.0549999999999997</v>
      </c>
      <c r="J116" s="12">
        <v>-13.3</v>
      </c>
      <c r="K116" s="44" t="s">
        <v>732</v>
      </c>
      <c r="L116" s="9" t="str">
        <f t="shared" si="15"/>
        <v>Yes</v>
      </c>
    </row>
    <row r="117" spans="1:12" ht="25.5" x14ac:dyDescent="0.2">
      <c r="A117" s="45" t="s">
        <v>639</v>
      </c>
      <c r="B117" s="34" t="s">
        <v>217</v>
      </c>
      <c r="C117" s="46">
        <v>80</v>
      </c>
      <c r="D117" s="43" t="str">
        <f t="shared" si="11"/>
        <v>N/A</v>
      </c>
      <c r="E117" s="46">
        <v>0</v>
      </c>
      <c r="F117" s="43" t="str">
        <f t="shared" si="12"/>
        <v>N/A</v>
      </c>
      <c r="G117" s="46">
        <v>0</v>
      </c>
      <c r="H117" s="43" t="str">
        <f t="shared" si="13"/>
        <v>N/A</v>
      </c>
      <c r="I117" s="12">
        <v>-100</v>
      </c>
      <c r="J117" s="12" t="s">
        <v>1743</v>
      </c>
      <c r="K117" s="44" t="s">
        <v>732</v>
      </c>
      <c r="L117" s="9" t="str">
        <f t="shared" si="15"/>
        <v>N/A</v>
      </c>
    </row>
    <row r="118" spans="1:12" x14ac:dyDescent="0.2">
      <c r="A118" s="45" t="s">
        <v>640</v>
      </c>
      <c r="B118" s="34" t="s">
        <v>217</v>
      </c>
      <c r="C118" s="35">
        <v>11</v>
      </c>
      <c r="D118" s="43" t="str">
        <f t="shared" si="11"/>
        <v>N/A</v>
      </c>
      <c r="E118" s="35">
        <v>0</v>
      </c>
      <c r="F118" s="43" t="str">
        <f t="shared" si="12"/>
        <v>N/A</v>
      </c>
      <c r="G118" s="35">
        <v>0</v>
      </c>
      <c r="H118" s="43" t="str">
        <f t="shared" si="13"/>
        <v>N/A</v>
      </c>
      <c r="I118" s="12">
        <v>-100</v>
      </c>
      <c r="J118" s="12" t="s">
        <v>1743</v>
      </c>
      <c r="K118" s="44" t="s">
        <v>732</v>
      </c>
      <c r="L118" s="9" t="str">
        <f t="shared" si="15"/>
        <v>N/A</v>
      </c>
    </row>
    <row r="119" spans="1:12" ht="25.5" x14ac:dyDescent="0.2">
      <c r="A119" s="45" t="s">
        <v>1462</v>
      </c>
      <c r="B119" s="34" t="s">
        <v>217</v>
      </c>
      <c r="C119" s="46">
        <v>80</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4259580</v>
      </c>
      <c r="D120" s="43" t="str">
        <f t="shared" si="11"/>
        <v>N/A</v>
      </c>
      <c r="E120" s="46">
        <v>4718703</v>
      </c>
      <c r="F120" s="43" t="str">
        <f t="shared" si="12"/>
        <v>N/A</v>
      </c>
      <c r="G120" s="46">
        <v>4563705</v>
      </c>
      <c r="H120" s="43" t="str">
        <f t="shared" si="13"/>
        <v>N/A</v>
      </c>
      <c r="I120" s="12">
        <v>10.78</v>
      </c>
      <c r="J120" s="12">
        <v>-3.28</v>
      </c>
      <c r="K120" s="44" t="s">
        <v>732</v>
      </c>
      <c r="L120" s="9" t="str">
        <f t="shared" ref="L120:L131" si="16">IF(J120="Div by 0", "N/A", IF(K120="N/A","N/A", IF(J120&gt;VALUE(MID(K120,1,2)), "No", IF(J120&lt;-1*VALUE(MID(K120,1,2)), "No", "Yes"))))</f>
        <v>Yes</v>
      </c>
    </row>
    <row r="121" spans="1:12" ht="25.5" x14ac:dyDescent="0.2">
      <c r="A121" s="45" t="s">
        <v>642</v>
      </c>
      <c r="B121" s="34" t="s">
        <v>217</v>
      </c>
      <c r="C121" s="35">
        <v>8220</v>
      </c>
      <c r="D121" s="43" t="str">
        <f t="shared" si="11"/>
        <v>N/A</v>
      </c>
      <c r="E121" s="35">
        <v>6746</v>
      </c>
      <c r="F121" s="43" t="str">
        <f t="shared" si="12"/>
        <v>N/A</v>
      </c>
      <c r="G121" s="35">
        <v>7145</v>
      </c>
      <c r="H121" s="43" t="str">
        <f t="shared" si="13"/>
        <v>N/A</v>
      </c>
      <c r="I121" s="12">
        <v>-17.899999999999999</v>
      </c>
      <c r="J121" s="12">
        <v>5.915</v>
      </c>
      <c r="K121" s="44" t="s">
        <v>732</v>
      </c>
      <c r="L121" s="9" t="str">
        <f t="shared" si="16"/>
        <v>Yes</v>
      </c>
    </row>
    <row r="122" spans="1:12" ht="25.5" x14ac:dyDescent="0.2">
      <c r="A122" s="45" t="s">
        <v>1463</v>
      </c>
      <c r="B122" s="34" t="s">
        <v>217</v>
      </c>
      <c r="C122" s="46">
        <v>518.19708029000003</v>
      </c>
      <c r="D122" s="43" t="str">
        <f t="shared" si="11"/>
        <v>N/A</v>
      </c>
      <c r="E122" s="46">
        <v>699.48161874000004</v>
      </c>
      <c r="F122" s="43" t="str">
        <f t="shared" si="12"/>
        <v>N/A</v>
      </c>
      <c r="G122" s="46">
        <v>638.72708188000001</v>
      </c>
      <c r="H122" s="43" t="str">
        <f t="shared" si="13"/>
        <v>N/A</v>
      </c>
      <c r="I122" s="12">
        <v>34.979999999999997</v>
      </c>
      <c r="J122" s="12">
        <v>-8.69</v>
      </c>
      <c r="K122" s="44" t="s">
        <v>732</v>
      </c>
      <c r="L122" s="9" t="str">
        <f t="shared" si="16"/>
        <v>Yes</v>
      </c>
    </row>
    <row r="123" spans="1:12" ht="25.5" x14ac:dyDescent="0.2">
      <c r="A123" s="45" t="s">
        <v>643</v>
      </c>
      <c r="B123" s="34" t="s">
        <v>217</v>
      </c>
      <c r="C123" s="46">
        <v>19263108</v>
      </c>
      <c r="D123" s="43" t="str">
        <f t="shared" ref="D123:D131" si="17">IF($B123="N/A","N/A",IF(C123&gt;10,"No",IF(C123&lt;-10,"No","Yes")))</f>
        <v>N/A</v>
      </c>
      <c r="E123" s="46">
        <v>40971585</v>
      </c>
      <c r="F123" s="43" t="str">
        <f t="shared" ref="F123:F131" si="18">IF($B123="N/A","N/A",IF(E123&gt;10,"No",IF(E123&lt;-10,"No","Yes")))</f>
        <v>N/A</v>
      </c>
      <c r="G123" s="46">
        <v>42122185</v>
      </c>
      <c r="H123" s="43" t="str">
        <f t="shared" ref="H123:H131" si="19">IF($B123="N/A","N/A",IF(G123&gt;10,"No",IF(G123&lt;-10,"No","Yes")))</f>
        <v>N/A</v>
      </c>
      <c r="I123" s="12">
        <v>112.7</v>
      </c>
      <c r="J123" s="12">
        <v>2.8079999999999998</v>
      </c>
      <c r="K123" s="44" t="s">
        <v>732</v>
      </c>
      <c r="L123" s="9" t="str">
        <f t="shared" si="16"/>
        <v>Yes</v>
      </c>
    </row>
    <row r="124" spans="1:12" x14ac:dyDescent="0.2">
      <c r="A124" s="45" t="s">
        <v>644</v>
      </c>
      <c r="B124" s="34" t="s">
        <v>217</v>
      </c>
      <c r="C124" s="35">
        <v>1520</v>
      </c>
      <c r="D124" s="43" t="str">
        <f t="shared" si="17"/>
        <v>N/A</v>
      </c>
      <c r="E124" s="35">
        <v>1368</v>
      </c>
      <c r="F124" s="43" t="str">
        <f t="shared" si="18"/>
        <v>N/A</v>
      </c>
      <c r="G124" s="35">
        <v>1532</v>
      </c>
      <c r="H124" s="43" t="str">
        <f t="shared" si="19"/>
        <v>N/A</v>
      </c>
      <c r="I124" s="12">
        <v>-10</v>
      </c>
      <c r="J124" s="12">
        <v>11.99</v>
      </c>
      <c r="K124" s="44" t="s">
        <v>732</v>
      </c>
      <c r="L124" s="9" t="str">
        <f t="shared" si="16"/>
        <v>Yes</v>
      </c>
    </row>
    <row r="125" spans="1:12" ht="25.5" x14ac:dyDescent="0.2">
      <c r="A125" s="45" t="s">
        <v>1464</v>
      </c>
      <c r="B125" s="34" t="s">
        <v>217</v>
      </c>
      <c r="C125" s="46">
        <v>12673.097368000001</v>
      </c>
      <c r="D125" s="43" t="str">
        <f t="shared" si="17"/>
        <v>N/A</v>
      </c>
      <c r="E125" s="46">
        <v>29949.989034999999</v>
      </c>
      <c r="F125" s="43" t="str">
        <f t="shared" si="18"/>
        <v>N/A</v>
      </c>
      <c r="G125" s="46">
        <v>27494.898825</v>
      </c>
      <c r="H125" s="43" t="str">
        <f t="shared" si="19"/>
        <v>N/A</v>
      </c>
      <c r="I125" s="12">
        <v>136.30000000000001</v>
      </c>
      <c r="J125" s="12">
        <v>-8.1999999999999993</v>
      </c>
      <c r="K125" s="44" t="s">
        <v>732</v>
      </c>
      <c r="L125" s="9" t="str">
        <f t="shared" si="16"/>
        <v>Yes</v>
      </c>
    </row>
    <row r="126" spans="1:12" ht="25.5" x14ac:dyDescent="0.2">
      <c r="A126" s="45" t="s">
        <v>645</v>
      </c>
      <c r="B126" s="34" t="s">
        <v>217</v>
      </c>
      <c r="C126" s="46">
        <v>3471542</v>
      </c>
      <c r="D126" s="43" t="str">
        <f t="shared" si="17"/>
        <v>N/A</v>
      </c>
      <c r="E126" s="46">
        <v>4479550</v>
      </c>
      <c r="F126" s="43" t="str">
        <f t="shared" si="18"/>
        <v>N/A</v>
      </c>
      <c r="G126" s="46">
        <v>4290440</v>
      </c>
      <c r="H126" s="43" t="str">
        <f t="shared" si="19"/>
        <v>N/A</v>
      </c>
      <c r="I126" s="12">
        <v>29.04</v>
      </c>
      <c r="J126" s="12">
        <v>-4.22</v>
      </c>
      <c r="K126" s="44" t="s">
        <v>732</v>
      </c>
      <c r="L126" s="9" t="str">
        <f t="shared" si="16"/>
        <v>Yes</v>
      </c>
    </row>
    <row r="127" spans="1:12" x14ac:dyDescent="0.2">
      <c r="A127" s="45" t="s">
        <v>646</v>
      </c>
      <c r="B127" s="34" t="s">
        <v>217</v>
      </c>
      <c r="C127" s="35">
        <v>6493</v>
      </c>
      <c r="D127" s="43" t="str">
        <f t="shared" si="17"/>
        <v>N/A</v>
      </c>
      <c r="E127" s="35">
        <v>6364</v>
      </c>
      <c r="F127" s="43" t="str">
        <f t="shared" si="18"/>
        <v>N/A</v>
      </c>
      <c r="G127" s="35">
        <v>5559</v>
      </c>
      <c r="H127" s="43" t="str">
        <f t="shared" si="19"/>
        <v>N/A</v>
      </c>
      <c r="I127" s="12">
        <v>-1.99</v>
      </c>
      <c r="J127" s="12">
        <v>-12.6</v>
      </c>
      <c r="K127" s="44" t="s">
        <v>732</v>
      </c>
      <c r="L127" s="9" t="str">
        <f t="shared" si="16"/>
        <v>Yes</v>
      </c>
    </row>
    <row r="128" spans="1:12" ht="25.5" x14ac:dyDescent="0.2">
      <c r="A128" s="45" t="s">
        <v>1465</v>
      </c>
      <c r="B128" s="34" t="s">
        <v>217</v>
      </c>
      <c r="C128" s="46">
        <v>534.65917142000001</v>
      </c>
      <c r="D128" s="43" t="str">
        <f t="shared" si="17"/>
        <v>N/A</v>
      </c>
      <c r="E128" s="46">
        <v>703.88906348</v>
      </c>
      <c r="F128" s="43" t="str">
        <f t="shared" si="18"/>
        <v>N/A</v>
      </c>
      <c r="G128" s="46">
        <v>771.80068358000005</v>
      </c>
      <c r="H128" s="43" t="str">
        <f t="shared" si="19"/>
        <v>N/A</v>
      </c>
      <c r="I128" s="12">
        <v>31.65</v>
      </c>
      <c r="J128" s="12">
        <v>9.6479999999999997</v>
      </c>
      <c r="K128" s="44" t="s">
        <v>732</v>
      </c>
      <c r="L128" s="9" t="str">
        <f t="shared" si="16"/>
        <v>Yes</v>
      </c>
    </row>
    <row r="129" spans="1:12" ht="25.5" x14ac:dyDescent="0.2">
      <c r="A129" s="45" t="s">
        <v>647</v>
      </c>
      <c r="B129" s="34" t="s">
        <v>217</v>
      </c>
      <c r="C129" s="46">
        <v>170836</v>
      </c>
      <c r="D129" s="43" t="str">
        <f t="shared" si="17"/>
        <v>N/A</v>
      </c>
      <c r="E129" s="46">
        <v>10767843</v>
      </c>
      <c r="F129" s="43" t="str">
        <f t="shared" si="18"/>
        <v>N/A</v>
      </c>
      <c r="G129" s="46">
        <v>10998778</v>
      </c>
      <c r="H129" s="43" t="str">
        <f t="shared" si="19"/>
        <v>N/A</v>
      </c>
      <c r="I129" s="12">
        <v>6203</v>
      </c>
      <c r="J129" s="12">
        <v>2.145</v>
      </c>
      <c r="K129" s="44" t="s">
        <v>732</v>
      </c>
      <c r="L129" s="9" t="str">
        <f t="shared" si="16"/>
        <v>Yes</v>
      </c>
    </row>
    <row r="130" spans="1:12" x14ac:dyDescent="0.2">
      <c r="A130" s="45" t="s">
        <v>648</v>
      </c>
      <c r="B130" s="34" t="s">
        <v>217</v>
      </c>
      <c r="C130" s="35">
        <v>44</v>
      </c>
      <c r="D130" s="43" t="str">
        <f t="shared" si="17"/>
        <v>N/A</v>
      </c>
      <c r="E130" s="35">
        <v>1017</v>
      </c>
      <c r="F130" s="43" t="str">
        <f t="shared" si="18"/>
        <v>N/A</v>
      </c>
      <c r="G130" s="35">
        <v>1052</v>
      </c>
      <c r="H130" s="43" t="str">
        <f t="shared" si="19"/>
        <v>N/A</v>
      </c>
      <c r="I130" s="12">
        <v>2211</v>
      </c>
      <c r="J130" s="12">
        <v>3.4409999999999998</v>
      </c>
      <c r="K130" s="44" t="s">
        <v>732</v>
      </c>
      <c r="L130" s="9" t="str">
        <f t="shared" si="16"/>
        <v>Yes</v>
      </c>
    </row>
    <row r="131" spans="1:12" ht="25.5" x14ac:dyDescent="0.2">
      <c r="A131" s="45" t="s">
        <v>1466</v>
      </c>
      <c r="B131" s="34" t="s">
        <v>217</v>
      </c>
      <c r="C131" s="46">
        <v>3882.6363636000001</v>
      </c>
      <c r="D131" s="43" t="str">
        <f t="shared" si="17"/>
        <v>N/A</v>
      </c>
      <c r="E131" s="46">
        <v>10587.849558</v>
      </c>
      <c r="F131" s="43" t="str">
        <f t="shared" si="18"/>
        <v>N/A</v>
      </c>
      <c r="G131" s="46">
        <v>10455.112166999999</v>
      </c>
      <c r="H131" s="43" t="str">
        <f t="shared" si="19"/>
        <v>N/A</v>
      </c>
      <c r="I131" s="12">
        <v>172.7</v>
      </c>
      <c r="J131" s="12">
        <v>-1.25</v>
      </c>
      <c r="K131" s="44" t="s">
        <v>732</v>
      </c>
      <c r="L131" s="9" t="str">
        <f t="shared" si="16"/>
        <v>Yes</v>
      </c>
    </row>
    <row r="132" spans="1:12" x14ac:dyDescent="0.2">
      <c r="A132" s="45" t="s">
        <v>1467</v>
      </c>
      <c r="B132" s="34" t="s">
        <v>217</v>
      </c>
      <c r="C132" s="46">
        <v>332.74963494000002</v>
      </c>
      <c r="D132" s="43" t="str">
        <f t="shared" ref="D132:D143" si="20">IF($B132="N/A","N/A",IF(C132&gt;10,"No",IF(C132&lt;-10,"No","Yes")))</f>
        <v>N/A</v>
      </c>
      <c r="E132" s="46">
        <v>412.22313924999997</v>
      </c>
      <c r="F132" s="43" t="str">
        <f t="shared" ref="F132:F143" si="21">IF($B132="N/A","N/A",IF(E132&gt;10,"No",IF(E132&lt;-10,"No","Yes")))</f>
        <v>N/A</v>
      </c>
      <c r="G132" s="46">
        <v>408.3734005</v>
      </c>
      <c r="H132" s="43" t="str">
        <f t="shared" ref="H132:H143" si="22">IF($B132="N/A","N/A",IF(G132&gt;10,"No",IF(G132&lt;-10,"No","Yes")))</f>
        <v>N/A</v>
      </c>
      <c r="I132" s="12">
        <v>23.88</v>
      </c>
      <c r="J132" s="12">
        <v>-0.93400000000000005</v>
      </c>
      <c r="K132" s="44" t="s">
        <v>732</v>
      </c>
      <c r="L132" s="9" t="str">
        <f t="shared" ref="L132:L143" si="23">IF(J132="Div by 0", "N/A", IF(K132="N/A","N/A", IF(J132&gt;VALUE(MID(K132,1,2)), "No", IF(J132&lt;-1*VALUE(MID(K132,1,2)), "No", "Yes"))))</f>
        <v>Yes</v>
      </c>
    </row>
    <row r="133" spans="1:12" x14ac:dyDescent="0.2">
      <c r="A133" s="45" t="s">
        <v>1468</v>
      </c>
      <c r="B133" s="34" t="s">
        <v>217</v>
      </c>
      <c r="C133" s="46">
        <v>292.76773145999999</v>
      </c>
      <c r="D133" s="43" t="str">
        <f t="shared" si="20"/>
        <v>N/A</v>
      </c>
      <c r="E133" s="46">
        <v>427.49906608999999</v>
      </c>
      <c r="F133" s="43" t="str">
        <f t="shared" si="21"/>
        <v>N/A</v>
      </c>
      <c r="G133" s="46">
        <v>428.28801385000003</v>
      </c>
      <c r="H133" s="43" t="str">
        <f t="shared" si="22"/>
        <v>N/A</v>
      </c>
      <c r="I133" s="12">
        <v>46.02</v>
      </c>
      <c r="J133" s="12">
        <v>0.1845</v>
      </c>
      <c r="K133" s="44" t="s">
        <v>732</v>
      </c>
      <c r="L133" s="9" t="str">
        <f t="shared" si="23"/>
        <v>Yes</v>
      </c>
    </row>
    <row r="134" spans="1:12" x14ac:dyDescent="0.2">
      <c r="A134" s="45" t="s">
        <v>1469</v>
      </c>
      <c r="B134" s="34" t="s">
        <v>217</v>
      </c>
      <c r="C134" s="46">
        <v>357.28754089</v>
      </c>
      <c r="D134" s="43" t="str">
        <f t="shared" si="20"/>
        <v>N/A</v>
      </c>
      <c r="E134" s="46">
        <v>397.09466391000001</v>
      </c>
      <c r="F134" s="43" t="str">
        <f t="shared" si="21"/>
        <v>N/A</v>
      </c>
      <c r="G134" s="46">
        <v>377.17512906000002</v>
      </c>
      <c r="H134" s="43" t="str">
        <f t="shared" si="22"/>
        <v>N/A</v>
      </c>
      <c r="I134" s="12">
        <v>11.14</v>
      </c>
      <c r="J134" s="12">
        <v>-5.0199999999999996</v>
      </c>
      <c r="K134" s="44" t="s">
        <v>732</v>
      </c>
      <c r="L134" s="9" t="str">
        <f t="shared" si="23"/>
        <v>Yes</v>
      </c>
    </row>
    <row r="135" spans="1:12" x14ac:dyDescent="0.2">
      <c r="A135" s="45" t="s">
        <v>1470</v>
      </c>
      <c r="B135" s="34" t="s">
        <v>217</v>
      </c>
      <c r="C135" s="46">
        <v>4955.6868445999999</v>
      </c>
      <c r="D135" s="43" t="str">
        <f t="shared" si="20"/>
        <v>N/A</v>
      </c>
      <c r="E135" s="46">
        <v>5802.7198040000003</v>
      </c>
      <c r="F135" s="43" t="str">
        <f t="shared" si="21"/>
        <v>N/A</v>
      </c>
      <c r="G135" s="46">
        <v>5864.0404103999999</v>
      </c>
      <c r="H135" s="43" t="str">
        <f t="shared" si="22"/>
        <v>N/A</v>
      </c>
      <c r="I135" s="12">
        <v>17.09</v>
      </c>
      <c r="J135" s="12">
        <v>1.0569999999999999</v>
      </c>
      <c r="K135" s="44" t="s">
        <v>732</v>
      </c>
      <c r="L135" s="9" t="str">
        <f t="shared" si="23"/>
        <v>Yes</v>
      </c>
    </row>
    <row r="136" spans="1:12" x14ac:dyDescent="0.2">
      <c r="A136" s="45" t="s">
        <v>1471</v>
      </c>
      <c r="B136" s="34" t="s">
        <v>217</v>
      </c>
      <c r="C136" s="46">
        <v>7289.1976178000004</v>
      </c>
      <c r="D136" s="43" t="str">
        <f t="shared" si="20"/>
        <v>N/A</v>
      </c>
      <c r="E136" s="46">
        <v>8487.0285511000002</v>
      </c>
      <c r="F136" s="43" t="str">
        <f t="shared" si="21"/>
        <v>N/A</v>
      </c>
      <c r="G136" s="46">
        <v>8624.1491994999997</v>
      </c>
      <c r="H136" s="43" t="str">
        <f t="shared" si="22"/>
        <v>N/A</v>
      </c>
      <c r="I136" s="12">
        <v>16.43</v>
      </c>
      <c r="J136" s="12">
        <v>1.6160000000000001</v>
      </c>
      <c r="K136" s="44" t="s">
        <v>732</v>
      </c>
      <c r="L136" s="9" t="str">
        <f t="shared" si="23"/>
        <v>Yes</v>
      </c>
    </row>
    <row r="137" spans="1:12" x14ac:dyDescent="0.2">
      <c r="A137" s="45" t="s">
        <v>1472</v>
      </c>
      <c r="B137" s="34" t="s">
        <v>217</v>
      </c>
      <c r="C137" s="46">
        <v>3275.8085043000001</v>
      </c>
      <c r="D137" s="43" t="str">
        <f t="shared" si="20"/>
        <v>N/A</v>
      </c>
      <c r="E137" s="46">
        <v>3900.8399174000001</v>
      </c>
      <c r="F137" s="43" t="str">
        <f t="shared" si="21"/>
        <v>N/A</v>
      </c>
      <c r="G137" s="46">
        <v>3909.4555968999998</v>
      </c>
      <c r="H137" s="43" t="str">
        <f t="shared" si="22"/>
        <v>N/A</v>
      </c>
      <c r="I137" s="12">
        <v>19.079999999999998</v>
      </c>
      <c r="J137" s="12">
        <v>0.22090000000000001</v>
      </c>
      <c r="K137" s="44" t="s">
        <v>732</v>
      </c>
      <c r="L137" s="9" t="str">
        <f t="shared" si="23"/>
        <v>Yes</v>
      </c>
    </row>
    <row r="138" spans="1:12" x14ac:dyDescent="0.2">
      <c r="A138" s="45" t="s">
        <v>1473</v>
      </c>
      <c r="B138" s="34" t="s">
        <v>217</v>
      </c>
      <c r="C138" s="46">
        <v>275.96283020999999</v>
      </c>
      <c r="D138" s="43" t="str">
        <f t="shared" si="20"/>
        <v>N/A</v>
      </c>
      <c r="E138" s="46">
        <v>213.02068965999999</v>
      </c>
      <c r="F138" s="43" t="str">
        <f t="shared" si="21"/>
        <v>N/A</v>
      </c>
      <c r="G138" s="46">
        <v>252.42616561</v>
      </c>
      <c r="H138" s="43" t="str">
        <f t="shared" si="22"/>
        <v>N/A</v>
      </c>
      <c r="I138" s="12">
        <v>-22.8</v>
      </c>
      <c r="J138" s="12">
        <v>18.5</v>
      </c>
      <c r="K138" s="44" t="s">
        <v>732</v>
      </c>
      <c r="L138" s="9" t="str">
        <f t="shared" si="23"/>
        <v>Yes</v>
      </c>
    </row>
    <row r="139" spans="1:12" x14ac:dyDescent="0.2">
      <c r="A139" s="45" t="s">
        <v>1474</v>
      </c>
      <c r="B139" s="34" t="s">
        <v>217</v>
      </c>
      <c r="C139" s="46">
        <v>106.18856833</v>
      </c>
      <c r="D139" s="43" t="str">
        <f t="shared" si="20"/>
        <v>N/A</v>
      </c>
      <c r="E139" s="46">
        <v>81.690118295999994</v>
      </c>
      <c r="F139" s="43" t="str">
        <f t="shared" si="21"/>
        <v>N/A</v>
      </c>
      <c r="G139" s="46">
        <v>117.61791432</v>
      </c>
      <c r="H139" s="43" t="str">
        <f t="shared" si="22"/>
        <v>N/A</v>
      </c>
      <c r="I139" s="12">
        <v>-23.1</v>
      </c>
      <c r="J139" s="12">
        <v>43.98</v>
      </c>
      <c r="K139" s="44" t="s">
        <v>732</v>
      </c>
      <c r="L139" s="9" t="str">
        <f t="shared" si="23"/>
        <v>No</v>
      </c>
    </row>
    <row r="140" spans="1:12" x14ac:dyDescent="0.2">
      <c r="A140" s="45" t="s">
        <v>1475</v>
      </c>
      <c r="B140" s="34" t="s">
        <v>217</v>
      </c>
      <c r="C140" s="46">
        <v>377.78299138</v>
      </c>
      <c r="D140" s="43" t="str">
        <f t="shared" si="20"/>
        <v>N/A</v>
      </c>
      <c r="E140" s="46">
        <v>293.83179002000003</v>
      </c>
      <c r="F140" s="43" t="str">
        <f t="shared" si="21"/>
        <v>N/A</v>
      </c>
      <c r="G140" s="46">
        <v>331.53943671000002</v>
      </c>
      <c r="H140" s="43" t="str">
        <f t="shared" si="22"/>
        <v>N/A</v>
      </c>
      <c r="I140" s="12">
        <v>-22.2</v>
      </c>
      <c r="J140" s="12">
        <v>12.83</v>
      </c>
      <c r="K140" s="44" t="s">
        <v>732</v>
      </c>
      <c r="L140" s="9" t="str">
        <f t="shared" si="23"/>
        <v>Yes</v>
      </c>
    </row>
    <row r="141" spans="1:12" x14ac:dyDescent="0.2">
      <c r="A141" s="45" t="s">
        <v>1476</v>
      </c>
      <c r="B141" s="34" t="s">
        <v>217</v>
      </c>
      <c r="C141" s="46">
        <v>3609.3099031000002</v>
      </c>
      <c r="D141" s="43" t="str">
        <f t="shared" si="20"/>
        <v>N/A</v>
      </c>
      <c r="E141" s="46">
        <v>4604.4297720000004</v>
      </c>
      <c r="F141" s="43" t="str">
        <f t="shared" si="21"/>
        <v>N/A</v>
      </c>
      <c r="G141" s="46">
        <v>4346.3271069000002</v>
      </c>
      <c r="H141" s="43" t="str">
        <f t="shared" si="22"/>
        <v>N/A</v>
      </c>
      <c r="I141" s="12">
        <v>27.57</v>
      </c>
      <c r="J141" s="12">
        <v>-5.61</v>
      </c>
      <c r="K141" s="44" t="s">
        <v>732</v>
      </c>
      <c r="L141" s="9" t="str">
        <f t="shared" si="23"/>
        <v>Yes</v>
      </c>
    </row>
    <row r="142" spans="1:12" x14ac:dyDescent="0.2">
      <c r="A142" s="45" t="s">
        <v>1477</v>
      </c>
      <c r="B142" s="34" t="s">
        <v>217</v>
      </c>
      <c r="C142" s="46">
        <v>1993.3065202</v>
      </c>
      <c r="D142" s="43" t="str">
        <f t="shared" si="20"/>
        <v>N/A</v>
      </c>
      <c r="E142" s="46">
        <v>2648.725696</v>
      </c>
      <c r="F142" s="43" t="str">
        <f t="shared" si="21"/>
        <v>N/A</v>
      </c>
      <c r="G142" s="46">
        <v>2622.4795327000002</v>
      </c>
      <c r="H142" s="43" t="str">
        <f t="shared" si="22"/>
        <v>N/A</v>
      </c>
      <c r="I142" s="12">
        <v>32.880000000000003</v>
      </c>
      <c r="J142" s="12">
        <v>-0.99099999999999999</v>
      </c>
      <c r="K142" s="44" t="s">
        <v>732</v>
      </c>
      <c r="L142" s="9" t="str">
        <f t="shared" si="23"/>
        <v>Yes</v>
      </c>
    </row>
    <row r="143" spans="1:12" x14ac:dyDescent="0.2">
      <c r="A143" s="45" t="s">
        <v>1478</v>
      </c>
      <c r="B143" s="34" t="s">
        <v>217</v>
      </c>
      <c r="C143" s="46">
        <v>4893.7005650000001</v>
      </c>
      <c r="D143" s="43" t="str">
        <f t="shared" si="20"/>
        <v>N/A</v>
      </c>
      <c r="E143" s="46">
        <v>6103.8299247000004</v>
      </c>
      <c r="F143" s="43" t="str">
        <f t="shared" si="21"/>
        <v>N/A</v>
      </c>
      <c r="G143" s="46">
        <v>5701.2730184000002</v>
      </c>
      <c r="H143" s="43" t="str">
        <f t="shared" si="22"/>
        <v>N/A</v>
      </c>
      <c r="I143" s="12">
        <v>24.73</v>
      </c>
      <c r="J143" s="12">
        <v>-6.6</v>
      </c>
      <c r="K143" s="44" t="s">
        <v>732</v>
      </c>
      <c r="L143" s="9" t="str">
        <f t="shared" si="23"/>
        <v>Yes</v>
      </c>
    </row>
    <row r="144" spans="1:12" x14ac:dyDescent="0.2">
      <c r="A144" s="45" t="s">
        <v>89</v>
      </c>
      <c r="B144" s="34" t="s">
        <v>217</v>
      </c>
      <c r="C144" s="8">
        <v>8.7481746979999997</v>
      </c>
      <c r="D144" s="43" t="str">
        <f t="shared" ref="D144:D161" si="24">IF($B144="N/A","N/A",IF(C144&gt;10,"No",IF(C144&lt;-10,"No","Yes")))</f>
        <v>N/A</v>
      </c>
      <c r="E144" s="8">
        <v>11.162615413999999</v>
      </c>
      <c r="F144" s="43" t="str">
        <f t="shared" ref="F144:F161" si="25">IF($B144="N/A","N/A",IF(E144&gt;10,"No",IF(E144&lt;-10,"No","Yes")))</f>
        <v>N/A</v>
      </c>
      <c r="G144" s="8">
        <v>12.078982203000001</v>
      </c>
      <c r="H144" s="43" t="str">
        <f t="shared" ref="H144:H161" si="26">IF($B144="N/A","N/A",IF(G144&gt;10,"No",IF(G144&lt;-10,"No","Yes")))</f>
        <v>N/A</v>
      </c>
      <c r="I144" s="12">
        <v>27.6</v>
      </c>
      <c r="J144" s="12">
        <v>8.2089999999999996</v>
      </c>
      <c r="K144" s="44" t="s">
        <v>732</v>
      </c>
      <c r="L144" s="9" t="str">
        <f t="shared" ref="L144:L161" si="27">IF(J144="Div by 0", "N/A", IF(K144="N/A","N/A", IF(J144&gt;VALUE(MID(K144,1,2)), "No", IF(J144&lt;-1*VALUE(MID(K144,1,2)), "No", "Yes"))))</f>
        <v>Yes</v>
      </c>
    </row>
    <row r="145" spans="1:12" x14ac:dyDescent="0.2">
      <c r="A145" s="45" t="s">
        <v>477</v>
      </c>
      <c r="B145" s="34" t="s">
        <v>217</v>
      </c>
      <c r="C145" s="8">
        <v>8.8869982211000007</v>
      </c>
      <c r="D145" s="43" t="str">
        <f t="shared" si="24"/>
        <v>N/A</v>
      </c>
      <c r="E145" s="8">
        <v>11.020190340999999</v>
      </c>
      <c r="F145" s="43" t="str">
        <f t="shared" si="25"/>
        <v>N/A</v>
      </c>
      <c r="G145" s="8">
        <v>12.496754652</v>
      </c>
      <c r="H145" s="43" t="str">
        <f t="shared" si="26"/>
        <v>N/A</v>
      </c>
      <c r="I145" s="12">
        <v>24</v>
      </c>
      <c r="J145" s="12">
        <v>13.4</v>
      </c>
      <c r="K145" s="44" t="s">
        <v>732</v>
      </c>
      <c r="L145" s="9" t="str">
        <f t="shared" si="27"/>
        <v>Yes</v>
      </c>
    </row>
    <row r="146" spans="1:12" x14ac:dyDescent="0.2">
      <c r="A146" s="45" t="s">
        <v>478</v>
      </c>
      <c r="B146" s="34" t="s">
        <v>217</v>
      </c>
      <c r="C146" s="8">
        <v>8.6946179007000008</v>
      </c>
      <c r="D146" s="43" t="str">
        <f t="shared" si="24"/>
        <v>N/A</v>
      </c>
      <c r="E146" s="8">
        <v>11.311704750000001</v>
      </c>
      <c r="F146" s="43" t="str">
        <f t="shared" si="25"/>
        <v>N/A</v>
      </c>
      <c r="G146" s="8">
        <v>11.840815526</v>
      </c>
      <c r="H146" s="43" t="str">
        <f t="shared" si="26"/>
        <v>N/A</v>
      </c>
      <c r="I146" s="12">
        <v>30.1</v>
      </c>
      <c r="J146" s="12">
        <v>4.6779999999999999</v>
      </c>
      <c r="K146" s="44" t="s">
        <v>732</v>
      </c>
      <c r="L146" s="9" t="str">
        <f t="shared" si="27"/>
        <v>Yes</v>
      </c>
    </row>
    <row r="147" spans="1:12" x14ac:dyDescent="0.2">
      <c r="A147" s="45" t="s">
        <v>1479</v>
      </c>
      <c r="B147" s="34" t="s">
        <v>217</v>
      </c>
      <c r="C147" s="8">
        <v>15.355767953999999</v>
      </c>
      <c r="D147" s="43" t="str">
        <f t="shared" si="24"/>
        <v>N/A</v>
      </c>
      <c r="E147" s="8">
        <v>17.158469945</v>
      </c>
      <c r="F147" s="43" t="str">
        <f t="shared" si="25"/>
        <v>N/A</v>
      </c>
      <c r="G147" s="8">
        <v>16.553904985999999</v>
      </c>
      <c r="H147" s="43" t="str">
        <f t="shared" si="26"/>
        <v>N/A</v>
      </c>
      <c r="I147" s="12">
        <v>11.74</v>
      </c>
      <c r="J147" s="12">
        <v>-3.52</v>
      </c>
      <c r="K147" s="44" t="s">
        <v>732</v>
      </c>
      <c r="L147" s="9" t="str">
        <f t="shared" si="27"/>
        <v>Yes</v>
      </c>
    </row>
    <row r="148" spans="1:12" x14ac:dyDescent="0.2">
      <c r="A148" s="45" t="s">
        <v>1480</v>
      </c>
      <c r="B148" s="34" t="s">
        <v>217</v>
      </c>
      <c r="C148" s="8">
        <v>25.570423080000001</v>
      </c>
      <c r="D148" s="43" t="str">
        <f t="shared" si="24"/>
        <v>N/A</v>
      </c>
      <c r="E148" s="8">
        <v>28.924664236000002</v>
      </c>
      <c r="F148" s="43" t="str">
        <f t="shared" si="25"/>
        <v>N/A</v>
      </c>
      <c r="G148" s="8">
        <v>28.186932064000001</v>
      </c>
      <c r="H148" s="43" t="str">
        <f t="shared" si="26"/>
        <v>N/A</v>
      </c>
      <c r="I148" s="12">
        <v>13.12</v>
      </c>
      <c r="J148" s="12">
        <v>-2.5499999999999998</v>
      </c>
      <c r="K148" s="44" t="s">
        <v>732</v>
      </c>
      <c r="L148" s="9" t="str">
        <f t="shared" si="27"/>
        <v>Yes</v>
      </c>
    </row>
    <row r="149" spans="1:12" x14ac:dyDescent="0.2">
      <c r="A149" s="45" t="s">
        <v>1481</v>
      </c>
      <c r="B149" s="34" t="s">
        <v>217</v>
      </c>
      <c r="C149" s="8">
        <v>7.8560808802000004</v>
      </c>
      <c r="D149" s="43" t="str">
        <f t="shared" si="24"/>
        <v>N/A</v>
      </c>
      <c r="E149" s="8">
        <v>8.6669775498000003</v>
      </c>
      <c r="F149" s="43" t="str">
        <f t="shared" si="25"/>
        <v>N/A</v>
      </c>
      <c r="G149" s="8">
        <v>8.1356596745999994</v>
      </c>
      <c r="H149" s="43" t="str">
        <f t="shared" si="26"/>
        <v>N/A</v>
      </c>
      <c r="I149" s="12">
        <v>10.32</v>
      </c>
      <c r="J149" s="12">
        <v>-6.13</v>
      </c>
      <c r="K149" s="44" t="s">
        <v>732</v>
      </c>
      <c r="L149" s="9" t="str">
        <f t="shared" si="27"/>
        <v>Yes</v>
      </c>
    </row>
    <row r="150" spans="1:12" x14ac:dyDescent="0.2">
      <c r="A150" s="45" t="s">
        <v>90</v>
      </c>
      <c r="B150" s="34" t="s">
        <v>217</v>
      </c>
      <c r="C150" s="8">
        <v>44.729855303000001</v>
      </c>
      <c r="D150" s="43" t="str">
        <f t="shared" si="24"/>
        <v>N/A</v>
      </c>
      <c r="E150" s="8">
        <v>42.268701714999999</v>
      </c>
      <c r="F150" s="43" t="str">
        <f t="shared" si="25"/>
        <v>N/A</v>
      </c>
      <c r="G150" s="8">
        <v>42.160611854999999</v>
      </c>
      <c r="H150" s="43" t="str">
        <f t="shared" si="26"/>
        <v>N/A</v>
      </c>
      <c r="I150" s="12">
        <v>-5.5</v>
      </c>
      <c r="J150" s="12">
        <v>-0.25600000000000001</v>
      </c>
      <c r="K150" s="44" t="s">
        <v>732</v>
      </c>
      <c r="L150" s="9" t="str">
        <f t="shared" si="27"/>
        <v>Yes</v>
      </c>
    </row>
    <row r="151" spans="1:12" x14ac:dyDescent="0.2">
      <c r="A151" s="45" t="s">
        <v>479</v>
      </c>
      <c r="B151" s="34" t="s">
        <v>217</v>
      </c>
      <c r="C151" s="8">
        <v>38.456183772999999</v>
      </c>
      <c r="D151" s="43" t="str">
        <f t="shared" si="24"/>
        <v>N/A</v>
      </c>
      <c r="E151" s="8">
        <v>36.369296450999997</v>
      </c>
      <c r="F151" s="43" t="str">
        <f t="shared" si="25"/>
        <v>N/A</v>
      </c>
      <c r="G151" s="8">
        <v>36.624837733</v>
      </c>
      <c r="H151" s="43" t="str">
        <f t="shared" si="26"/>
        <v>N/A</v>
      </c>
      <c r="I151" s="12">
        <v>-5.43</v>
      </c>
      <c r="J151" s="12">
        <v>0.7026</v>
      </c>
      <c r="K151" s="44" t="s">
        <v>732</v>
      </c>
      <c r="L151" s="9" t="str">
        <f t="shared" si="27"/>
        <v>Yes</v>
      </c>
    </row>
    <row r="152" spans="1:12" x14ac:dyDescent="0.2">
      <c r="A152" s="45" t="s">
        <v>480</v>
      </c>
      <c r="B152" s="34" t="s">
        <v>217</v>
      </c>
      <c r="C152" s="8">
        <v>48.789771037999998</v>
      </c>
      <c r="D152" s="43" t="str">
        <f t="shared" si="24"/>
        <v>N/A</v>
      </c>
      <c r="E152" s="8">
        <v>46.072879888000003</v>
      </c>
      <c r="F152" s="43" t="str">
        <f t="shared" si="25"/>
        <v>N/A</v>
      </c>
      <c r="G152" s="8">
        <v>45.638110173999998</v>
      </c>
      <c r="H152" s="43" t="str">
        <f t="shared" si="26"/>
        <v>N/A</v>
      </c>
      <c r="I152" s="12">
        <v>-5.57</v>
      </c>
      <c r="J152" s="12">
        <v>-0.94399999999999995</v>
      </c>
      <c r="K152" s="44" t="s">
        <v>732</v>
      </c>
      <c r="L152" s="9" t="str">
        <f t="shared" si="27"/>
        <v>Yes</v>
      </c>
    </row>
    <row r="153" spans="1:12" x14ac:dyDescent="0.2">
      <c r="A153" s="45" t="s">
        <v>117</v>
      </c>
      <c r="B153" s="34" t="s">
        <v>217</v>
      </c>
      <c r="C153" s="8">
        <v>75.730120802000002</v>
      </c>
      <c r="D153" s="43" t="str">
        <f t="shared" si="24"/>
        <v>N/A</v>
      </c>
      <c r="E153" s="8">
        <v>78.379498775000002</v>
      </c>
      <c r="F153" s="43" t="str">
        <f t="shared" si="25"/>
        <v>N/A</v>
      </c>
      <c r="G153" s="8">
        <v>74.797764376999993</v>
      </c>
      <c r="H153" s="43" t="str">
        <f t="shared" si="26"/>
        <v>N/A</v>
      </c>
      <c r="I153" s="12">
        <v>3.4980000000000002</v>
      </c>
      <c r="J153" s="12">
        <v>-4.57</v>
      </c>
      <c r="K153" s="44" t="s">
        <v>732</v>
      </c>
      <c r="L153" s="9" t="str">
        <f t="shared" si="27"/>
        <v>Yes</v>
      </c>
    </row>
    <row r="154" spans="1:12" x14ac:dyDescent="0.2">
      <c r="A154" s="45" t="s">
        <v>481</v>
      </c>
      <c r="B154" s="34" t="s">
        <v>217</v>
      </c>
      <c r="C154" s="8">
        <v>71.366695027000006</v>
      </c>
      <c r="D154" s="43" t="str">
        <f t="shared" si="24"/>
        <v>N/A</v>
      </c>
      <c r="E154" s="8">
        <v>75.558125055999994</v>
      </c>
      <c r="F154" s="43" t="str">
        <f t="shared" si="25"/>
        <v>N/A</v>
      </c>
      <c r="G154" s="8">
        <v>72.176546948999999</v>
      </c>
      <c r="H154" s="43" t="str">
        <f t="shared" si="26"/>
        <v>N/A</v>
      </c>
      <c r="I154" s="12">
        <v>5.8730000000000002</v>
      </c>
      <c r="J154" s="12">
        <v>-4.4800000000000004</v>
      </c>
      <c r="K154" s="44" t="s">
        <v>732</v>
      </c>
      <c r="L154" s="9" t="str">
        <f t="shared" si="27"/>
        <v>Yes</v>
      </c>
    </row>
    <row r="155" spans="1:12" x14ac:dyDescent="0.2">
      <c r="A155" s="45" t="s">
        <v>482</v>
      </c>
      <c r="B155" s="34" t="s">
        <v>217</v>
      </c>
      <c r="C155" s="8">
        <v>79.119833482000004</v>
      </c>
      <c r="D155" s="43" t="str">
        <f t="shared" si="24"/>
        <v>N/A</v>
      </c>
      <c r="E155" s="8">
        <v>80.487642395999998</v>
      </c>
      <c r="F155" s="43" t="str">
        <f t="shared" si="25"/>
        <v>N/A</v>
      </c>
      <c r="G155" s="8">
        <v>76.867280925000003</v>
      </c>
      <c r="H155" s="43" t="str">
        <f t="shared" si="26"/>
        <v>N/A</v>
      </c>
      <c r="I155" s="12">
        <v>1.7290000000000001</v>
      </c>
      <c r="J155" s="12">
        <v>-4.5</v>
      </c>
      <c r="K155" s="44" t="s">
        <v>732</v>
      </c>
      <c r="L155" s="9" t="str">
        <f t="shared" si="27"/>
        <v>Yes</v>
      </c>
    </row>
    <row r="156" spans="1:12" x14ac:dyDescent="0.2">
      <c r="A156" s="45" t="s">
        <v>1482</v>
      </c>
      <c r="B156" s="34" t="s">
        <v>217</v>
      </c>
      <c r="C156" s="35">
        <v>1.0974962064</v>
      </c>
      <c r="D156" s="43" t="str">
        <f t="shared" si="24"/>
        <v>N/A</v>
      </c>
      <c r="E156" s="35">
        <v>1.0675219445999999</v>
      </c>
      <c r="F156" s="43" t="str">
        <f t="shared" si="25"/>
        <v>N/A</v>
      </c>
      <c r="G156" s="35">
        <v>1.1199391171999999</v>
      </c>
      <c r="H156" s="43" t="str">
        <f t="shared" si="26"/>
        <v>N/A</v>
      </c>
      <c r="I156" s="12">
        <v>-2.73</v>
      </c>
      <c r="J156" s="12">
        <v>4.91</v>
      </c>
      <c r="K156" s="44" t="s">
        <v>732</v>
      </c>
      <c r="L156" s="9" t="str">
        <f t="shared" si="27"/>
        <v>Yes</v>
      </c>
    </row>
    <row r="157" spans="1:12" x14ac:dyDescent="0.2">
      <c r="A157" s="45" t="s">
        <v>1483</v>
      </c>
      <c r="B157" s="34" t="s">
        <v>217</v>
      </c>
      <c r="C157" s="35">
        <v>0.97476066139999995</v>
      </c>
      <c r="D157" s="43" t="str">
        <f t="shared" si="24"/>
        <v>N/A</v>
      </c>
      <c r="E157" s="35">
        <v>1.2098466505000001</v>
      </c>
      <c r="F157" s="43" t="str">
        <f t="shared" si="25"/>
        <v>N/A</v>
      </c>
      <c r="G157" s="35">
        <v>1.385734072</v>
      </c>
      <c r="H157" s="43" t="str">
        <f t="shared" si="26"/>
        <v>N/A</v>
      </c>
      <c r="I157" s="12">
        <v>24.12</v>
      </c>
      <c r="J157" s="12">
        <v>14.54</v>
      </c>
      <c r="K157" s="44" t="s">
        <v>732</v>
      </c>
      <c r="L157" s="9" t="str">
        <f t="shared" si="27"/>
        <v>Yes</v>
      </c>
    </row>
    <row r="158" spans="1:12" x14ac:dyDescent="0.2">
      <c r="A158" s="45" t="s">
        <v>1484</v>
      </c>
      <c r="B158" s="34" t="s">
        <v>217</v>
      </c>
      <c r="C158" s="35">
        <v>1.1545827633000001</v>
      </c>
      <c r="D158" s="43" t="str">
        <f t="shared" si="24"/>
        <v>N/A</v>
      </c>
      <c r="E158" s="35">
        <v>0.93109540639999999</v>
      </c>
      <c r="F158" s="43" t="str">
        <f t="shared" si="25"/>
        <v>N/A</v>
      </c>
      <c r="G158" s="35">
        <v>0.85264900659999998</v>
      </c>
      <c r="H158" s="43" t="str">
        <f t="shared" si="26"/>
        <v>N/A</v>
      </c>
      <c r="I158" s="12">
        <v>-19.399999999999999</v>
      </c>
      <c r="J158" s="12">
        <v>-8.43</v>
      </c>
      <c r="K158" s="44" t="s">
        <v>732</v>
      </c>
      <c r="L158" s="9" t="str">
        <f t="shared" si="27"/>
        <v>Yes</v>
      </c>
    </row>
    <row r="159" spans="1:12" x14ac:dyDescent="0.2">
      <c r="A159" s="45" t="s">
        <v>1485</v>
      </c>
      <c r="B159" s="34" t="s">
        <v>217</v>
      </c>
      <c r="C159" s="35">
        <v>222.73870758999999</v>
      </c>
      <c r="D159" s="43" t="str">
        <f t="shared" si="24"/>
        <v>N/A</v>
      </c>
      <c r="E159" s="35">
        <v>232.0955414</v>
      </c>
      <c r="F159" s="43" t="str">
        <f t="shared" si="25"/>
        <v>N/A</v>
      </c>
      <c r="G159" s="35">
        <v>235.90870724000001</v>
      </c>
      <c r="H159" s="43" t="str">
        <f t="shared" si="26"/>
        <v>N/A</v>
      </c>
      <c r="I159" s="12">
        <v>4.2009999999999996</v>
      </c>
      <c r="J159" s="12">
        <v>1.643</v>
      </c>
      <c r="K159" s="44" t="s">
        <v>732</v>
      </c>
      <c r="L159" s="9" t="str">
        <f t="shared" si="27"/>
        <v>Yes</v>
      </c>
    </row>
    <row r="160" spans="1:12" x14ac:dyDescent="0.2">
      <c r="A160" s="45" t="s">
        <v>1486</v>
      </c>
      <c r="B160" s="34" t="s">
        <v>217</v>
      </c>
      <c r="C160" s="35">
        <v>215.37719297999999</v>
      </c>
      <c r="D160" s="43" t="str">
        <f t="shared" si="24"/>
        <v>N/A</v>
      </c>
      <c r="E160" s="35">
        <v>219.91266913000001</v>
      </c>
      <c r="F160" s="43" t="str">
        <f t="shared" si="25"/>
        <v>N/A</v>
      </c>
      <c r="G160" s="35">
        <v>223.63217685000001</v>
      </c>
      <c r="H160" s="43" t="str">
        <f t="shared" si="26"/>
        <v>N/A</v>
      </c>
      <c r="I160" s="12">
        <v>2.1059999999999999</v>
      </c>
      <c r="J160" s="12">
        <v>1.6910000000000001</v>
      </c>
      <c r="K160" s="44" t="s">
        <v>732</v>
      </c>
      <c r="L160" s="9" t="str">
        <f t="shared" si="27"/>
        <v>Yes</v>
      </c>
    </row>
    <row r="161" spans="1:12" x14ac:dyDescent="0.2">
      <c r="A161" s="45" t="s">
        <v>1487</v>
      </c>
      <c r="B161" s="34" t="s">
        <v>217</v>
      </c>
      <c r="C161" s="35">
        <v>241.16199849</v>
      </c>
      <c r="D161" s="43" t="str">
        <f t="shared" si="24"/>
        <v>N/A</v>
      </c>
      <c r="E161" s="35">
        <v>262.54803996999999</v>
      </c>
      <c r="F161" s="43" t="str">
        <f t="shared" si="25"/>
        <v>N/A</v>
      </c>
      <c r="G161" s="35">
        <v>268.02489960000003</v>
      </c>
      <c r="H161" s="43" t="str">
        <f t="shared" si="26"/>
        <v>N/A</v>
      </c>
      <c r="I161" s="12">
        <v>8.8680000000000003</v>
      </c>
      <c r="J161" s="12">
        <v>2.0859999999999999</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0</v>
      </c>
      <c r="F163" s="43" t="str">
        <f t="shared" si="29"/>
        <v>N/A</v>
      </c>
      <c r="G163" s="35">
        <v>0</v>
      </c>
      <c r="H163" s="43" t="str">
        <f t="shared" si="30"/>
        <v>N/A</v>
      </c>
      <c r="I163" s="12">
        <v>-100</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11</v>
      </c>
      <c r="D165" s="43" t="str">
        <f t="shared" si="28"/>
        <v>N/A</v>
      </c>
      <c r="E165" s="35">
        <v>11</v>
      </c>
      <c r="F165" s="43" t="str">
        <f t="shared" si="29"/>
        <v>N/A</v>
      </c>
      <c r="G165" s="35">
        <v>18</v>
      </c>
      <c r="H165" s="43" t="str">
        <f t="shared" si="30"/>
        <v>N/A</v>
      </c>
      <c r="I165" s="12">
        <v>10</v>
      </c>
      <c r="J165" s="12">
        <v>63.64</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-75</v>
      </c>
      <c r="J167" s="12">
        <v>0</v>
      </c>
      <c r="K167" s="14" t="s">
        <v>217</v>
      </c>
      <c r="L167" s="9" t="str">
        <f t="shared" si="31"/>
        <v>N/A</v>
      </c>
    </row>
    <row r="168" spans="1:12" x14ac:dyDescent="0.2">
      <c r="A168" s="45" t="s">
        <v>125</v>
      </c>
      <c r="B168" s="34" t="s">
        <v>217</v>
      </c>
      <c r="C168" s="46">
        <v>557389</v>
      </c>
      <c r="D168" s="43" t="str">
        <f t="shared" si="28"/>
        <v>N/A</v>
      </c>
      <c r="E168" s="46">
        <v>419712</v>
      </c>
      <c r="F168" s="43" t="str">
        <f t="shared" si="29"/>
        <v>N/A</v>
      </c>
      <c r="G168" s="46">
        <v>310726</v>
      </c>
      <c r="H168" s="43" t="str">
        <f t="shared" si="30"/>
        <v>N/A</v>
      </c>
      <c r="I168" s="12">
        <v>-24.7</v>
      </c>
      <c r="J168" s="12">
        <v>-26</v>
      </c>
      <c r="K168" s="14" t="s">
        <v>217</v>
      </c>
      <c r="L168" s="9" t="str">
        <f t="shared" si="31"/>
        <v>N/A</v>
      </c>
    </row>
    <row r="169" spans="1:12" x14ac:dyDescent="0.2">
      <c r="A169" s="45" t="s">
        <v>1624</v>
      </c>
      <c r="B169" s="34" t="s">
        <v>217</v>
      </c>
      <c r="C169" s="46">
        <v>403505</v>
      </c>
      <c r="D169" s="43" t="str">
        <f t="shared" si="28"/>
        <v>N/A</v>
      </c>
      <c r="E169" s="46">
        <v>386700</v>
      </c>
      <c r="F169" s="43" t="str">
        <f t="shared" si="29"/>
        <v>N/A</v>
      </c>
      <c r="G169" s="46">
        <v>144589</v>
      </c>
      <c r="H169" s="43" t="str">
        <f t="shared" si="30"/>
        <v>N/A</v>
      </c>
      <c r="I169" s="12">
        <v>-4.16</v>
      </c>
      <c r="J169" s="12">
        <v>-62.6</v>
      </c>
      <c r="K169" s="14" t="s">
        <v>217</v>
      </c>
      <c r="L169" s="9" t="str">
        <f t="shared" si="31"/>
        <v>N/A</v>
      </c>
    </row>
    <row r="170" spans="1:12" x14ac:dyDescent="0.2">
      <c r="A170" s="45" t="s">
        <v>1381</v>
      </c>
      <c r="B170" s="34" t="s">
        <v>217</v>
      </c>
      <c r="C170" s="46">
        <v>287305</v>
      </c>
      <c r="D170" s="43" t="str">
        <f t="shared" si="28"/>
        <v>N/A</v>
      </c>
      <c r="E170" s="46">
        <v>299860</v>
      </c>
      <c r="F170" s="43" t="str">
        <f t="shared" si="29"/>
        <v>N/A</v>
      </c>
      <c r="G170" s="46">
        <v>302652</v>
      </c>
      <c r="H170" s="43" t="str">
        <f t="shared" si="30"/>
        <v>N/A</v>
      </c>
      <c r="I170" s="12">
        <v>4.37</v>
      </c>
      <c r="J170" s="12">
        <v>0.93110000000000004</v>
      </c>
      <c r="K170" s="14" t="s">
        <v>217</v>
      </c>
      <c r="L170" s="9" t="str">
        <f t="shared" si="31"/>
        <v>N/A</v>
      </c>
    </row>
    <row r="171" spans="1:12" x14ac:dyDescent="0.2">
      <c r="A171" s="45" t="s">
        <v>1618</v>
      </c>
      <c r="B171" s="34" t="s">
        <v>217</v>
      </c>
      <c r="C171" s="46">
        <v>49130</v>
      </c>
      <c r="D171" s="43" t="str">
        <f t="shared" si="28"/>
        <v>N/A</v>
      </c>
      <c r="E171" s="46">
        <v>70548</v>
      </c>
      <c r="F171" s="43" t="str">
        <f t="shared" si="29"/>
        <v>N/A</v>
      </c>
      <c r="G171" s="46">
        <v>55100</v>
      </c>
      <c r="H171" s="43" t="str">
        <f t="shared" si="30"/>
        <v>N/A</v>
      </c>
      <c r="I171" s="12">
        <v>43.59</v>
      </c>
      <c r="J171" s="12">
        <v>-21.9</v>
      </c>
      <c r="K171" s="14" t="s">
        <v>217</v>
      </c>
      <c r="L171" s="9" t="str">
        <f t="shared" si="31"/>
        <v>N/A</v>
      </c>
    </row>
    <row r="172" spans="1:12" x14ac:dyDescent="0.2">
      <c r="A172" s="45" t="s">
        <v>1619</v>
      </c>
      <c r="B172" s="34" t="s">
        <v>217</v>
      </c>
      <c r="C172" s="46">
        <v>309308</v>
      </c>
      <c r="D172" s="43" t="str">
        <f t="shared" si="28"/>
        <v>N/A</v>
      </c>
      <c r="E172" s="46">
        <v>281000</v>
      </c>
      <c r="F172" s="43" t="str">
        <f t="shared" si="29"/>
        <v>N/A</v>
      </c>
      <c r="G172" s="46">
        <v>211508</v>
      </c>
      <c r="H172" s="43" t="str">
        <f t="shared" si="30"/>
        <v>N/A</v>
      </c>
      <c r="I172" s="12">
        <v>-9.15</v>
      </c>
      <c r="J172" s="12">
        <v>-24.7</v>
      </c>
      <c r="K172" s="14" t="s">
        <v>217</v>
      </c>
      <c r="L172" s="9" t="str">
        <f t="shared" si="31"/>
        <v>N/A</v>
      </c>
    </row>
    <row r="173" spans="1:12" ht="25.5" x14ac:dyDescent="0.2">
      <c r="A173" s="45" t="s">
        <v>1382</v>
      </c>
      <c r="B173" s="34" t="s">
        <v>217</v>
      </c>
      <c r="C173" s="46">
        <v>112571</v>
      </c>
      <c r="D173" s="43" t="str">
        <f t="shared" ref="D173:D187" si="32">IF($B173="N/A","N/A",IF(C173&gt;10,"No",IF(C173&lt;-10,"No","Yes")))</f>
        <v>N/A</v>
      </c>
      <c r="E173" s="46">
        <v>115270</v>
      </c>
      <c r="F173" s="43" t="str">
        <f t="shared" ref="F173:F187" si="33">IF($B173="N/A","N/A",IF(E173&gt;10,"No",IF(E173&lt;-10,"No","Yes")))</f>
        <v>N/A</v>
      </c>
      <c r="G173" s="46">
        <v>177020</v>
      </c>
      <c r="H173" s="43" t="str">
        <f t="shared" ref="H173:H187" si="34">IF($B173="N/A","N/A",IF(G173&gt;10,"No",IF(G173&lt;-10,"No","Yes")))</f>
        <v>N/A</v>
      </c>
      <c r="I173" s="12">
        <v>2.3980000000000001</v>
      </c>
      <c r="J173" s="12">
        <v>53.57</v>
      </c>
      <c r="K173" s="44" t="s">
        <v>732</v>
      </c>
      <c r="L173" s="9" t="str">
        <f t="shared" ref="L173:L187" si="35">IF(J173="Div by 0", "N/A", IF(K173="N/A","N/A", IF(J173&gt;VALUE(MID(K173,1,2)), "No", IF(J173&lt;-1*VALUE(MID(K173,1,2)), "No", "Yes"))))</f>
        <v>No</v>
      </c>
    </row>
    <row r="174" spans="1:12" x14ac:dyDescent="0.2">
      <c r="A174" s="45" t="s">
        <v>649</v>
      </c>
      <c r="B174" s="34" t="s">
        <v>217</v>
      </c>
      <c r="C174" s="35">
        <v>326</v>
      </c>
      <c r="D174" s="43" t="str">
        <f t="shared" si="32"/>
        <v>N/A</v>
      </c>
      <c r="E174" s="35">
        <v>354</v>
      </c>
      <c r="F174" s="43" t="str">
        <f t="shared" si="33"/>
        <v>N/A</v>
      </c>
      <c r="G174" s="35">
        <v>344</v>
      </c>
      <c r="H174" s="43" t="str">
        <f t="shared" si="34"/>
        <v>N/A</v>
      </c>
      <c r="I174" s="12">
        <v>8.5890000000000004</v>
      </c>
      <c r="J174" s="12">
        <v>-2.82</v>
      </c>
      <c r="K174" s="44" t="s">
        <v>732</v>
      </c>
      <c r="L174" s="9" t="str">
        <f t="shared" si="35"/>
        <v>Yes</v>
      </c>
    </row>
    <row r="175" spans="1:12" ht="25.5" x14ac:dyDescent="0.2">
      <c r="A175" s="45" t="s">
        <v>1383</v>
      </c>
      <c r="B175" s="34" t="s">
        <v>217</v>
      </c>
      <c r="C175" s="46">
        <v>345.30981594999997</v>
      </c>
      <c r="D175" s="43" t="str">
        <f t="shared" si="32"/>
        <v>N/A</v>
      </c>
      <c r="E175" s="46">
        <v>325.62146892999999</v>
      </c>
      <c r="F175" s="43" t="str">
        <f t="shared" si="33"/>
        <v>N/A</v>
      </c>
      <c r="G175" s="46">
        <v>514.59302326</v>
      </c>
      <c r="H175" s="43" t="str">
        <f t="shared" si="34"/>
        <v>N/A</v>
      </c>
      <c r="I175" s="12">
        <v>-5.7</v>
      </c>
      <c r="J175" s="12">
        <v>58.03</v>
      </c>
      <c r="K175" s="44" t="s">
        <v>732</v>
      </c>
      <c r="L175" s="9" t="str">
        <f t="shared" si="35"/>
        <v>No</v>
      </c>
    </row>
    <row r="176" spans="1:12" ht="25.5" x14ac:dyDescent="0.2">
      <c r="A176" s="45" t="s">
        <v>1384</v>
      </c>
      <c r="B176" s="34" t="s">
        <v>217</v>
      </c>
      <c r="C176" s="46">
        <v>63248</v>
      </c>
      <c r="D176" s="43" t="str">
        <f t="shared" si="32"/>
        <v>N/A</v>
      </c>
      <c r="E176" s="46">
        <v>142146</v>
      </c>
      <c r="F176" s="43" t="str">
        <f t="shared" si="33"/>
        <v>N/A</v>
      </c>
      <c r="G176" s="46">
        <v>114121</v>
      </c>
      <c r="H176" s="43" t="str">
        <f t="shared" si="34"/>
        <v>N/A</v>
      </c>
      <c r="I176" s="12">
        <v>124.7</v>
      </c>
      <c r="J176" s="12">
        <v>-19.7</v>
      </c>
      <c r="K176" s="44" t="s">
        <v>732</v>
      </c>
      <c r="L176" s="9" t="str">
        <f t="shared" si="35"/>
        <v>Yes</v>
      </c>
    </row>
    <row r="177" spans="1:12" x14ac:dyDescent="0.2">
      <c r="A177" s="45" t="s">
        <v>516</v>
      </c>
      <c r="B177" s="34" t="s">
        <v>217</v>
      </c>
      <c r="C177" s="35">
        <v>358</v>
      </c>
      <c r="D177" s="43" t="str">
        <f t="shared" si="32"/>
        <v>N/A</v>
      </c>
      <c r="E177" s="35">
        <v>383</v>
      </c>
      <c r="F177" s="43" t="str">
        <f t="shared" si="33"/>
        <v>N/A</v>
      </c>
      <c r="G177" s="35">
        <v>338</v>
      </c>
      <c r="H177" s="43" t="str">
        <f t="shared" si="34"/>
        <v>N/A</v>
      </c>
      <c r="I177" s="12">
        <v>6.9829999999999997</v>
      </c>
      <c r="J177" s="12">
        <v>-11.7</v>
      </c>
      <c r="K177" s="44" t="s">
        <v>732</v>
      </c>
      <c r="L177" s="9" t="str">
        <f t="shared" si="35"/>
        <v>Yes</v>
      </c>
    </row>
    <row r="178" spans="1:12" ht="25.5" x14ac:dyDescent="0.2">
      <c r="A178" s="45" t="s">
        <v>1385</v>
      </c>
      <c r="B178" s="34" t="s">
        <v>217</v>
      </c>
      <c r="C178" s="46">
        <v>176.67039105999999</v>
      </c>
      <c r="D178" s="43" t="str">
        <f t="shared" si="32"/>
        <v>N/A</v>
      </c>
      <c r="E178" s="46">
        <v>371.13838120000003</v>
      </c>
      <c r="F178" s="43" t="str">
        <f t="shared" si="33"/>
        <v>N/A</v>
      </c>
      <c r="G178" s="46">
        <v>337.63609466999998</v>
      </c>
      <c r="H178" s="43" t="str">
        <f t="shared" si="34"/>
        <v>N/A</v>
      </c>
      <c r="I178" s="12">
        <v>110.1</v>
      </c>
      <c r="J178" s="12">
        <v>-9.0299999999999994</v>
      </c>
      <c r="K178" s="44" t="s">
        <v>732</v>
      </c>
      <c r="L178" s="9" t="str">
        <f t="shared" si="35"/>
        <v>Yes</v>
      </c>
    </row>
    <row r="179" spans="1:12" ht="25.5" x14ac:dyDescent="0.2">
      <c r="A179" s="45" t="s">
        <v>1386</v>
      </c>
      <c r="B179" s="34" t="s">
        <v>217</v>
      </c>
      <c r="C179" s="46">
        <v>30629</v>
      </c>
      <c r="D179" s="43" t="str">
        <f t="shared" si="32"/>
        <v>N/A</v>
      </c>
      <c r="E179" s="46">
        <v>44382</v>
      </c>
      <c r="F179" s="43" t="str">
        <f t="shared" si="33"/>
        <v>N/A</v>
      </c>
      <c r="G179" s="46">
        <v>76527</v>
      </c>
      <c r="H179" s="43" t="str">
        <f t="shared" si="34"/>
        <v>N/A</v>
      </c>
      <c r="I179" s="12">
        <v>44.9</v>
      </c>
      <c r="J179" s="12">
        <v>72.430000000000007</v>
      </c>
      <c r="K179" s="44" t="s">
        <v>732</v>
      </c>
      <c r="L179" s="9" t="str">
        <f t="shared" si="35"/>
        <v>No</v>
      </c>
    </row>
    <row r="180" spans="1:12" x14ac:dyDescent="0.2">
      <c r="A180" s="45" t="s">
        <v>517</v>
      </c>
      <c r="B180" s="34" t="s">
        <v>217</v>
      </c>
      <c r="C180" s="35">
        <v>108</v>
      </c>
      <c r="D180" s="43" t="str">
        <f t="shared" si="32"/>
        <v>N/A</v>
      </c>
      <c r="E180" s="35">
        <v>137</v>
      </c>
      <c r="F180" s="43" t="str">
        <f t="shared" si="33"/>
        <v>N/A</v>
      </c>
      <c r="G180" s="35">
        <v>198</v>
      </c>
      <c r="H180" s="43" t="str">
        <f t="shared" si="34"/>
        <v>N/A</v>
      </c>
      <c r="I180" s="12">
        <v>26.85</v>
      </c>
      <c r="J180" s="12">
        <v>44.53</v>
      </c>
      <c r="K180" s="44" t="s">
        <v>732</v>
      </c>
      <c r="L180" s="9" t="str">
        <f t="shared" si="35"/>
        <v>No</v>
      </c>
    </row>
    <row r="181" spans="1:12" ht="25.5" x14ac:dyDescent="0.2">
      <c r="A181" s="45" t="s">
        <v>1387</v>
      </c>
      <c r="B181" s="34" t="s">
        <v>217</v>
      </c>
      <c r="C181" s="46">
        <v>283.60185185</v>
      </c>
      <c r="D181" s="43" t="str">
        <f t="shared" si="32"/>
        <v>N/A</v>
      </c>
      <c r="E181" s="46">
        <v>323.95620437999997</v>
      </c>
      <c r="F181" s="43" t="str">
        <f t="shared" si="33"/>
        <v>N/A</v>
      </c>
      <c r="G181" s="46">
        <v>386.5</v>
      </c>
      <c r="H181" s="43" t="str">
        <f t="shared" si="34"/>
        <v>N/A</v>
      </c>
      <c r="I181" s="12">
        <v>14.23</v>
      </c>
      <c r="J181" s="12">
        <v>19.309999999999999</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66698016</v>
      </c>
      <c r="D185" s="43" t="str">
        <f t="shared" si="32"/>
        <v>N/A</v>
      </c>
      <c r="E185" s="46">
        <v>75656914</v>
      </c>
      <c r="F185" s="43" t="str">
        <f t="shared" si="33"/>
        <v>N/A</v>
      </c>
      <c r="G185" s="46">
        <v>74391906</v>
      </c>
      <c r="H185" s="43" t="str">
        <f t="shared" si="34"/>
        <v>N/A</v>
      </c>
      <c r="I185" s="12">
        <v>13.43</v>
      </c>
      <c r="J185" s="12">
        <v>-1.67</v>
      </c>
      <c r="K185" s="44" t="s">
        <v>732</v>
      </c>
      <c r="L185" s="9" t="str">
        <f t="shared" si="35"/>
        <v>Yes</v>
      </c>
    </row>
    <row r="186" spans="1:12" ht="25.5" x14ac:dyDescent="0.2">
      <c r="A186" s="45" t="s">
        <v>519</v>
      </c>
      <c r="B186" s="34" t="s">
        <v>217</v>
      </c>
      <c r="C186" s="35">
        <v>2755</v>
      </c>
      <c r="D186" s="43" t="str">
        <f t="shared" si="32"/>
        <v>N/A</v>
      </c>
      <c r="E186" s="35">
        <v>2345</v>
      </c>
      <c r="F186" s="43" t="str">
        <f t="shared" si="33"/>
        <v>N/A</v>
      </c>
      <c r="G186" s="35">
        <v>2365</v>
      </c>
      <c r="H186" s="43" t="str">
        <f t="shared" si="34"/>
        <v>N/A</v>
      </c>
      <c r="I186" s="12">
        <v>-14.9</v>
      </c>
      <c r="J186" s="12">
        <v>0.85289999999999999</v>
      </c>
      <c r="K186" s="44" t="s">
        <v>732</v>
      </c>
      <c r="L186" s="9" t="str">
        <f t="shared" si="35"/>
        <v>Yes</v>
      </c>
    </row>
    <row r="187" spans="1:12" ht="25.5" x14ac:dyDescent="0.2">
      <c r="A187" s="45" t="s">
        <v>1391</v>
      </c>
      <c r="B187" s="34" t="s">
        <v>217</v>
      </c>
      <c r="C187" s="46">
        <v>24209.806171</v>
      </c>
      <c r="D187" s="43" t="str">
        <f t="shared" si="32"/>
        <v>N/A</v>
      </c>
      <c r="E187" s="46">
        <v>32263.076333000001</v>
      </c>
      <c r="F187" s="43" t="str">
        <f t="shared" si="33"/>
        <v>N/A</v>
      </c>
      <c r="G187" s="46">
        <v>31455.351374000002</v>
      </c>
      <c r="H187" s="43" t="str">
        <f t="shared" si="34"/>
        <v>N/A</v>
      </c>
      <c r="I187" s="12">
        <v>33.26</v>
      </c>
      <c r="J187" s="12">
        <v>-2.5</v>
      </c>
      <c r="K187" s="44" t="s">
        <v>732</v>
      </c>
      <c r="L187" s="9" t="str">
        <f t="shared" si="35"/>
        <v>Yes</v>
      </c>
    </row>
    <row r="188" spans="1:12" x14ac:dyDescent="0.2">
      <c r="A188" s="4" t="s">
        <v>1392</v>
      </c>
      <c r="B188" s="34" t="s">
        <v>217</v>
      </c>
      <c r="C188" s="46">
        <v>70392939</v>
      </c>
      <c r="D188" s="43" t="str">
        <f t="shared" ref="D188:D203" si="36">IF($B188="N/A","N/A",IF(C188&gt;10,"No",IF(C188&lt;-10,"No","Yes")))</f>
        <v>N/A</v>
      </c>
      <c r="E188" s="46">
        <v>79953568</v>
      </c>
      <c r="F188" s="43" t="str">
        <f t="shared" ref="F188:F203" si="37">IF($B188="N/A","N/A",IF(E188&gt;10,"No",IF(E188&lt;-10,"No","Yes")))</f>
        <v>N/A</v>
      </c>
      <c r="G188" s="46">
        <v>79062979</v>
      </c>
      <c r="H188" s="43" t="str">
        <f t="shared" ref="H188:H203" si="38">IF($B188="N/A","N/A",IF(G188&gt;10,"No",IF(G188&lt;-10,"No","Yes")))</f>
        <v>N/A</v>
      </c>
      <c r="I188" s="12">
        <v>13.58</v>
      </c>
      <c r="J188" s="12">
        <v>-1.1100000000000001</v>
      </c>
      <c r="K188" s="44" t="s">
        <v>732</v>
      </c>
      <c r="L188" s="9" t="str">
        <f t="shared" ref="L188:L203" si="39">IF(J188="Div by 0", "N/A", IF(K188="N/A","N/A", IF(J188&gt;VALUE(MID(K188,1,2)), "No", IF(J188&lt;-1*VALUE(MID(K188,1,2)), "No", "Yes"))))</f>
        <v>Yes</v>
      </c>
    </row>
    <row r="189" spans="1:12" x14ac:dyDescent="0.2">
      <c r="A189" s="4" t="s">
        <v>1489</v>
      </c>
      <c r="B189" s="34" t="s">
        <v>217</v>
      </c>
      <c r="C189" s="35">
        <v>3120</v>
      </c>
      <c r="D189" s="43" t="str">
        <f t="shared" si="36"/>
        <v>N/A</v>
      </c>
      <c r="E189" s="35">
        <v>2737</v>
      </c>
      <c r="F189" s="43" t="str">
        <f t="shared" si="37"/>
        <v>N/A</v>
      </c>
      <c r="G189" s="35">
        <v>2860</v>
      </c>
      <c r="H189" s="43" t="str">
        <f t="shared" si="38"/>
        <v>N/A</v>
      </c>
      <c r="I189" s="12">
        <v>-12.3</v>
      </c>
      <c r="J189" s="12">
        <v>4.4939999999999998</v>
      </c>
      <c r="K189" s="44" t="s">
        <v>732</v>
      </c>
      <c r="L189" s="9" t="str">
        <f t="shared" si="39"/>
        <v>Yes</v>
      </c>
    </row>
    <row r="190" spans="1:12" x14ac:dyDescent="0.2">
      <c r="A190" s="4" t="s">
        <v>1490</v>
      </c>
      <c r="B190" s="34" t="s">
        <v>217</v>
      </c>
      <c r="C190" s="46">
        <v>22561.839423000001</v>
      </c>
      <c r="D190" s="43" t="str">
        <f t="shared" si="36"/>
        <v>N/A</v>
      </c>
      <c r="E190" s="46">
        <v>29212.118377999999</v>
      </c>
      <c r="F190" s="43" t="str">
        <f t="shared" si="37"/>
        <v>N/A</v>
      </c>
      <c r="G190" s="46">
        <v>27644.398251999999</v>
      </c>
      <c r="H190" s="43" t="str">
        <f t="shared" si="38"/>
        <v>N/A</v>
      </c>
      <c r="I190" s="12">
        <v>29.48</v>
      </c>
      <c r="J190" s="12">
        <v>-5.37</v>
      </c>
      <c r="K190" s="44" t="s">
        <v>732</v>
      </c>
      <c r="L190" s="9" t="str">
        <f t="shared" si="39"/>
        <v>Yes</v>
      </c>
    </row>
    <row r="191" spans="1:12" x14ac:dyDescent="0.2">
      <c r="A191" s="4" t="s">
        <v>1491</v>
      </c>
      <c r="B191" s="34" t="s">
        <v>217</v>
      </c>
      <c r="C191" s="46">
        <v>8560.7851518999996</v>
      </c>
      <c r="D191" s="43" t="str">
        <f t="shared" si="36"/>
        <v>N/A</v>
      </c>
      <c r="E191" s="46">
        <v>10826.545082000001</v>
      </c>
      <c r="F191" s="43" t="str">
        <f t="shared" si="37"/>
        <v>N/A</v>
      </c>
      <c r="G191" s="46">
        <v>11387.429099999999</v>
      </c>
      <c r="H191" s="43" t="str">
        <f t="shared" si="38"/>
        <v>N/A</v>
      </c>
      <c r="I191" s="12">
        <v>26.47</v>
      </c>
      <c r="J191" s="12">
        <v>5.181</v>
      </c>
      <c r="K191" s="44" t="s">
        <v>732</v>
      </c>
      <c r="L191" s="9" t="str">
        <f t="shared" si="39"/>
        <v>Yes</v>
      </c>
    </row>
    <row r="192" spans="1:12" x14ac:dyDescent="0.2">
      <c r="A192" s="4" t="s">
        <v>1492</v>
      </c>
      <c r="B192" s="34" t="s">
        <v>217</v>
      </c>
      <c r="C192" s="46">
        <v>28153.339462</v>
      </c>
      <c r="D192" s="43" t="str">
        <f t="shared" si="36"/>
        <v>N/A</v>
      </c>
      <c r="E192" s="46">
        <v>35924.457356999999</v>
      </c>
      <c r="F192" s="43" t="str">
        <f t="shared" si="37"/>
        <v>N/A</v>
      </c>
      <c r="G192" s="46">
        <v>34159.317515000002</v>
      </c>
      <c r="H192" s="43" t="str">
        <f t="shared" si="38"/>
        <v>N/A</v>
      </c>
      <c r="I192" s="12">
        <v>27.6</v>
      </c>
      <c r="J192" s="12">
        <v>-4.91</v>
      </c>
      <c r="K192" s="44" t="s">
        <v>732</v>
      </c>
      <c r="L192" s="9" t="str">
        <f t="shared" si="39"/>
        <v>Yes</v>
      </c>
    </row>
    <row r="193" spans="1:12" x14ac:dyDescent="0.2">
      <c r="A193" s="45" t="s">
        <v>1493</v>
      </c>
      <c r="B193" s="34" t="s">
        <v>217</v>
      </c>
      <c r="C193" s="9">
        <v>10.354440461999999</v>
      </c>
      <c r="D193" s="43" t="str">
        <f t="shared" si="36"/>
        <v>N/A</v>
      </c>
      <c r="E193" s="9">
        <v>10.314678726</v>
      </c>
      <c r="F193" s="43" t="str">
        <f t="shared" si="37"/>
        <v>N/A</v>
      </c>
      <c r="G193" s="9">
        <v>10.51625239</v>
      </c>
      <c r="H193" s="43" t="str">
        <f t="shared" si="38"/>
        <v>N/A</v>
      </c>
      <c r="I193" s="12">
        <v>-0.38400000000000001</v>
      </c>
      <c r="J193" s="12">
        <v>1.954</v>
      </c>
      <c r="K193" s="44" t="s">
        <v>732</v>
      </c>
      <c r="L193" s="9" t="str">
        <f t="shared" si="39"/>
        <v>Yes</v>
      </c>
    </row>
    <row r="194" spans="1:12" x14ac:dyDescent="0.2">
      <c r="A194" s="45" t="s">
        <v>1494</v>
      </c>
      <c r="B194" s="34" t="s">
        <v>217</v>
      </c>
      <c r="C194" s="9">
        <v>6.8760151596999997</v>
      </c>
      <c r="D194" s="43" t="str">
        <f t="shared" si="36"/>
        <v>N/A</v>
      </c>
      <c r="E194" s="9">
        <v>6.5107177800000002</v>
      </c>
      <c r="F194" s="43" t="str">
        <f t="shared" si="37"/>
        <v>N/A</v>
      </c>
      <c r="G194" s="9">
        <v>7.0186066638</v>
      </c>
      <c r="H194" s="43" t="str">
        <f t="shared" si="38"/>
        <v>N/A</v>
      </c>
      <c r="I194" s="12">
        <v>-5.31</v>
      </c>
      <c r="J194" s="12">
        <v>7.8010000000000002</v>
      </c>
      <c r="K194" s="44" t="s">
        <v>732</v>
      </c>
      <c r="L194" s="9" t="str">
        <f t="shared" si="39"/>
        <v>Yes</v>
      </c>
    </row>
    <row r="195" spans="1:12" x14ac:dyDescent="0.2">
      <c r="A195" s="45" t="s">
        <v>1495</v>
      </c>
      <c r="B195" s="34" t="s">
        <v>217</v>
      </c>
      <c r="C195" s="9">
        <v>13.261968481</v>
      </c>
      <c r="D195" s="43" t="str">
        <f t="shared" si="36"/>
        <v>N/A</v>
      </c>
      <c r="E195" s="9">
        <v>13.356871627</v>
      </c>
      <c r="F195" s="43" t="str">
        <f t="shared" si="37"/>
        <v>N/A</v>
      </c>
      <c r="G195" s="9">
        <v>13.356858131999999</v>
      </c>
      <c r="H195" s="43" t="str">
        <f t="shared" si="38"/>
        <v>N/A</v>
      </c>
      <c r="I195" s="12">
        <v>0.71560000000000001</v>
      </c>
      <c r="J195" s="12">
        <v>0</v>
      </c>
      <c r="K195" s="44" t="s">
        <v>732</v>
      </c>
      <c r="L195" s="9" t="str">
        <f t="shared" si="39"/>
        <v>Yes</v>
      </c>
    </row>
    <row r="196" spans="1:12" ht="25.5" x14ac:dyDescent="0.2">
      <c r="A196" s="4" t="s">
        <v>1404</v>
      </c>
      <c r="B196" s="34" t="s">
        <v>217</v>
      </c>
      <c r="C196" s="46">
        <v>66698016</v>
      </c>
      <c r="D196" s="43" t="str">
        <f t="shared" si="36"/>
        <v>N/A</v>
      </c>
      <c r="E196" s="46">
        <v>75656914</v>
      </c>
      <c r="F196" s="43" t="str">
        <f t="shared" si="37"/>
        <v>N/A</v>
      </c>
      <c r="G196" s="46">
        <v>74391906</v>
      </c>
      <c r="H196" s="43" t="str">
        <f t="shared" si="38"/>
        <v>N/A</v>
      </c>
      <c r="I196" s="12">
        <v>13.43</v>
      </c>
      <c r="J196" s="12">
        <v>-1.67</v>
      </c>
      <c r="K196" s="44" t="s">
        <v>732</v>
      </c>
      <c r="L196" s="9" t="str">
        <f t="shared" si="39"/>
        <v>Yes</v>
      </c>
    </row>
    <row r="197" spans="1:12" x14ac:dyDescent="0.2">
      <c r="A197" s="4" t="s">
        <v>1496</v>
      </c>
      <c r="B197" s="34" t="s">
        <v>217</v>
      </c>
      <c r="C197" s="35">
        <v>2755</v>
      </c>
      <c r="D197" s="43" t="str">
        <f t="shared" si="36"/>
        <v>N/A</v>
      </c>
      <c r="E197" s="35">
        <v>2345</v>
      </c>
      <c r="F197" s="43" t="str">
        <f t="shared" si="37"/>
        <v>N/A</v>
      </c>
      <c r="G197" s="35">
        <v>2365</v>
      </c>
      <c r="H197" s="43" t="str">
        <f t="shared" si="38"/>
        <v>N/A</v>
      </c>
      <c r="I197" s="12">
        <v>-14.9</v>
      </c>
      <c r="J197" s="12">
        <v>0.85289999999999999</v>
      </c>
      <c r="K197" s="44" t="s">
        <v>732</v>
      </c>
      <c r="L197" s="9" t="str">
        <f t="shared" si="39"/>
        <v>Yes</v>
      </c>
    </row>
    <row r="198" spans="1:12" ht="25.5" x14ac:dyDescent="0.2">
      <c r="A198" s="4" t="s">
        <v>1497</v>
      </c>
      <c r="B198" s="34" t="s">
        <v>217</v>
      </c>
      <c r="C198" s="46">
        <v>24209.806171</v>
      </c>
      <c r="D198" s="43" t="str">
        <f t="shared" si="36"/>
        <v>N/A</v>
      </c>
      <c r="E198" s="46">
        <v>32263.076333000001</v>
      </c>
      <c r="F198" s="43" t="str">
        <f t="shared" si="37"/>
        <v>N/A</v>
      </c>
      <c r="G198" s="46">
        <v>31455.351374000002</v>
      </c>
      <c r="H198" s="43" t="str">
        <f t="shared" si="38"/>
        <v>N/A</v>
      </c>
      <c r="I198" s="12">
        <v>33.26</v>
      </c>
      <c r="J198" s="12">
        <v>-2.5</v>
      </c>
      <c r="K198" s="44" t="s">
        <v>732</v>
      </c>
      <c r="L198" s="9" t="str">
        <f t="shared" si="39"/>
        <v>Yes</v>
      </c>
    </row>
    <row r="199" spans="1:12" ht="25.5" x14ac:dyDescent="0.2">
      <c r="A199" s="4" t="s">
        <v>1498</v>
      </c>
      <c r="B199" s="34" t="s">
        <v>217</v>
      </c>
      <c r="C199" s="46">
        <v>8217.5602648999993</v>
      </c>
      <c r="D199" s="43" t="str">
        <f t="shared" si="36"/>
        <v>N/A</v>
      </c>
      <c r="E199" s="46">
        <v>11185.866309999999</v>
      </c>
      <c r="F199" s="43" t="str">
        <f t="shared" si="37"/>
        <v>N/A</v>
      </c>
      <c r="G199" s="46">
        <v>13211.722124</v>
      </c>
      <c r="H199" s="43" t="str">
        <f t="shared" si="38"/>
        <v>N/A</v>
      </c>
      <c r="I199" s="12">
        <v>36.119999999999997</v>
      </c>
      <c r="J199" s="12">
        <v>18.11</v>
      </c>
      <c r="K199" s="44" t="s">
        <v>732</v>
      </c>
      <c r="L199" s="9" t="str">
        <f t="shared" si="39"/>
        <v>Yes</v>
      </c>
    </row>
    <row r="200" spans="1:12" ht="25.5" x14ac:dyDescent="0.2">
      <c r="A200" s="4" t="s">
        <v>1499</v>
      </c>
      <c r="B200" s="34" t="s">
        <v>217</v>
      </c>
      <c r="C200" s="46">
        <v>30246.879000000001</v>
      </c>
      <c r="D200" s="43" t="str">
        <f t="shared" si="36"/>
        <v>N/A</v>
      </c>
      <c r="E200" s="46">
        <v>38891.055493</v>
      </c>
      <c r="F200" s="43" t="str">
        <f t="shared" si="37"/>
        <v>N/A</v>
      </c>
      <c r="G200" s="46">
        <v>37181.823888999999</v>
      </c>
      <c r="H200" s="43" t="str">
        <f t="shared" si="38"/>
        <v>N/A</v>
      </c>
      <c r="I200" s="12">
        <v>28.58</v>
      </c>
      <c r="J200" s="12">
        <v>-4.3899999999999997</v>
      </c>
      <c r="K200" s="44" t="s">
        <v>732</v>
      </c>
      <c r="L200" s="9" t="str">
        <f t="shared" si="39"/>
        <v>Yes</v>
      </c>
    </row>
    <row r="201" spans="1:12" ht="25.5" x14ac:dyDescent="0.2">
      <c r="A201" s="4" t="s">
        <v>1500</v>
      </c>
      <c r="B201" s="34" t="s">
        <v>217</v>
      </c>
      <c r="C201" s="9">
        <v>9.1431036771999992</v>
      </c>
      <c r="D201" s="43" t="str">
        <f t="shared" si="36"/>
        <v>N/A</v>
      </c>
      <c r="E201" s="9">
        <v>8.8373845864000007</v>
      </c>
      <c r="F201" s="43" t="str">
        <f t="shared" si="37"/>
        <v>N/A</v>
      </c>
      <c r="G201" s="9">
        <v>8.6961317841000003</v>
      </c>
      <c r="H201" s="43" t="str">
        <f t="shared" si="38"/>
        <v>N/A</v>
      </c>
      <c r="I201" s="12">
        <v>-3.34</v>
      </c>
      <c r="J201" s="12">
        <v>-1.6</v>
      </c>
      <c r="K201" s="44" t="s">
        <v>732</v>
      </c>
      <c r="L201" s="9" t="str">
        <f t="shared" si="39"/>
        <v>Yes</v>
      </c>
    </row>
    <row r="202" spans="1:12" ht="25.5" x14ac:dyDescent="0.2">
      <c r="A202" s="4" t="s">
        <v>1501</v>
      </c>
      <c r="B202" s="34" t="s">
        <v>217</v>
      </c>
      <c r="C202" s="9">
        <v>5.8395854281000004</v>
      </c>
      <c r="D202" s="43" t="str">
        <f t="shared" si="36"/>
        <v>N/A</v>
      </c>
      <c r="E202" s="9">
        <v>4.9897714132999997</v>
      </c>
      <c r="F202" s="43" t="str">
        <f t="shared" si="37"/>
        <v>N/A</v>
      </c>
      <c r="G202" s="9">
        <v>4.8896581566000004</v>
      </c>
      <c r="H202" s="43" t="str">
        <f t="shared" si="38"/>
        <v>N/A</v>
      </c>
      <c r="I202" s="12">
        <v>-14.6</v>
      </c>
      <c r="J202" s="12">
        <v>-2.0099999999999998</v>
      </c>
      <c r="K202" s="44" t="s">
        <v>732</v>
      </c>
      <c r="L202" s="9" t="str">
        <f t="shared" si="39"/>
        <v>Yes</v>
      </c>
    </row>
    <row r="203" spans="1:12" ht="25.5" x14ac:dyDescent="0.2">
      <c r="A203" s="4" t="s">
        <v>1502</v>
      </c>
      <c r="B203" s="34" t="s">
        <v>217</v>
      </c>
      <c r="C203" s="9">
        <v>11.894142134999999</v>
      </c>
      <c r="D203" s="43" t="str">
        <f t="shared" si="36"/>
        <v>N/A</v>
      </c>
      <c r="E203" s="9">
        <v>11.884617947000001</v>
      </c>
      <c r="F203" s="43" t="str">
        <f t="shared" si="37"/>
        <v>N/A</v>
      </c>
      <c r="G203" s="9">
        <v>11.76239953</v>
      </c>
      <c r="H203" s="43" t="str">
        <f t="shared" si="38"/>
        <v>N/A</v>
      </c>
      <c r="I203" s="12">
        <v>-0.08</v>
      </c>
      <c r="J203" s="12">
        <v>-1.03</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290494</v>
      </c>
      <c r="D6" s="43" t="str">
        <f>IF($B6="N/A","N/A",IF(C6&gt;10,"No",IF(C6&lt;-10,"No","Yes")))</f>
        <v>N/A</v>
      </c>
      <c r="E6" s="35">
        <v>272520</v>
      </c>
      <c r="F6" s="43" t="str">
        <f>IF($B6="N/A","N/A",IF(E6&gt;10,"No",IF(E6&lt;-10,"No","Yes")))</f>
        <v>N/A</v>
      </c>
      <c r="G6" s="35">
        <v>274621</v>
      </c>
      <c r="H6" s="43" t="str">
        <f>IF($B6="N/A","N/A",IF(G6&gt;10,"No",IF(G6&lt;-10,"No","Yes")))</f>
        <v>N/A</v>
      </c>
      <c r="I6" s="12">
        <v>-6.19</v>
      </c>
      <c r="J6" s="12">
        <v>0.77100000000000002</v>
      </c>
      <c r="K6" s="44" t="s">
        <v>732</v>
      </c>
      <c r="L6" s="9" t="str">
        <f t="shared" ref="L6:L46" si="0">IF(J6="Div by 0", "N/A", IF(K6="N/A","N/A", IF(J6&gt;VALUE(MID(K6,1,2)), "No", IF(J6&lt;-1*VALUE(MID(K6,1,2)), "No", "Yes"))))</f>
        <v>Yes</v>
      </c>
    </row>
    <row r="7" spans="1:12" x14ac:dyDescent="0.2">
      <c r="A7" s="45" t="s">
        <v>10</v>
      </c>
      <c r="B7" s="34" t="s">
        <v>217</v>
      </c>
      <c r="C7" s="35">
        <v>230006</v>
      </c>
      <c r="D7" s="43" t="str">
        <f>IF($B7="N/A","N/A",IF(C7&gt;10,"No",IF(C7&lt;-10,"No","Yes")))</f>
        <v>N/A</v>
      </c>
      <c r="E7" s="35">
        <v>223041</v>
      </c>
      <c r="F7" s="43" t="str">
        <f>IF($B7="N/A","N/A",IF(E7&gt;10,"No",IF(E7&lt;-10,"No","Yes")))</f>
        <v>N/A</v>
      </c>
      <c r="G7" s="35">
        <v>221122</v>
      </c>
      <c r="H7" s="43" t="str">
        <f>IF($B7="N/A","N/A",IF(G7&gt;10,"No",IF(G7&lt;-10,"No","Yes")))</f>
        <v>N/A</v>
      </c>
      <c r="I7" s="12">
        <v>-3.03</v>
      </c>
      <c r="J7" s="12">
        <v>-0.86</v>
      </c>
      <c r="K7" s="44" t="s">
        <v>732</v>
      </c>
      <c r="L7" s="9" t="str">
        <f t="shared" si="0"/>
        <v>Yes</v>
      </c>
    </row>
    <row r="8" spans="1:12" x14ac:dyDescent="0.2">
      <c r="A8" s="45" t="s">
        <v>91</v>
      </c>
      <c r="B8" s="9" t="s">
        <v>301</v>
      </c>
      <c r="C8" s="8">
        <v>79.177538951000002</v>
      </c>
      <c r="D8" s="43" t="str">
        <f>IF($B8="N/A","N/A",IF(C8&gt;90,"No",IF(C8&lt;65,"No","Yes")))</f>
        <v>Yes</v>
      </c>
      <c r="E8" s="8">
        <v>81.843901364999994</v>
      </c>
      <c r="F8" s="43" t="str">
        <f>IF($B8="N/A","N/A",IF(E8&gt;90,"No",IF(E8&lt;65,"No","Yes")))</f>
        <v>Yes</v>
      </c>
      <c r="G8" s="8">
        <v>80.518969780000006</v>
      </c>
      <c r="H8" s="43" t="str">
        <f>IF($B8="N/A","N/A",IF(G8&gt;90,"No",IF(G8&lt;65,"No","Yes")))</f>
        <v>Yes</v>
      </c>
      <c r="I8" s="12">
        <v>3.3679999999999999</v>
      </c>
      <c r="J8" s="12">
        <v>-1.62</v>
      </c>
      <c r="K8" s="44" t="s">
        <v>732</v>
      </c>
      <c r="L8" s="9" t="str">
        <f t="shared" si="0"/>
        <v>Yes</v>
      </c>
    </row>
    <row r="9" spans="1:12" x14ac:dyDescent="0.2">
      <c r="A9" s="45" t="s">
        <v>92</v>
      </c>
      <c r="B9" s="9" t="s">
        <v>302</v>
      </c>
      <c r="C9" s="8">
        <v>78.835259461000007</v>
      </c>
      <c r="D9" s="43" t="str">
        <f>IF($B9="N/A","N/A",IF(C9&gt;100,"No",IF(C9&lt;90,"No","Yes")))</f>
        <v>No</v>
      </c>
      <c r="E9" s="8">
        <v>81.742522757000003</v>
      </c>
      <c r="F9" s="43" t="str">
        <f>IF($B9="N/A","N/A",IF(E9&gt;100,"No",IF(E9&lt;90,"No","Yes")))</f>
        <v>No</v>
      </c>
      <c r="G9" s="8">
        <v>81.433032323000006</v>
      </c>
      <c r="H9" s="43" t="str">
        <f>IF($B9="N/A","N/A",IF(G9&gt;100,"No",IF(G9&lt;90,"No","Yes")))</f>
        <v>No</v>
      </c>
      <c r="I9" s="12">
        <v>3.6880000000000002</v>
      </c>
      <c r="J9" s="12">
        <v>-0.379</v>
      </c>
      <c r="K9" s="44" t="s">
        <v>732</v>
      </c>
      <c r="L9" s="9" t="str">
        <f t="shared" si="0"/>
        <v>Yes</v>
      </c>
    </row>
    <row r="10" spans="1:12" x14ac:dyDescent="0.2">
      <c r="A10" s="45" t="s">
        <v>93</v>
      </c>
      <c r="B10" s="9" t="s">
        <v>303</v>
      </c>
      <c r="C10" s="8">
        <v>86.398096831999993</v>
      </c>
      <c r="D10" s="43" t="str">
        <f>IF($B10="N/A","N/A",IF(C10&gt;100,"No",IF(C10&lt;85,"No","Yes")))</f>
        <v>Yes</v>
      </c>
      <c r="E10" s="8">
        <v>88.090814074999997</v>
      </c>
      <c r="F10" s="43" t="str">
        <f>IF($B10="N/A","N/A",IF(E10&gt;100,"No",IF(E10&lt;85,"No","Yes")))</f>
        <v>Yes</v>
      </c>
      <c r="G10" s="8">
        <v>86.528016210000004</v>
      </c>
      <c r="H10" s="43" t="str">
        <f>IF($B10="N/A","N/A",IF(G10&gt;100,"No",IF(G10&lt;85,"No","Yes")))</f>
        <v>Yes</v>
      </c>
      <c r="I10" s="12">
        <v>1.9590000000000001</v>
      </c>
      <c r="J10" s="12">
        <v>-1.77</v>
      </c>
      <c r="K10" s="44" t="s">
        <v>732</v>
      </c>
      <c r="L10" s="9" t="str">
        <f t="shared" si="0"/>
        <v>Yes</v>
      </c>
    </row>
    <row r="11" spans="1:12" x14ac:dyDescent="0.2">
      <c r="A11" s="45" t="s">
        <v>94</v>
      </c>
      <c r="B11" s="9" t="s">
        <v>304</v>
      </c>
      <c r="C11" s="8">
        <v>77.199044450000002</v>
      </c>
      <c r="D11" s="43" t="str">
        <f>IF($B11="N/A","N/A",IF(C11&gt;100,"No",IF(C11&lt;80,"No","Yes")))</f>
        <v>No</v>
      </c>
      <c r="E11" s="8">
        <v>80.814486805000001</v>
      </c>
      <c r="F11" s="43" t="str">
        <f>IF($B11="N/A","N/A",IF(E11&gt;100,"No",IF(E11&lt;80,"No","Yes")))</f>
        <v>Yes</v>
      </c>
      <c r="G11" s="8">
        <v>82.041607783000003</v>
      </c>
      <c r="H11" s="43" t="str">
        <f>IF($B11="N/A","N/A",IF(G11&gt;100,"No",IF(G11&lt;80,"No","Yes")))</f>
        <v>Yes</v>
      </c>
      <c r="I11" s="12">
        <v>4.6829999999999998</v>
      </c>
      <c r="J11" s="12">
        <v>1.518</v>
      </c>
      <c r="K11" s="44" t="s">
        <v>732</v>
      </c>
      <c r="L11" s="9" t="str">
        <f t="shared" si="0"/>
        <v>Yes</v>
      </c>
    </row>
    <row r="12" spans="1:12" x14ac:dyDescent="0.2">
      <c r="A12" s="45" t="s">
        <v>95</v>
      </c>
      <c r="B12" s="9" t="s">
        <v>304</v>
      </c>
      <c r="C12" s="8">
        <v>79.884927044999998</v>
      </c>
      <c r="D12" s="43" t="str">
        <f>IF($B12="N/A","N/A",IF(C12&gt;100,"No",IF(C12&lt;80,"No","Yes")))</f>
        <v>No</v>
      </c>
      <c r="E12" s="8">
        <v>81.070523929999993</v>
      </c>
      <c r="F12" s="43" t="str">
        <f>IF($B12="N/A","N/A",IF(E12&gt;100,"No",IF(E12&lt;80,"No","Yes")))</f>
        <v>Yes</v>
      </c>
      <c r="G12" s="8">
        <v>74.447432892999998</v>
      </c>
      <c r="H12" s="43" t="str">
        <f>IF($B12="N/A","N/A",IF(G12&gt;100,"No",IF(G12&lt;80,"No","Yes")))</f>
        <v>No</v>
      </c>
      <c r="I12" s="12">
        <v>1.484</v>
      </c>
      <c r="J12" s="12">
        <v>-8.17</v>
      </c>
      <c r="K12" s="44" t="s">
        <v>732</v>
      </c>
      <c r="L12" s="9" t="str">
        <f t="shared" si="0"/>
        <v>Yes</v>
      </c>
    </row>
    <row r="13" spans="1:12" x14ac:dyDescent="0.2">
      <c r="A13" s="3" t="s">
        <v>96</v>
      </c>
      <c r="B13" s="34" t="s">
        <v>217</v>
      </c>
      <c r="C13" s="35">
        <v>200080.56</v>
      </c>
      <c r="D13" s="43" t="str">
        <f t="shared" ref="D13:D44" si="1">IF($B13="N/A","N/A",IF(C13&gt;10,"No",IF(C13&lt;-10,"No","Yes")))</f>
        <v>N/A</v>
      </c>
      <c r="E13" s="35">
        <v>184377.61</v>
      </c>
      <c r="F13" s="43" t="str">
        <f t="shared" ref="F13:F44" si="2">IF($B13="N/A","N/A",IF(E13&gt;10,"No",IF(E13&lt;-10,"No","Yes")))</f>
        <v>N/A</v>
      </c>
      <c r="G13" s="35">
        <v>188677.98</v>
      </c>
      <c r="H13" s="43" t="str">
        <f t="shared" ref="H13:H44" si="3">IF($B13="N/A","N/A",IF(G13&gt;10,"No",IF(G13&lt;-10,"No","Yes")))</f>
        <v>N/A</v>
      </c>
      <c r="I13" s="12">
        <v>-7.85</v>
      </c>
      <c r="J13" s="12">
        <v>2.3319999999999999</v>
      </c>
      <c r="K13" s="44" t="s">
        <v>732</v>
      </c>
      <c r="L13" s="9" t="str">
        <f t="shared" si="0"/>
        <v>Yes</v>
      </c>
    </row>
    <row r="14" spans="1:12" x14ac:dyDescent="0.2">
      <c r="A14" s="3" t="s">
        <v>100</v>
      </c>
      <c r="B14" s="34" t="s">
        <v>217</v>
      </c>
      <c r="C14" s="35">
        <v>13239</v>
      </c>
      <c r="D14" s="43" t="str">
        <f t="shared" si="1"/>
        <v>N/A</v>
      </c>
      <c r="E14" s="35">
        <v>11535</v>
      </c>
      <c r="F14" s="43" t="str">
        <f t="shared" si="2"/>
        <v>N/A</v>
      </c>
      <c r="G14" s="35">
        <v>11849</v>
      </c>
      <c r="H14" s="43" t="str">
        <f t="shared" si="3"/>
        <v>N/A</v>
      </c>
      <c r="I14" s="12">
        <v>-12.9</v>
      </c>
      <c r="J14" s="12">
        <v>2.722</v>
      </c>
      <c r="K14" s="44" t="s">
        <v>732</v>
      </c>
      <c r="L14" s="9" t="str">
        <f t="shared" si="0"/>
        <v>Yes</v>
      </c>
    </row>
    <row r="15" spans="1:12" x14ac:dyDescent="0.2">
      <c r="A15" s="3" t="s">
        <v>984</v>
      </c>
      <c r="B15" s="34" t="s">
        <v>217</v>
      </c>
      <c r="C15" s="35">
        <v>3693</v>
      </c>
      <c r="D15" s="43" t="str">
        <f t="shared" si="1"/>
        <v>N/A</v>
      </c>
      <c r="E15" s="35">
        <v>2937</v>
      </c>
      <c r="F15" s="43" t="str">
        <f t="shared" si="2"/>
        <v>N/A</v>
      </c>
      <c r="G15" s="35">
        <v>3188</v>
      </c>
      <c r="H15" s="43" t="str">
        <f t="shared" si="3"/>
        <v>N/A</v>
      </c>
      <c r="I15" s="12">
        <v>-20.5</v>
      </c>
      <c r="J15" s="12">
        <v>8.5459999999999994</v>
      </c>
      <c r="K15" s="44" t="s">
        <v>732</v>
      </c>
      <c r="L15" s="9" t="str">
        <f t="shared" si="0"/>
        <v>Yes</v>
      </c>
    </row>
    <row r="16" spans="1:12" x14ac:dyDescent="0.2">
      <c r="A16" s="3" t="s">
        <v>985</v>
      </c>
      <c r="B16" s="34" t="s">
        <v>217</v>
      </c>
      <c r="C16" s="35">
        <v>1743</v>
      </c>
      <c r="D16" s="43" t="str">
        <f t="shared" si="1"/>
        <v>N/A</v>
      </c>
      <c r="E16" s="35">
        <v>2687</v>
      </c>
      <c r="F16" s="43" t="str">
        <f t="shared" si="2"/>
        <v>N/A</v>
      </c>
      <c r="G16" s="35">
        <v>2947</v>
      </c>
      <c r="H16" s="43" t="str">
        <f t="shared" si="3"/>
        <v>N/A</v>
      </c>
      <c r="I16" s="12">
        <v>54.16</v>
      </c>
      <c r="J16" s="12">
        <v>9.6760000000000002</v>
      </c>
      <c r="K16" s="44" t="s">
        <v>732</v>
      </c>
      <c r="L16" s="9" t="str">
        <f t="shared" si="0"/>
        <v>Yes</v>
      </c>
    </row>
    <row r="17" spans="1:12" x14ac:dyDescent="0.2">
      <c r="A17" s="3" t="s">
        <v>986</v>
      </c>
      <c r="B17" s="34" t="s">
        <v>217</v>
      </c>
      <c r="C17" s="35">
        <v>3843</v>
      </c>
      <c r="D17" s="43" t="str">
        <f t="shared" si="1"/>
        <v>N/A</v>
      </c>
      <c r="E17" s="35">
        <v>2243</v>
      </c>
      <c r="F17" s="43" t="str">
        <f t="shared" si="2"/>
        <v>N/A</v>
      </c>
      <c r="G17" s="35">
        <v>2029</v>
      </c>
      <c r="H17" s="43" t="str">
        <f t="shared" si="3"/>
        <v>N/A</v>
      </c>
      <c r="I17" s="12">
        <v>-41.6</v>
      </c>
      <c r="J17" s="12">
        <v>-9.5399999999999991</v>
      </c>
      <c r="K17" s="44" t="s">
        <v>732</v>
      </c>
      <c r="L17" s="9" t="str">
        <f t="shared" si="0"/>
        <v>Yes</v>
      </c>
    </row>
    <row r="18" spans="1:12" x14ac:dyDescent="0.2">
      <c r="A18" s="3" t="s">
        <v>987</v>
      </c>
      <c r="B18" s="34" t="s">
        <v>217</v>
      </c>
      <c r="C18" s="35">
        <v>3960</v>
      </c>
      <c r="D18" s="43" t="str">
        <f t="shared" si="1"/>
        <v>N/A</v>
      </c>
      <c r="E18" s="35">
        <v>3668</v>
      </c>
      <c r="F18" s="43" t="str">
        <f t="shared" si="2"/>
        <v>N/A</v>
      </c>
      <c r="G18" s="35">
        <v>3685</v>
      </c>
      <c r="H18" s="43" t="str">
        <f t="shared" si="3"/>
        <v>N/A</v>
      </c>
      <c r="I18" s="12">
        <v>-7.37</v>
      </c>
      <c r="J18" s="12">
        <v>0.46350000000000002</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38252</v>
      </c>
      <c r="D20" s="43" t="str">
        <f t="shared" si="1"/>
        <v>N/A</v>
      </c>
      <c r="E20" s="35">
        <v>34444</v>
      </c>
      <c r="F20" s="43" t="str">
        <f t="shared" si="2"/>
        <v>N/A</v>
      </c>
      <c r="G20" s="35">
        <v>35533</v>
      </c>
      <c r="H20" s="43" t="str">
        <f t="shared" si="3"/>
        <v>N/A</v>
      </c>
      <c r="I20" s="12">
        <v>-9.9600000000000009</v>
      </c>
      <c r="J20" s="12">
        <v>3.1619999999999999</v>
      </c>
      <c r="K20" s="44" t="s">
        <v>732</v>
      </c>
      <c r="L20" s="9" t="str">
        <f t="shared" si="0"/>
        <v>Yes</v>
      </c>
    </row>
    <row r="21" spans="1:12" x14ac:dyDescent="0.2">
      <c r="A21" s="3" t="s">
        <v>989</v>
      </c>
      <c r="B21" s="34" t="s">
        <v>217</v>
      </c>
      <c r="C21" s="35">
        <v>17984</v>
      </c>
      <c r="D21" s="43" t="str">
        <f t="shared" si="1"/>
        <v>N/A</v>
      </c>
      <c r="E21" s="35">
        <v>15436</v>
      </c>
      <c r="F21" s="43" t="str">
        <f t="shared" si="2"/>
        <v>N/A</v>
      </c>
      <c r="G21" s="35">
        <v>16434</v>
      </c>
      <c r="H21" s="43" t="str">
        <f t="shared" si="3"/>
        <v>N/A</v>
      </c>
      <c r="I21" s="12">
        <v>-14.2</v>
      </c>
      <c r="J21" s="12">
        <v>6.4649999999999999</v>
      </c>
      <c r="K21" s="44" t="s">
        <v>732</v>
      </c>
      <c r="L21" s="9" t="str">
        <f t="shared" si="0"/>
        <v>Yes</v>
      </c>
    </row>
    <row r="22" spans="1:12" x14ac:dyDescent="0.2">
      <c r="A22" s="3" t="s">
        <v>990</v>
      </c>
      <c r="B22" s="34" t="s">
        <v>217</v>
      </c>
      <c r="C22" s="35">
        <v>3523</v>
      </c>
      <c r="D22" s="43" t="str">
        <f t="shared" si="1"/>
        <v>N/A</v>
      </c>
      <c r="E22" s="35">
        <v>7169</v>
      </c>
      <c r="F22" s="43" t="str">
        <f t="shared" si="2"/>
        <v>N/A</v>
      </c>
      <c r="G22" s="35">
        <v>7238</v>
      </c>
      <c r="H22" s="43" t="str">
        <f t="shared" si="3"/>
        <v>N/A</v>
      </c>
      <c r="I22" s="12">
        <v>103.5</v>
      </c>
      <c r="J22" s="12">
        <v>0.96250000000000002</v>
      </c>
      <c r="K22" s="44" t="s">
        <v>732</v>
      </c>
      <c r="L22" s="9" t="str">
        <f t="shared" si="0"/>
        <v>Yes</v>
      </c>
    </row>
    <row r="23" spans="1:12" x14ac:dyDescent="0.2">
      <c r="A23" s="3" t="s">
        <v>991</v>
      </c>
      <c r="B23" s="34" t="s">
        <v>217</v>
      </c>
      <c r="C23" s="35">
        <v>10081</v>
      </c>
      <c r="D23" s="43" t="str">
        <f t="shared" si="1"/>
        <v>N/A</v>
      </c>
      <c r="E23" s="35">
        <v>5912</v>
      </c>
      <c r="F23" s="43" t="str">
        <f t="shared" si="2"/>
        <v>N/A</v>
      </c>
      <c r="G23" s="35">
        <v>5955</v>
      </c>
      <c r="H23" s="43" t="str">
        <f t="shared" si="3"/>
        <v>N/A</v>
      </c>
      <c r="I23" s="12">
        <v>-41.4</v>
      </c>
      <c r="J23" s="12">
        <v>0.72729999999999995</v>
      </c>
      <c r="K23" s="44" t="s">
        <v>732</v>
      </c>
      <c r="L23" s="9" t="str">
        <f t="shared" si="0"/>
        <v>Yes</v>
      </c>
    </row>
    <row r="24" spans="1:12" x14ac:dyDescent="0.2">
      <c r="A24" s="3" t="s">
        <v>992</v>
      </c>
      <c r="B24" s="34" t="s">
        <v>217</v>
      </c>
      <c r="C24" s="35">
        <v>6664</v>
      </c>
      <c r="D24" s="43" t="str">
        <f t="shared" si="1"/>
        <v>N/A</v>
      </c>
      <c r="E24" s="35">
        <v>5927</v>
      </c>
      <c r="F24" s="43" t="str">
        <f t="shared" si="2"/>
        <v>N/A</v>
      </c>
      <c r="G24" s="35">
        <v>5906</v>
      </c>
      <c r="H24" s="43" t="str">
        <f t="shared" si="3"/>
        <v>N/A</v>
      </c>
      <c r="I24" s="12">
        <v>-11.1</v>
      </c>
      <c r="J24" s="12">
        <v>-0.35399999999999998</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164094</v>
      </c>
      <c r="D26" s="43" t="str">
        <f t="shared" si="1"/>
        <v>N/A</v>
      </c>
      <c r="E26" s="35">
        <v>151531</v>
      </c>
      <c r="F26" s="43" t="str">
        <f t="shared" si="2"/>
        <v>N/A</v>
      </c>
      <c r="G26" s="35">
        <v>152135</v>
      </c>
      <c r="H26" s="43" t="str">
        <f t="shared" si="3"/>
        <v>N/A</v>
      </c>
      <c r="I26" s="12">
        <v>-7.66</v>
      </c>
      <c r="J26" s="12">
        <v>0.39860000000000001</v>
      </c>
      <c r="K26" s="44" t="s">
        <v>732</v>
      </c>
      <c r="L26" s="9" t="str">
        <f t="shared" si="0"/>
        <v>Yes</v>
      </c>
    </row>
    <row r="27" spans="1:12" x14ac:dyDescent="0.2">
      <c r="A27" s="3" t="s">
        <v>994</v>
      </c>
      <c r="B27" s="34" t="s">
        <v>217</v>
      </c>
      <c r="C27" s="35">
        <v>52667</v>
      </c>
      <c r="D27" s="43" t="str">
        <f t="shared" si="1"/>
        <v>N/A</v>
      </c>
      <c r="E27" s="35">
        <v>48288</v>
      </c>
      <c r="F27" s="43" t="str">
        <f t="shared" si="2"/>
        <v>N/A</v>
      </c>
      <c r="G27" s="35">
        <v>52796</v>
      </c>
      <c r="H27" s="43" t="str">
        <f t="shared" si="3"/>
        <v>N/A</v>
      </c>
      <c r="I27" s="12">
        <v>-8.31</v>
      </c>
      <c r="J27" s="12">
        <v>9.3360000000000003</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1069</v>
      </c>
      <c r="D29" s="43" t="str">
        <f t="shared" si="1"/>
        <v>N/A</v>
      </c>
      <c r="E29" s="35">
        <v>1000</v>
      </c>
      <c r="F29" s="43" t="str">
        <f t="shared" si="2"/>
        <v>N/A</v>
      </c>
      <c r="G29" s="116">
        <v>1460</v>
      </c>
      <c r="H29" s="43" t="str">
        <f t="shared" si="3"/>
        <v>N/A</v>
      </c>
      <c r="I29" s="12">
        <v>-6.45</v>
      </c>
      <c r="J29" s="12">
        <v>46</v>
      </c>
      <c r="K29" s="44" t="s">
        <v>732</v>
      </c>
      <c r="L29" s="9" t="str">
        <f t="shared" si="0"/>
        <v>No</v>
      </c>
    </row>
    <row r="30" spans="1:12" x14ac:dyDescent="0.2">
      <c r="A30" s="3" t="s">
        <v>997</v>
      </c>
      <c r="B30" s="34" t="s">
        <v>217</v>
      </c>
      <c r="C30" s="35">
        <v>72046</v>
      </c>
      <c r="D30" s="43" t="str">
        <f t="shared" si="1"/>
        <v>N/A</v>
      </c>
      <c r="E30" s="35">
        <v>73141</v>
      </c>
      <c r="F30" s="43" t="str">
        <f t="shared" si="2"/>
        <v>N/A</v>
      </c>
      <c r="G30" s="35">
        <v>72511</v>
      </c>
      <c r="H30" s="43" t="str">
        <f t="shared" si="3"/>
        <v>N/A</v>
      </c>
      <c r="I30" s="12">
        <v>1.52</v>
      </c>
      <c r="J30" s="12">
        <v>-0.86099999999999999</v>
      </c>
      <c r="K30" s="44" t="s">
        <v>732</v>
      </c>
      <c r="L30" s="9" t="str">
        <f t="shared" si="0"/>
        <v>Yes</v>
      </c>
    </row>
    <row r="31" spans="1:12" x14ac:dyDescent="0.2">
      <c r="A31" s="3" t="s">
        <v>998</v>
      </c>
      <c r="B31" s="34" t="s">
        <v>217</v>
      </c>
      <c r="C31" s="35">
        <v>28947</v>
      </c>
      <c r="D31" s="43" t="str">
        <f t="shared" si="1"/>
        <v>N/A</v>
      </c>
      <c r="E31" s="35">
        <v>21394</v>
      </c>
      <c r="F31" s="43" t="str">
        <f t="shared" si="2"/>
        <v>N/A</v>
      </c>
      <c r="G31" s="35">
        <v>17792</v>
      </c>
      <c r="H31" s="43" t="str">
        <f t="shared" si="3"/>
        <v>N/A</v>
      </c>
      <c r="I31" s="12">
        <v>-26.1</v>
      </c>
      <c r="J31" s="12">
        <v>-16.8</v>
      </c>
      <c r="K31" s="44" t="s">
        <v>732</v>
      </c>
      <c r="L31" s="9" t="str">
        <f t="shared" si="0"/>
        <v>Yes</v>
      </c>
    </row>
    <row r="32" spans="1:12" x14ac:dyDescent="0.2">
      <c r="A32" s="3" t="s">
        <v>999</v>
      </c>
      <c r="B32" s="34" t="s">
        <v>217</v>
      </c>
      <c r="C32" s="35">
        <v>9365</v>
      </c>
      <c r="D32" s="43" t="str">
        <f t="shared" si="1"/>
        <v>N/A</v>
      </c>
      <c r="E32" s="35">
        <v>7708</v>
      </c>
      <c r="F32" s="43" t="str">
        <f t="shared" si="2"/>
        <v>N/A</v>
      </c>
      <c r="G32" s="35">
        <v>7576</v>
      </c>
      <c r="H32" s="43" t="str">
        <f t="shared" si="3"/>
        <v>N/A</v>
      </c>
      <c r="I32" s="12">
        <v>-17.7</v>
      </c>
      <c r="J32" s="12">
        <v>-1.71</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74909</v>
      </c>
      <c r="D34" s="43" t="str">
        <f t="shared" si="1"/>
        <v>N/A</v>
      </c>
      <c r="E34" s="35">
        <v>75010</v>
      </c>
      <c r="F34" s="43" t="str">
        <f t="shared" si="2"/>
        <v>N/A</v>
      </c>
      <c r="G34" s="35">
        <v>75104</v>
      </c>
      <c r="H34" s="43" t="str">
        <f t="shared" si="3"/>
        <v>N/A</v>
      </c>
      <c r="I34" s="12">
        <v>0.1348</v>
      </c>
      <c r="J34" s="12">
        <v>0.12529999999999999</v>
      </c>
      <c r="K34" s="44" t="s">
        <v>732</v>
      </c>
      <c r="L34" s="9" t="str">
        <f t="shared" si="0"/>
        <v>Yes</v>
      </c>
    </row>
    <row r="35" spans="1:12" x14ac:dyDescent="0.2">
      <c r="A35" s="3" t="s">
        <v>1001</v>
      </c>
      <c r="B35" s="34" t="s">
        <v>217</v>
      </c>
      <c r="C35" s="35">
        <v>22303</v>
      </c>
      <c r="D35" s="43" t="str">
        <f t="shared" si="1"/>
        <v>N/A</v>
      </c>
      <c r="E35" s="35">
        <v>23690</v>
      </c>
      <c r="F35" s="43" t="str">
        <f t="shared" si="2"/>
        <v>N/A</v>
      </c>
      <c r="G35" s="35">
        <v>24220</v>
      </c>
      <c r="H35" s="43" t="str">
        <f t="shared" si="3"/>
        <v>N/A</v>
      </c>
      <c r="I35" s="12">
        <v>6.2190000000000003</v>
      </c>
      <c r="J35" s="12">
        <v>2.2370000000000001</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1128</v>
      </c>
      <c r="D37" s="43" t="str">
        <f t="shared" si="1"/>
        <v>N/A</v>
      </c>
      <c r="E37" s="35">
        <v>1408</v>
      </c>
      <c r="F37" s="43" t="str">
        <f t="shared" si="2"/>
        <v>N/A</v>
      </c>
      <c r="G37" s="35">
        <v>1508</v>
      </c>
      <c r="H37" s="43" t="str">
        <f t="shared" si="3"/>
        <v>N/A</v>
      </c>
      <c r="I37" s="12">
        <v>24.82</v>
      </c>
      <c r="J37" s="12">
        <v>7.1020000000000003</v>
      </c>
      <c r="K37" s="44" t="s">
        <v>732</v>
      </c>
      <c r="L37" s="9" t="str">
        <f t="shared" si="0"/>
        <v>Yes</v>
      </c>
    </row>
    <row r="38" spans="1:12" x14ac:dyDescent="0.2">
      <c r="A38" s="3" t="s">
        <v>1004</v>
      </c>
      <c r="B38" s="34" t="s">
        <v>217</v>
      </c>
      <c r="C38" s="35">
        <v>20287</v>
      </c>
      <c r="D38" s="43" t="str">
        <f t="shared" si="1"/>
        <v>N/A</v>
      </c>
      <c r="E38" s="35">
        <v>19240</v>
      </c>
      <c r="F38" s="43" t="str">
        <f t="shared" si="2"/>
        <v>N/A</v>
      </c>
      <c r="G38" s="35">
        <v>16821</v>
      </c>
      <c r="H38" s="43" t="str">
        <f t="shared" si="3"/>
        <v>N/A</v>
      </c>
      <c r="I38" s="12">
        <v>-5.16</v>
      </c>
      <c r="J38" s="12">
        <v>-12.6</v>
      </c>
      <c r="K38" s="44" t="s">
        <v>732</v>
      </c>
      <c r="L38" s="9" t="str">
        <f t="shared" si="0"/>
        <v>Yes</v>
      </c>
    </row>
    <row r="39" spans="1:12" x14ac:dyDescent="0.2">
      <c r="A39" s="3" t="s">
        <v>1005</v>
      </c>
      <c r="B39" s="34" t="s">
        <v>217</v>
      </c>
      <c r="C39" s="35">
        <v>5853</v>
      </c>
      <c r="D39" s="43" t="str">
        <f t="shared" si="1"/>
        <v>N/A</v>
      </c>
      <c r="E39" s="35">
        <v>5258</v>
      </c>
      <c r="F39" s="43" t="str">
        <f t="shared" si="2"/>
        <v>N/A</v>
      </c>
      <c r="G39" s="35">
        <v>4226</v>
      </c>
      <c r="H39" s="43" t="str">
        <f t="shared" si="3"/>
        <v>N/A</v>
      </c>
      <c r="I39" s="12">
        <v>-10.199999999999999</v>
      </c>
      <c r="J39" s="12">
        <v>-19.600000000000001</v>
      </c>
      <c r="K39" s="44" t="s">
        <v>732</v>
      </c>
      <c r="L39" s="9" t="str">
        <f t="shared" si="0"/>
        <v>Yes</v>
      </c>
    </row>
    <row r="40" spans="1:12" x14ac:dyDescent="0.2">
      <c r="A40" s="3" t="s">
        <v>1006</v>
      </c>
      <c r="B40" s="34" t="s">
        <v>217</v>
      </c>
      <c r="C40" s="35">
        <v>25338</v>
      </c>
      <c r="D40" s="43" t="str">
        <f t="shared" si="1"/>
        <v>N/A</v>
      </c>
      <c r="E40" s="35">
        <v>25414</v>
      </c>
      <c r="F40" s="43" t="str">
        <f t="shared" si="2"/>
        <v>N/A</v>
      </c>
      <c r="G40" s="35">
        <v>28329</v>
      </c>
      <c r="H40" s="43" t="str">
        <f t="shared" si="3"/>
        <v>N/A</v>
      </c>
      <c r="I40" s="12">
        <v>0.2999</v>
      </c>
      <c r="J40" s="12">
        <v>11.47</v>
      </c>
      <c r="K40" s="44" t="s">
        <v>732</v>
      </c>
      <c r="L40" s="9" t="str">
        <f t="shared" si="0"/>
        <v>Yes</v>
      </c>
    </row>
    <row r="41" spans="1:12" x14ac:dyDescent="0.2">
      <c r="A41" s="45" t="s">
        <v>84</v>
      </c>
      <c r="B41" s="34" t="s">
        <v>217</v>
      </c>
      <c r="C41" s="46">
        <v>1009894758</v>
      </c>
      <c r="D41" s="43" t="str">
        <f t="shared" si="1"/>
        <v>N/A</v>
      </c>
      <c r="E41" s="46">
        <v>1099819062</v>
      </c>
      <c r="F41" s="43" t="str">
        <f t="shared" si="2"/>
        <v>N/A</v>
      </c>
      <c r="G41" s="46">
        <v>1080670511</v>
      </c>
      <c r="H41" s="43" t="str">
        <f t="shared" si="3"/>
        <v>N/A</v>
      </c>
      <c r="I41" s="12">
        <v>8.9039999999999999</v>
      </c>
      <c r="J41" s="12">
        <v>-1.74</v>
      </c>
      <c r="K41" s="44" t="s">
        <v>732</v>
      </c>
      <c r="L41" s="9" t="str">
        <f t="shared" si="0"/>
        <v>Yes</v>
      </c>
    </row>
    <row r="42" spans="1:12" x14ac:dyDescent="0.2">
      <c r="A42" s="45" t="s">
        <v>1503</v>
      </c>
      <c r="B42" s="34" t="s">
        <v>217</v>
      </c>
      <c r="C42" s="46">
        <v>3476.4737240999998</v>
      </c>
      <c r="D42" s="43" t="str">
        <f t="shared" si="1"/>
        <v>N/A</v>
      </c>
      <c r="E42" s="46">
        <v>4035.7370541999999</v>
      </c>
      <c r="F42" s="43" t="str">
        <f t="shared" si="2"/>
        <v>N/A</v>
      </c>
      <c r="G42" s="46">
        <v>3935.1342795999999</v>
      </c>
      <c r="H42" s="43" t="str">
        <f t="shared" si="3"/>
        <v>N/A</v>
      </c>
      <c r="I42" s="12">
        <v>16.09</v>
      </c>
      <c r="J42" s="12">
        <v>-2.4900000000000002</v>
      </c>
      <c r="K42" s="44" t="s">
        <v>732</v>
      </c>
      <c r="L42" s="9" t="str">
        <f t="shared" si="0"/>
        <v>Yes</v>
      </c>
    </row>
    <row r="43" spans="1:12" x14ac:dyDescent="0.2">
      <c r="A43" s="45" t="s">
        <v>1504</v>
      </c>
      <c r="B43" s="34" t="s">
        <v>217</v>
      </c>
      <c r="C43" s="46">
        <v>4390.7322330999996</v>
      </c>
      <c r="D43" s="43" t="str">
        <f t="shared" si="1"/>
        <v>N/A</v>
      </c>
      <c r="E43" s="46">
        <v>4931.0174452000001</v>
      </c>
      <c r="F43" s="43" t="str">
        <f t="shared" si="2"/>
        <v>N/A</v>
      </c>
      <c r="G43" s="46">
        <v>4887.2138955</v>
      </c>
      <c r="H43" s="43" t="str">
        <f t="shared" si="3"/>
        <v>N/A</v>
      </c>
      <c r="I43" s="12">
        <v>12.31</v>
      </c>
      <c r="J43" s="12">
        <v>-0.88800000000000001</v>
      </c>
      <c r="K43" s="44" t="s">
        <v>732</v>
      </c>
      <c r="L43" s="9" t="str">
        <f t="shared" si="0"/>
        <v>Yes</v>
      </c>
    </row>
    <row r="44" spans="1:12" x14ac:dyDescent="0.2">
      <c r="A44" s="4" t="s">
        <v>107</v>
      </c>
      <c r="B44" s="34" t="s">
        <v>217</v>
      </c>
      <c r="C44" s="46">
        <v>110621688</v>
      </c>
      <c r="D44" s="43" t="str">
        <f t="shared" si="1"/>
        <v>N/A</v>
      </c>
      <c r="E44" s="46">
        <v>242814231</v>
      </c>
      <c r="F44" s="43" t="str">
        <f t="shared" si="2"/>
        <v>N/A</v>
      </c>
      <c r="G44" s="46">
        <v>190783541</v>
      </c>
      <c r="H44" s="43" t="str">
        <f t="shared" si="3"/>
        <v>N/A</v>
      </c>
      <c r="I44" s="12">
        <v>119.5</v>
      </c>
      <c r="J44" s="12">
        <v>-21.4</v>
      </c>
      <c r="K44" s="44" t="s">
        <v>732</v>
      </c>
      <c r="L44" s="9" t="str">
        <f t="shared" si="0"/>
        <v>Yes</v>
      </c>
    </row>
    <row r="45" spans="1:12" x14ac:dyDescent="0.2">
      <c r="A45" s="45" t="s">
        <v>162</v>
      </c>
      <c r="B45" s="47" t="s">
        <v>221</v>
      </c>
      <c r="C45" s="1">
        <v>0</v>
      </c>
      <c r="D45" s="43" t="str">
        <f>IF($B45="N/A","N/A",IF(C45&gt;0,"No",IF(C45&lt;0,"No","Yes")))</f>
        <v>Yes</v>
      </c>
      <c r="E45" s="1">
        <v>808</v>
      </c>
      <c r="F45" s="43" t="str">
        <f>IF($B45="N/A","N/A",IF(E45&gt;0,"No",IF(E45&lt;0,"No","Yes")))</f>
        <v>No</v>
      </c>
      <c r="G45" s="1">
        <v>922</v>
      </c>
      <c r="H45" s="43" t="str">
        <f>IF($B45="N/A","N/A",IF(G45&gt;0,"No",IF(G45&lt;0,"No","Yes")))</f>
        <v>No</v>
      </c>
      <c r="I45" s="12" t="s">
        <v>1743</v>
      </c>
      <c r="J45" s="12">
        <v>14.11</v>
      </c>
      <c r="K45" s="44" t="s">
        <v>732</v>
      </c>
      <c r="L45" s="9" t="str">
        <f t="shared" si="0"/>
        <v>Yes</v>
      </c>
    </row>
    <row r="46" spans="1:12" x14ac:dyDescent="0.2">
      <c r="A46" s="45" t="s">
        <v>160</v>
      </c>
      <c r="B46" s="34" t="s">
        <v>217</v>
      </c>
      <c r="C46" s="46">
        <v>0</v>
      </c>
      <c r="D46" s="43" t="str">
        <f t="shared" ref="D46:D47" si="4">IF($B46="N/A","N/A",IF(C46&gt;10,"No",IF(C46&lt;-10,"No","Yes")))</f>
        <v>N/A</v>
      </c>
      <c r="E46" s="46">
        <v>5240059</v>
      </c>
      <c r="F46" s="43" t="str">
        <f t="shared" ref="F46:F47" si="5">IF($B46="N/A","N/A",IF(E46&gt;10,"No",IF(E46&lt;-10,"No","Yes")))</f>
        <v>N/A</v>
      </c>
      <c r="G46" s="46">
        <v>5564682</v>
      </c>
      <c r="H46" s="43" t="str">
        <f t="shared" ref="H46:H47" si="6">IF($B46="N/A","N/A",IF(G46&gt;10,"No",IF(G46&lt;-10,"No","Yes")))</f>
        <v>N/A</v>
      </c>
      <c r="I46" s="12" t="s">
        <v>1743</v>
      </c>
      <c r="J46" s="12">
        <v>6.1950000000000003</v>
      </c>
      <c r="K46" s="44" t="s">
        <v>732</v>
      </c>
      <c r="L46" s="9" t="str">
        <f t="shared" si="0"/>
        <v>Yes</v>
      </c>
    </row>
    <row r="47" spans="1:12" x14ac:dyDescent="0.2">
      <c r="A47" s="45" t="s">
        <v>1290</v>
      </c>
      <c r="B47" s="34" t="s">
        <v>217</v>
      </c>
      <c r="C47" s="46" t="s">
        <v>1743</v>
      </c>
      <c r="D47" s="43" t="str">
        <f t="shared" si="4"/>
        <v>N/A</v>
      </c>
      <c r="E47" s="46">
        <v>6485.2215347000001</v>
      </c>
      <c r="F47" s="43" t="str">
        <f t="shared" si="5"/>
        <v>N/A</v>
      </c>
      <c r="G47" s="46">
        <v>6035.4468546999997</v>
      </c>
      <c r="H47" s="43" t="str">
        <f t="shared" si="6"/>
        <v>N/A</v>
      </c>
      <c r="I47" s="12" t="s">
        <v>1743</v>
      </c>
      <c r="J47" s="12">
        <v>-6.94</v>
      </c>
      <c r="K47" s="44" t="s">
        <v>732</v>
      </c>
      <c r="L47" s="9" t="str">
        <f>IF(J47="Div by 0", "N/A", IF(OR(J47="N/A",K47="N/A"),"N/A", IF(J47&gt;VALUE(MID(K47,1,2)), "No", IF(J47&lt;-1*VALUE(MID(K47,1,2)), "No", "Yes"))))</f>
        <v>Yes</v>
      </c>
    </row>
    <row r="48" spans="1:12" x14ac:dyDescent="0.2">
      <c r="A48" s="45" t="s">
        <v>1505</v>
      </c>
      <c r="B48" s="34" t="s">
        <v>217</v>
      </c>
      <c r="C48" s="46">
        <v>9587.8320870000007</v>
      </c>
      <c r="D48" s="43" t="str">
        <f t="shared" ref="D48:D74" si="7">IF($B48="N/A","N/A",IF(C48&gt;10,"No",IF(C48&lt;-10,"No","Yes")))</f>
        <v>N/A</v>
      </c>
      <c r="E48" s="46">
        <v>11507.065626</v>
      </c>
      <c r="F48" s="43" t="str">
        <f t="shared" ref="F48:F74" si="8">IF($B48="N/A","N/A",IF(E48&gt;10,"No",IF(E48&lt;-10,"No","Yes")))</f>
        <v>N/A</v>
      </c>
      <c r="G48" s="46">
        <v>11599.470673</v>
      </c>
      <c r="H48" s="43" t="str">
        <f t="shared" ref="H48:H74" si="9">IF($B48="N/A","N/A",IF(G48&gt;10,"No",IF(G48&lt;-10,"No","Yes")))</f>
        <v>N/A</v>
      </c>
      <c r="I48" s="12">
        <v>20.02</v>
      </c>
      <c r="J48" s="12">
        <v>0.80300000000000005</v>
      </c>
      <c r="K48" s="44" t="s">
        <v>732</v>
      </c>
      <c r="L48" s="9" t="str">
        <f t="shared" ref="L48:L74" si="10">IF(J48="Div by 0", "N/A", IF(K48="N/A","N/A", IF(J48&gt;VALUE(MID(K48,1,2)), "No", IF(J48&lt;-1*VALUE(MID(K48,1,2)), "No", "Yes"))))</f>
        <v>Yes</v>
      </c>
    </row>
    <row r="49" spans="1:12" x14ac:dyDescent="0.2">
      <c r="A49" s="45" t="s">
        <v>1506</v>
      </c>
      <c r="B49" s="34" t="s">
        <v>217</v>
      </c>
      <c r="C49" s="46">
        <v>3255.76469</v>
      </c>
      <c r="D49" s="43" t="str">
        <f t="shared" si="7"/>
        <v>N/A</v>
      </c>
      <c r="E49" s="46">
        <v>4476.8052434000001</v>
      </c>
      <c r="F49" s="43" t="str">
        <f t="shared" si="8"/>
        <v>N/A</v>
      </c>
      <c r="G49" s="46">
        <v>4353.0398369000004</v>
      </c>
      <c r="H49" s="43" t="str">
        <f t="shared" si="9"/>
        <v>N/A</v>
      </c>
      <c r="I49" s="12">
        <v>37.5</v>
      </c>
      <c r="J49" s="12">
        <v>-2.76</v>
      </c>
      <c r="K49" s="44" t="s">
        <v>732</v>
      </c>
      <c r="L49" s="9" t="str">
        <f t="shared" si="10"/>
        <v>Yes</v>
      </c>
    </row>
    <row r="50" spans="1:12" x14ac:dyDescent="0.2">
      <c r="A50" s="45" t="s">
        <v>1507</v>
      </c>
      <c r="B50" s="34" t="s">
        <v>217</v>
      </c>
      <c r="C50" s="46">
        <v>5437.4509466</v>
      </c>
      <c r="D50" s="43" t="str">
        <f t="shared" si="7"/>
        <v>N/A</v>
      </c>
      <c r="E50" s="46">
        <v>4777.3044287000002</v>
      </c>
      <c r="F50" s="43" t="str">
        <f t="shared" si="8"/>
        <v>N/A</v>
      </c>
      <c r="G50" s="46">
        <v>4495.6918900999999</v>
      </c>
      <c r="H50" s="43" t="str">
        <f t="shared" si="9"/>
        <v>N/A</v>
      </c>
      <c r="I50" s="12">
        <v>-12.1</v>
      </c>
      <c r="J50" s="12">
        <v>-5.89</v>
      </c>
      <c r="K50" s="44" t="s">
        <v>732</v>
      </c>
      <c r="L50" s="9" t="str">
        <f t="shared" si="10"/>
        <v>Yes</v>
      </c>
    </row>
    <row r="51" spans="1:12" x14ac:dyDescent="0.2">
      <c r="A51" s="45" t="s">
        <v>1508</v>
      </c>
      <c r="B51" s="34" t="s">
        <v>217</v>
      </c>
      <c r="C51" s="46">
        <v>1391.9063232000001</v>
      </c>
      <c r="D51" s="43" t="str">
        <f t="shared" si="7"/>
        <v>N/A</v>
      </c>
      <c r="E51" s="46">
        <v>1439.0477040000001</v>
      </c>
      <c r="F51" s="43" t="str">
        <f t="shared" si="8"/>
        <v>N/A</v>
      </c>
      <c r="G51" s="46">
        <v>1477.5308034</v>
      </c>
      <c r="H51" s="43" t="str">
        <f t="shared" si="9"/>
        <v>N/A</v>
      </c>
      <c r="I51" s="12">
        <v>3.387</v>
      </c>
      <c r="J51" s="12">
        <v>2.6739999999999999</v>
      </c>
      <c r="K51" s="44" t="s">
        <v>732</v>
      </c>
      <c r="L51" s="9" t="str">
        <f t="shared" si="10"/>
        <v>Yes</v>
      </c>
    </row>
    <row r="52" spans="1:12" x14ac:dyDescent="0.2">
      <c r="A52" s="45" t="s">
        <v>1509</v>
      </c>
      <c r="B52" s="34" t="s">
        <v>217</v>
      </c>
      <c r="C52" s="46">
        <v>25273.534596000001</v>
      </c>
      <c r="D52" s="43" t="str">
        <f t="shared" si="7"/>
        <v>N/A</v>
      </c>
      <c r="E52" s="46">
        <v>28222.798255000002</v>
      </c>
      <c r="F52" s="43" t="str">
        <f t="shared" si="8"/>
        <v>N/A</v>
      </c>
      <c r="G52" s="46">
        <v>29122.909905</v>
      </c>
      <c r="H52" s="43" t="str">
        <f t="shared" si="9"/>
        <v>N/A</v>
      </c>
      <c r="I52" s="12">
        <v>11.67</v>
      </c>
      <c r="J52" s="12">
        <v>3.1890000000000001</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12103.202552000001</v>
      </c>
      <c r="D54" s="43" t="str">
        <f t="shared" si="7"/>
        <v>N/A</v>
      </c>
      <c r="E54" s="46">
        <v>14944.172656999999</v>
      </c>
      <c r="F54" s="43" t="str">
        <f t="shared" si="8"/>
        <v>N/A</v>
      </c>
      <c r="G54" s="46">
        <v>14514.91999</v>
      </c>
      <c r="H54" s="43" t="str">
        <f t="shared" si="9"/>
        <v>N/A</v>
      </c>
      <c r="I54" s="12">
        <v>23.47</v>
      </c>
      <c r="J54" s="12">
        <v>-2.87</v>
      </c>
      <c r="K54" s="44" t="s">
        <v>732</v>
      </c>
      <c r="L54" s="9" t="str">
        <f t="shared" si="10"/>
        <v>Yes</v>
      </c>
    </row>
    <row r="55" spans="1:12" x14ac:dyDescent="0.2">
      <c r="A55" s="45" t="s">
        <v>1512</v>
      </c>
      <c r="B55" s="34" t="s">
        <v>217</v>
      </c>
      <c r="C55" s="46">
        <v>9245.8336854999998</v>
      </c>
      <c r="D55" s="43" t="str">
        <f t="shared" si="7"/>
        <v>N/A</v>
      </c>
      <c r="E55" s="46">
        <v>11469.873866</v>
      </c>
      <c r="F55" s="43" t="str">
        <f t="shared" si="8"/>
        <v>N/A</v>
      </c>
      <c r="G55" s="46">
        <v>11433.821711000001</v>
      </c>
      <c r="H55" s="43" t="str">
        <f t="shared" si="9"/>
        <v>N/A</v>
      </c>
      <c r="I55" s="12">
        <v>24.05</v>
      </c>
      <c r="J55" s="12">
        <v>-0.314</v>
      </c>
      <c r="K55" s="44" t="s">
        <v>732</v>
      </c>
      <c r="L55" s="9" t="str">
        <f t="shared" si="10"/>
        <v>Yes</v>
      </c>
    </row>
    <row r="56" spans="1:12" ht="25.5" x14ac:dyDescent="0.2">
      <c r="A56" s="45" t="s">
        <v>1513</v>
      </c>
      <c r="B56" s="34" t="s">
        <v>217</v>
      </c>
      <c r="C56" s="46">
        <v>6166.9849560000002</v>
      </c>
      <c r="D56" s="43" t="str">
        <f t="shared" si="7"/>
        <v>N/A</v>
      </c>
      <c r="E56" s="46">
        <v>8723.6473705999997</v>
      </c>
      <c r="F56" s="43" t="str">
        <f t="shared" si="8"/>
        <v>N/A</v>
      </c>
      <c r="G56" s="46">
        <v>8980.4437689999995</v>
      </c>
      <c r="H56" s="43" t="str">
        <f t="shared" si="9"/>
        <v>N/A</v>
      </c>
      <c r="I56" s="12">
        <v>41.46</v>
      </c>
      <c r="J56" s="12">
        <v>2.944</v>
      </c>
      <c r="K56" s="44" t="s">
        <v>732</v>
      </c>
      <c r="L56" s="9" t="str">
        <f t="shared" si="10"/>
        <v>Yes</v>
      </c>
    </row>
    <row r="57" spans="1:12" x14ac:dyDescent="0.2">
      <c r="A57" s="45" t="s">
        <v>1514</v>
      </c>
      <c r="B57" s="34" t="s">
        <v>217</v>
      </c>
      <c r="C57" s="46">
        <v>5509.8780875000002</v>
      </c>
      <c r="D57" s="43" t="str">
        <f t="shared" si="7"/>
        <v>N/A</v>
      </c>
      <c r="E57" s="46">
        <v>5311.5365358999998</v>
      </c>
      <c r="F57" s="43" t="str">
        <f t="shared" si="8"/>
        <v>N/A</v>
      </c>
      <c r="G57" s="46">
        <v>3873.2208228</v>
      </c>
      <c r="H57" s="43" t="str">
        <f t="shared" si="9"/>
        <v>N/A</v>
      </c>
      <c r="I57" s="12">
        <v>-3.6</v>
      </c>
      <c r="J57" s="12">
        <v>-27.1</v>
      </c>
      <c r="K57" s="44" t="s">
        <v>732</v>
      </c>
      <c r="L57" s="9" t="str">
        <f t="shared" si="10"/>
        <v>Yes</v>
      </c>
    </row>
    <row r="58" spans="1:12" x14ac:dyDescent="0.2">
      <c r="A58" s="45" t="s">
        <v>1515</v>
      </c>
      <c r="B58" s="34" t="s">
        <v>217</v>
      </c>
      <c r="C58" s="46">
        <v>32926.659963999999</v>
      </c>
      <c r="D58" s="43" t="str">
        <f t="shared" si="7"/>
        <v>N/A</v>
      </c>
      <c r="E58" s="46">
        <v>41124.764299000002</v>
      </c>
      <c r="F58" s="43" t="str">
        <f t="shared" si="8"/>
        <v>N/A</v>
      </c>
      <c r="G58" s="46">
        <v>40601.040298</v>
      </c>
      <c r="H58" s="43" t="str">
        <f t="shared" si="9"/>
        <v>N/A</v>
      </c>
      <c r="I58" s="12">
        <v>24.9</v>
      </c>
      <c r="J58" s="12">
        <v>-1.27</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1678.4487122999999</v>
      </c>
      <c r="D60" s="43" t="str">
        <f t="shared" si="7"/>
        <v>N/A</v>
      </c>
      <c r="E60" s="46">
        <v>1874.3854789</v>
      </c>
      <c r="F60" s="43" t="str">
        <f t="shared" si="8"/>
        <v>N/A</v>
      </c>
      <c r="G60" s="46">
        <v>1770.9946560999999</v>
      </c>
      <c r="H60" s="43" t="str">
        <f t="shared" si="9"/>
        <v>N/A</v>
      </c>
      <c r="I60" s="12">
        <v>11.67</v>
      </c>
      <c r="J60" s="12">
        <v>-5.52</v>
      </c>
      <c r="K60" s="44" t="s">
        <v>732</v>
      </c>
      <c r="L60" s="9" t="str">
        <f t="shared" si="10"/>
        <v>Yes</v>
      </c>
    </row>
    <row r="61" spans="1:12" x14ac:dyDescent="0.2">
      <c r="A61" s="45" t="s">
        <v>1518</v>
      </c>
      <c r="B61" s="34" t="s">
        <v>217</v>
      </c>
      <c r="C61" s="46">
        <v>1098.3385042</v>
      </c>
      <c r="D61" s="43" t="str">
        <f t="shared" si="7"/>
        <v>N/A</v>
      </c>
      <c r="E61" s="46">
        <v>1275.6378189</v>
      </c>
      <c r="F61" s="43" t="str">
        <f t="shared" si="8"/>
        <v>N/A</v>
      </c>
      <c r="G61" s="46">
        <v>1469.1891621</v>
      </c>
      <c r="H61" s="43" t="str">
        <f t="shared" si="9"/>
        <v>N/A</v>
      </c>
      <c r="I61" s="12">
        <v>16.14</v>
      </c>
      <c r="J61" s="12">
        <v>15.17</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4938.3115060999999</v>
      </c>
      <c r="D63" s="43" t="str">
        <f t="shared" si="7"/>
        <v>N/A</v>
      </c>
      <c r="E63" s="46">
        <v>6592.62</v>
      </c>
      <c r="F63" s="43" t="str">
        <f t="shared" si="8"/>
        <v>N/A</v>
      </c>
      <c r="G63" s="46">
        <v>8361.0472602999998</v>
      </c>
      <c r="H63" s="43" t="str">
        <f t="shared" si="9"/>
        <v>N/A</v>
      </c>
      <c r="I63" s="12">
        <v>33.5</v>
      </c>
      <c r="J63" s="12">
        <v>26.82</v>
      </c>
      <c r="K63" s="44" t="s">
        <v>732</v>
      </c>
      <c r="L63" s="9" t="str">
        <f t="shared" si="10"/>
        <v>Yes</v>
      </c>
    </row>
    <row r="64" spans="1:12" x14ac:dyDescent="0.2">
      <c r="A64" s="45" t="s">
        <v>1521</v>
      </c>
      <c r="B64" s="34" t="s">
        <v>217</v>
      </c>
      <c r="C64" s="46">
        <v>850.97849985000005</v>
      </c>
      <c r="D64" s="43" t="str">
        <f t="shared" si="7"/>
        <v>N/A</v>
      </c>
      <c r="E64" s="46">
        <v>1031.7957097000001</v>
      </c>
      <c r="F64" s="43" t="str">
        <f t="shared" si="8"/>
        <v>N/A</v>
      </c>
      <c r="G64" s="46">
        <v>975.13113871999997</v>
      </c>
      <c r="H64" s="43" t="str">
        <f t="shared" si="9"/>
        <v>N/A</v>
      </c>
      <c r="I64" s="12">
        <v>21.25</v>
      </c>
      <c r="J64" s="12">
        <v>-5.49</v>
      </c>
      <c r="K64" s="44" t="s">
        <v>732</v>
      </c>
      <c r="L64" s="9" t="str">
        <f t="shared" si="10"/>
        <v>Yes</v>
      </c>
    </row>
    <row r="65" spans="1:12" x14ac:dyDescent="0.2">
      <c r="A65" s="45" t="s">
        <v>1522</v>
      </c>
      <c r="B65" s="34" t="s">
        <v>217</v>
      </c>
      <c r="C65" s="46">
        <v>3131.3968977999998</v>
      </c>
      <c r="D65" s="43" t="str">
        <f t="shared" si="7"/>
        <v>N/A</v>
      </c>
      <c r="E65" s="46">
        <v>3787.3014864000002</v>
      </c>
      <c r="F65" s="43" t="str">
        <f t="shared" si="8"/>
        <v>N/A</v>
      </c>
      <c r="G65" s="46">
        <v>3685.9071493000001</v>
      </c>
      <c r="H65" s="43" t="str">
        <f t="shared" si="9"/>
        <v>N/A</v>
      </c>
      <c r="I65" s="12">
        <v>20.95</v>
      </c>
      <c r="J65" s="12">
        <v>-2.68</v>
      </c>
      <c r="K65" s="44" t="s">
        <v>732</v>
      </c>
      <c r="L65" s="9" t="str">
        <f t="shared" si="10"/>
        <v>Yes</v>
      </c>
    </row>
    <row r="66" spans="1:12" x14ac:dyDescent="0.2">
      <c r="A66" s="45" t="s">
        <v>1523</v>
      </c>
      <c r="B66" s="34" t="s">
        <v>217</v>
      </c>
      <c r="C66" s="46">
        <v>6443.5633742999999</v>
      </c>
      <c r="D66" s="43" t="str">
        <f t="shared" si="7"/>
        <v>N/A</v>
      </c>
      <c r="E66" s="46">
        <v>7699.1163726000004</v>
      </c>
      <c r="F66" s="43" t="str">
        <f t="shared" si="8"/>
        <v>N/A</v>
      </c>
      <c r="G66" s="46">
        <v>5724.4506336000004</v>
      </c>
      <c r="H66" s="43" t="str">
        <f t="shared" si="9"/>
        <v>N/A</v>
      </c>
      <c r="I66" s="12">
        <v>19.489999999999998</v>
      </c>
      <c r="J66" s="12">
        <v>-25.6</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1929.8933638999999</v>
      </c>
      <c r="D68" s="43" t="str">
        <f t="shared" si="7"/>
        <v>N/A</v>
      </c>
      <c r="E68" s="46">
        <v>2243.9737501999998</v>
      </c>
      <c r="F68" s="43" t="str">
        <f t="shared" si="8"/>
        <v>N/A</v>
      </c>
      <c r="G68" s="46">
        <v>2104.2748588999998</v>
      </c>
      <c r="H68" s="43" t="str">
        <f t="shared" si="9"/>
        <v>N/A</v>
      </c>
      <c r="I68" s="12">
        <v>16.27</v>
      </c>
      <c r="J68" s="12">
        <v>-6.23</v>
      </c>
      <c r="K68" s="44" t="s">
        <v>732</v>
      </c>
      <c r="L68" s="9" t="str">
        <f t="shared" si="10"/>
        <v>Yes</v>
      </c>
    </row>
    <row r="69" spans="1:12" x14ac:dyDescent="0.2">
      <c r="A69" s="45" t="s">
        <v>1526</v>
      </c>
      <c r="B69" s="34" t="s">
        <v>217</v>
      </c>
      <c r="C69" s="46">
        <v>2455.4763932999999</v>
      </c>
      <c r="D69" s="43" t="str">
        <f t="shared" si="7"/>
        <v>N/A</v>
      </c>
      <c r="E69" s="46">
        <v>2714.9562685000001</v>
      </c>
      <c r="F69" s="43" t="str">
        <f t="shared" si="8"/>
        <v>N/A</v>
      </c>
      <c r="G69" s="46">
        <v>2762.6953343999999</v>
      </c>
      <c r="H69" s="43" t="str">
        <f t="shared" si="9"/>
        <v>N/A</v>
      </c>
      <c r="I69" s="12">
        <v>10.57</v>
      </c>
      <c r="J69" s="12">
        <v>1.758</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2798.4955673999998</v>
      </c>
      <c r="D71" s="43" t="str">
        <f t="shared" si="7"/>
        <v>N/A</v>
      </c>
      <c r="E71" s="46">
        <v>4385.0134943000003</v>
      </c>
      <c r="F71" s="43" t="str">
        <f t="shared" si="8"/>
        <v>N/A</v>
      </c>
      <c r="G71" s="46">
        <v>3381.2340849000002</v>
      </c>
      <c r="H71" s="43" t="str">
        <f t="shared" si="9"/>
        <v>N/A</v>
      </c>
      <c r="I71" s="12">
        <v>56.69</v>
      </c>
      <c r="J71" s="12">
        <v>-22.9</v>
      </c>
      <c r="K71" s="44" t="s">
        <v>732</v>
      </c>
      <c r="L71" s="9" t="str">
        <f t="shared" si="10"/>
        <v>Yes</v>
      </c>
    </row>
    <row r="72" spans="1:12" x14ac:dyDescent="0.2">
      <c r="A72" s="45" t="s">
        <v>1529</v>
      </c>
      <c r="B72" s="34" t="s">
        <v>217</v>
      </c>
      <c r="C72" s="46">
        <v>2376.7424952000001</v>
      </c>
      <c r="D72" s="43" t="str">
        <f t="shared" si="7"/>
        <v>N/A</v>
      </c>
      <c r="E72" s="46">
        <v>2999.5574843999998</v>
      </c>
      <c r="F72" s="43" t="str">
        <f t="shared" si="8"/>
        <v>N/A</v>
      </c>
      <c r="G72" s="46">
        <v>3051.8756911</v>
      </c>
      <c r="H72" s="43" t="str">
        <f t="shared" si="9"/>
        <v>N/A</v>
      </c>
      <c r="I72" s="12">
        <v>26.2</v>
      </c>
      <c r="J72" s="12">
        <v>1.744</v>
      </c>
      <c r="K72" s="44" t="s">
        <v>732</v>
      </c>
      <c r="L72" s="9" t="str">
        <f t="shared" si="10"/>
        <v>Yes</v>
      </c>
    </row>
    <row r="73" spans="1:12" x14ac:dyDescent="0.2">
      <c r="A73" s="45" t="s">
        <v>1530</v>
      </c>
      <c r="B73" s="34" t="s">
        <v>217</v>
      </c>
      <c r="C73" s="46">
        <v>1952.4826585000001</v>
      </c>
      <c r="D73" s="43" t="str">
        <f t="shared" si="7"/>
        <v>N/A</v>
      </c>
      <c r="E73" s="46">
        <v>2130.1133510999998</v>
      </c>
      <c r="F73" s="43" t="str">
        <f t="shared" si="8"/>
        <v>N/A</v>
      </c>
      <c r="G73" s="46">
        <v>1999.5146711</v>
      </c>
      <c r="H73" s="43" t="str">
        <f t="shared" si="9"/>
        <v>N/A</v>
      </c>
      <c r="I73" s="12">
        <v>9.0980000000000008</v>
      </c>
      <c r="J73" s="12">
        <v>-6.13</v>
      </c>
      <c r="K73" s="44" t="s">
        <v>732</v>
      </c>
      <c r="L73" s="9" t="str">
        <f t="shared" si="10"/>
        <v>Yes</v>
      </c>
    </row>
    <row r="74" spans="1:12" x14ac:dyDescent="0.2">
      <c r="A74" s="45" t="s">
        <v>1531</v>
      </c>
      <c r="B74" s="34" t="s">
        <v>217</v>
      </c>
      <c r="C74" s="46">
        <v>1065.6063225</v>
      </c>
      <c r="D74" s="43" t="str">
        <f t="shared" si="7"/>
        <v>N/A</v>
      </c>
      <c r="E74" s="46">
        <v>1137.8545683</v>
      </c>
      <c r="F74" s="43" t="str">
        <f t="shared" si="8"/>
        <v>N/A</v>
      </c>
      <c r="G74" s="46">
        <v>926.34851213000002</v>
      </c>
      <c r="H74" s="43" t="str">
        <f t="shared" si="9"/>
        <v>N/A</v>
      </c>
      <c r="I74" s="12">
        <v>6.78</v>
      </c>
      <c r="J74" s="12">
        <v>-18.600000000000001</v>
      </c>
      <c r="K74" s="44" t="s">
        <v>732</v>
      </c>
      <c r="L74" s="9" t="str">
        <f t="shared" si="10"/>
        <v>Yes</v>
      </c>
    </row>
    <row r="75" spans="1:12" x14ac:dyDescent="0.2">
      <c r="A75" s="45" t="s">
        <v>1613</v>
      </c>
      <c r="B75" s="34" t="s">
        <v>217</v>
      </c>
      <c r="C75" s="46">
        <v>202837628</v>
      </c>
      <c r="D75" s="43" t="str">
        <f t="shared" ref="D75:D144" si="11">IF($B75="N/A","N/A",IF(C75&gt;10,"No",IF(C75&lt;-10,"No","Yes")))</f>
        <v>N/A</v>
      </c>
      <c r="E75" s="46">
        <v>215344182</v>
      </c>
      <c r="F75" s="43" t="str">
        <f t="shared" ref="F75:F144" si="12">IF($B75="N/A","N/A",IF(E75&gt;10,"No",IF(E75&lt;-10,"No","Yes")))</f>
        <v>N/A</v>
      </c>
      <c r="G75" s="46">
        <v>234694072</v>
      </c>
      <c r="H75" s="43" t="str">
        <f t="shared" ref="H75:H144" si="13">IF($B75="N/A","N/A",IF(G75&gt;10,"No",IF(G75&lt;-10,"No","Yes")))</f>
        <v>N/A</v>
      </c>
      <c r="I75" s="12">
        <v>6.1660000000000004</v>
      </c>
      <c r="J75" s="12">
        <v>8.9860000000000007</v>
      </c>
      <c r="K75" s="44" t="s">
        <v>732</v>
      </c>
      <c r="L75" s="9" t="str">
        <f t="shared" ref="L75:L135" si="14">IF(J75="Div by 0", "N/A", IF(K75="N/A","N/A", IF(J75&gt;VALUE(MID(K75,1,2)), "No", IF(J75&lt;-1*VALUE(MID(K75,1,2)), "No", "Yes"))))</f>
        <v>Yes</v>
      </c>
    </row>
    <row r="76" spans="1:12" x14ac:dyDescent="0.2">
      <c r="A76" s="45" t="s">
        <v>598</v>
      </c>
      <c r="B76" s="34" t="s">
        <v>217</v>
      </c>
      <c r="C76" s="35">
        <v>26482</v>
      </c>
      <c r="D76" s="43" t="str">
        <f t="shared" si="11"/>
        <v>N/A</v>
      </c>
      <c r="E76" s="35">
        <v>28086</v>
      </c>
      <c r="F76" s="43" t="str">
        <f t="shared" si="12"/>
        <v>N/A</v>
      </c>
      <c r="G76" s="35">
        <v>31344</v>
      </c>
      <c r="H76" s="43" t="str">
        <f t="shared" si="13"/>
        <v>N/A</v>
      </c>
      <c r="I76" s="12">
        <v>6.0570000000000004</v>
      </c>
      <c r="J76" s="12">
        <v>11.6</v>
      </c>
      <c r="K76" s="44" t="s">
        <v>732</v>
      </c>
      <c r="L76" s="9" t="str">
        <f t="shared" si="14"/>
        <v>Yes</v>
      </c>
    </row>
    <row r="77" spans="1:12" x14ac:dyDescent="0.2">
      <c r="A77" s="45" t="s">
        <v>1440</v>
      </c>
      <c r="B77" s="34" t="s">
        <v>217</v>
      </c>
      <c r="C77" s="46">
        <v>7659.4527604000004</v>
      </c>
      <c r="D77" s="43" t="str">
        <f t="shared" si="11"/>
        <v>N/A</v>
      </c>
      <c r="E77" s="46">
        <v>7667.3140354999996</v>
      </c>
      <c r="F77" s="43" t="str">
        <f t="shared" si="12"/>
        <v>N/A</v>
      </c>
      <c r="G77" s="46">
        <v>7487.6873404999997</v>
      </c>
      <c r="H77" s="43" t="str">
        <f t="shared" si="13"/>
        <v>N/A</v>
      </c>
      <c r="I77" s="12">
        <v>0.1026</v>
      </c>
      <c r="J77" s="12">
        <v>-2.34</v>
      </c>
      <c r="K77" s="44" t="s">
        <v>732</v>
      </c>
      <c r="L77" s="9" t="str">
        <f t="shared" si="14"/>
        <v>Yes</v>
      </c>
    </row>
    <row r="78" spans="1:12" x14ac:dyDescent="0.2">
      <c r="A78" s="45" t="s">
        <v>1441</v>
      </c>
      <c r="B78" s="34" t="s">
        <v>217</v>
      </c>
      <c r="C78" s="35">
        <v>3.9578581678</v>
      </c>
      <c r="D78" s="43" t="str">
        <f t="shared" si="11"/>
        <v>N/A</v>
      </c>
      <c r="E78" s="35">
        <v>3.8550167342999999</v>
      </c>
      <c r="F78" s="43" t="str">
        <f t="shared" si="12"/>
        <v>N/A</v>
      </c>
      <c r="G78" s="35">
        <v>3.8811574783</v>
      </c>
      <c r="H78" s="43" t="str">
        <f t="shared" si="13"/>
        <v>N/A</v>
      </c>
      <c r="I78" s="12">
        <v>-2.6</v>
      </c>
      <c r="J78" s="12">
        <v>0.67810000000000004</v>
      </c>
      <c r="K78" s="44" t="s">
        <v>732</v>
      </c>
      <c r="L78" s="9" t="str">
        <f t="shared" si="14"/>
        <v>Yes</v>
      </c>
    </row>
    <row r="79" spans="1:12" ht="25.5" x14ac:dyDescent="0.2">
      <c r="A79" s="45" t="s">
        <v>599</v>
      </c>
      <c r="B79" s="34" t="s">
        <v>217</v>
      </c>
      <c r="C79" s="46">
        <v>236127</v>
      </c>
      <c r="D79" s="43" t="str">
        <f t="shared" si="11"/>
        <v>N/A</v>
      </c>
      <c r="E79" s="46">
        <v>262949</v>
      </c>
      <c r="F79" s="43" t="str">
        <f t="shared" si="12"/>
        <v>N/A</v>
      </c>
      <c r="G79" s="46">
        <v>104960</v>
      </c>
      <c r="H79" s="43" t="str">
        <f t="shared" si="13"/>
        <v>N/A</v>
      </c>
      <c r="I79" s="12">
        <v>11.36</v>
      </c>
      <c r="J79" s="12">
        <v>-60.1</v>
      </c>
      <c r="K79" s="44" t="s">
        <v>732</v>
      </c>
      <c r="L79" s="9" t="str">
        <f t="shared" si="14"/>
        <v>No</v>
      </c>
    </row>
    <row r="80" spans="1:12" x14ac:dyDescent="0.2">
      <c r="A80" s="45" t="s">
        <v>600</v>
      </c>
      <c r="B80" s="34" t="s">
        <v>217</v>
      </c>
      <c r="C80" s="35">
        <v>11</v>
      </c>
      <c r="D80" s="43" t="str">
        <f t="shared" si="11"/>
        <v>N/A</v>
      </c>
      <c r="E80" s="35">
        <v>11</v>
      </c>
      <c r="F80" s="43" t="str">
        <f t="shared" si="12"/>
        <v>N/A</v>
      </c>
      <c r="G80" s="35">
        <v>11</v>
      </c>
      <c r="H80" s="43" t="str">
        <f t="shared" si="13"/>
        <v>N/A</v>
      </c>
      <c r="I80" s="12">
        <v>33.33</v>
      </c>
      <c r="J80" s="12">
        <v>-25</v>
      </c>
      <c r="K80" s="44" t="s">
        <v>732</v>
      </c>
      <c r="L80" s="9" t="str">
        <f t="shared" si="14"/>
        <v>Yes</v>
      </c>
    </row>
    <row r="81" spans="1:12" x14ac:dyDescent="0.2">
      <c r="A81" s="45" t="s">
        <v>1442</v>
      </c>
      <c r="B81" s="34" t="s">
        <v>217</v>
      </c>
      <c r="C81" s="46">
        <v>78709</v>
      </c>
      <c r="D81" s="43" t="str">
        <f t="shared" si="11"/>
        <v>N/A</v>
      </c>
      <c r="E81" s="46">
        <v>65737.25</v>
      </c>
      <c r="F81" s="43" t="str">
        <f t="shared" si="12"/>
        <v>N/A</v>
      </c>
      <c r="G81" s="46">
        <v>34986.666666999998</v>
      </c>
      <c r="H81" s="43" t="str">
        <f t="shared" si="13"/>
        <v>N/A</v>
      </c>
      <c r="I81" s="12">
        <v>-16.5</v>
      </c>
      <c r="J81" s="12">
        <v>-46.8</v>
      </c>
      <c r="K81" s="44" t="s">
        <v>732</v>
      </c>
      <c r="L81" s="9" t="str">
        <f t="shared" si="14"/>
        <v>No</v>
      </c>
    </row>
    <row r="82" spans="1:12" ht="25.5" x14ac:dyDescent="0.2">
      <c r="A82" s="45" t="s">
        <v>601</v>
      </c>
      <c r="B82" s="34" t="s">
        <v>217</v>
      </c>
      <c r="C82" s="46">
        <v>14171264</v>
      </c>
      <c r="D82" s="43" t="str">
        <f t="shared" si="11"/>
        <v>N/A</v>
      </c>
      <c r="E82" s="46">
        <v>15705560</v>
      </c>
      <c r="F82" s="43" t="str">
        <f t="shared" si="12"/>
        <v>N/A</v>
      </c>
      <c r="G82" s="46">
        <v>14420156</v>
      </c>
      <c r="H82" s="43" t="str">
        <f t="shared" si="13"/>
        <v>N/A</v>
      </c>
      <c r="I82" s="12">
        <v>10.83</v>
      </c>
      <c r="J82" s="12">
        <v>-8.18</v>
      </c>
      <c r="K82" s="44" t="s">
        <v>732</v>
      </c>
      <c r="L82" s="9" t="str">
        <f t="shared" si="14"/>
        <v>Yes</v>
      </c>
    </row>
    <row r="83" spans="1:12" x14ac:dyDescent="0.2">
      <c r="A83" s="45" t="s">
        <v>602</v>
      </c>
      <c r="B83" s="34" t="s">
        <v>217</v>
      </c>
      <c r="C83" s="35">
        <v>105</v>
      </c>
      <c r="D83" s="43" t="str">
        <f t="shared" si="11"/>
        <v>N/A</v>
      </c>
      <c r="E83" s="35">
        <v>100</v>
      </c>
      <c r="F83" s="43" t="str">
        <f t="shared" si="12"/>
        <v>N/A</v>
      </c>
      <c r="G83" s="35">
        <v>106</v>
      </c>
      <c r="H83" s="43" t="str">
        <f t="shared" si="13"/>
        <v>N/A</v>
      </c>
      <c r="I83" s="12">
        <v>-4.76</v>
      </c>
      <c r="J83" s="12">
        <v>6</v>
      </c>
      <c r="K83" s="44" t="s">
        <v>732</v>
      </c>
      <c r="L83" s="9" t="str">
        <f t="shared" si="14"/>
        <v>Yes</v>
      </c>
    </row>
    <row r="84" spans="1:12" ht="25.5" x14ac:dyDescent="0.2">
      <c r="A84" s="4" t="s">
        <v>1443</v>
      </c>
      <c r="B84" s="34" t="s">
        <v>217</v>
      </c>
      <c r="C84" s="46">
        <v>134964.41905</v>
      </c>
      <c r="D84" s="43" t="str">
        <f t="shared" si="11"/>
        <v>N/A</v>
      </c>
      <c r="E84" s="46">
        <v>157055.6</v>
      </c>
      <c r="F84" s="43" t="str">
        <f t="shared" si="12"/>
        <v>N/A</v>
      </c>
      <c r="G84" s="46">
        <v>136039.20754999999</v>
      </c>
      <c r="H84" s="43" t="str">
        <f t="shared" si="13"/>
        <v>N/A</v>
      </c>
      <c r="I84" s="12">
        <v>16.37</v>
      </c>
      <c r="J84" s="12">
        <v>-13.4</v>
      </c>
      <c r="K84" s="44" t="s">
        <v>732</v>
      </c>
      <c r="L84" s="9" t="str">
        <f t="shared" si="14"/>
        <v>Yes</v>
      </c>
    </row>
    <row r="85" spans="1:12" x14ac:dyDescent="0.2">
      <c r="A85" s="4" t="s">
        <v>603</v>
      </c>
      <c r="B85" s="34" t="s">
        <v>217</v>
      </c>
      <c r="C85" s="46">
        <v>53401046</v>
      </c>
      <c r="D85" s="43" t="str">
        <f t="shared" si="11"/>
        <v>N/A</v>
      </c>
      <c r="E85" s="46">
        <v>56250557</v>
      </c>
      <c r="F85" s="43" t="str">
        <f t="shared" si="12"/>
        <v>N/A</v>
      </c>
      <c r="G85" s="46">
        <v>55887368</v>
      </c>
      <c r="H85" s="43" t="str">
        <f t="shared" si="13"/>
        <v>N/A</v>
      </c>
      <c r="I85" s="12">
        <v>5.3360000000000003</v>
      </c>
      <c r="J85" s="12">
        <v>-0.64600000000000002</v>
      </c>
      <c r="K85" s="44" t="s">
        <v>732</v>
      </c>
      <c r="L85" s="9" t="str">
        <f t="shared" si="14"/>
        <v>Yes</v>
      </c>
    </row>
    <row r="86" spans="1:12" x14ac:dyDescent="0.2">
      <c r="A86" s="4" t="s">
        <v>604</v>
      </c>
      <c r="B86" s="34" t="s">
        <v>217</v>
      </c>
      <c r="C86" s="35">
        <v>824</v>
      </c>
      <c r="D86" s="43" t="str">
        <f t="shared" si="11"/>
        <v>N/A</v>
      </c>
      <c r="E86" s="35">
        <v>819</v>
      </c>
      <c r="F86" s="43" t="str">
        <f t="shared" si="12"/>
        <v>N/A</v>
      </c>
      <c r="G86" s="35">
        <v>815</v>
      </c>
      <c r="H86" s="43" t="str">
        <f t="shared" si="13"/>
        <v>N/A</v>
      </c>
      <c r="I86" s="12">
        <v>-0.60699999999999998</v>
      </c>
      <c r="J86" s="12">
        <v>-0.48799999999999999</v>
      </c>
      <c r="K86" s="44" t="s">
        <v>732</v>
      </c>
      <c r="L86" s="9" t="str">
        <f t="shared" si="14"/>
        <v>Yes</v>
      </c>
    </row>
    <row r="87" spans="1:12" x14ac:dyDescent="0.2">
      <c r="A87" s="4" t="s">
        <v>1444</v>
      </c>
      <c r="B87" s="34" t="s">
        <v>217</v>
      </c>
      <c r="C87" s="46">
        <v>64807.094660000002</v>
      </c>
      <c r="D87" s="43" t="str">
        <f t="shared" si="11"/>
        <v>N/A</v>
      </c>
      <c r="E87" s="46">
        <v>68681.998779000001</v>
      </c>
      <c r="F87" s="43" t="str">
        <f t="shared" si="12"/>
        <v>N/A</v>
      </c>
      <c r="G87" s="46">
        <v>68573.457668999996</v>
      </c>
      <c r="H87" s="43" t="str">
        <f t="shared" si="13"/>
        <v>N/A</v>
      </c>
      <c r="I87" s="12">
        <v>5.9790000000000001</v>
      </c>
      <c r="J87" s="12">
        <v>-0.158</v>
      </c>
      <c r="K87" s="44" t="s">
        <v>732</v>
      </c>
      <c r="L87" s="9" t="str">
        <f t="shared" si="14"/>
        <v>Yes</v>
      </c>
    </row>
    <row r="88" spans="1:12" x14ac:dyDescent="0.2">
      <c r="A88" s="45" t="s">
        <v>605</v>
      </c>
      <c r="B88" s="34" t="s">
        <v>217</v>
      </c>
      <c r="C88" s="46">
        <v>140949480</v>
      </c>
      <c r="D88" s="43" t="str">
        <f t="shared" si="11"/>
        <v>N/A</v>
      </c>
      <c r="E88" s="46">
        <v>146997413</v>
      </c>
      <c r="F88" s="43" t="str">
        <f t="shared" si="12"/>
        <v>N/A</v>
      </c>
      <c r="G88" s="46">
        <v>151310112</v>
      </c>
      <c r="H88" s="43" t="str">
        <f t="shared" si="13"/>
        <v>N/A</v>
      </c>
      <c r="I88" s="12">
        <v>4.2910000000000004</v>
      </c>
      <c r="J88" s="12">
        <v>2.9340000000000002</v>
      </c>
      <c r="K88" s="44" t="s">
        <v>732</v>
      </c>
      <c r="L88" s="9" t="str">
        <f t="shared" si="14"/>
        <v>Yes</v>
      </c>
    </row>
    <row r="89" spans="1:12" x14ac:dyDescent="0.2">
      <c r="A89" s="48" t="s">
        <v>606</v>
      </c>
      <c r="B89" s="35" t="s">
        <v>217</v>
      </c>
      <c r="C89" s="35">
        <v>4795</v>
      </c>
      <c r="D89" s="43" t="str">
        <f t="shared" si="11"/>
        <v>N/A</v>
      </c>
      <c r="E89" s="35">
        <v>4791</v>
      </c>
      <c r="F89" s="43" t="str">
        <f t="shared" si="12"/>
        <v>N/A</v>
      </c>
      <c r="G89" s="35">
        <v>4772</v>
      </c>
      <c r="H89" s="43" t="str">
        <f t="shared" si="13"/>
        <v>N/A</v>
      </c>
      <c r="I89" s="12">
        <v>-8.3000000000000004E-2</v>
      </c>
      <c r="J89" s="12">
        <v>-0.39700000000000002</v>
      </c>
      <c r="K89" s="49" t="s">
        <v>732</v>
      </c>
      <c r="L89" s="9" t="str">
        <f t="shared" si="14"/>
        <v>Yes</v>
      </c>
    </row>
    <row r="90" spans="1:12" x14ac:dyDescent="0.2">
      <c r="A90" s="45" t="s">
        <v>1445</v>
      </c>
      <c r="B90" s="34" t="s">
        <v>217</v>
      </c>
      <c r="C90" s="46">
        <v>29395.094891000001</v>
      </c>
      <c r="D90" s="43" t="str">
        <f t="shared" si="11"/>
        <v>N/A</v>
      </c>
      <c r="E90" s="46">
        <v>30681.989772000001</v>
      </c>
      <c r="F90" s="43" t="str">
        <f t="shared" si="12"/>
        <v>N/A</v>
      </c>
      <c r="G90" s="46">
        <v>31707.902765999999</v>
      </c>
      <c r="H90" s="43" t="str">
        <f t="shared" si="13"/>
        <v>N/A</v>
      </c>
      <c r="I90" s="12">
        <v>4.3780000000000001</v>
      </c>
      <c r="J90" s="12">
        <v>3.3439999999999999</v>
      </c>
      <c r="K90" s="44" t="s">
        <v>732</v>
      </c>
      <c r="L90" s="9" t="str">
        <f t="shared" si="14"/>
        <v>Yes</v>
      </c>
    </row>
    <row r="91" spans="1:12" ht="25.5" x14ac:dyDescent="0.2">
      <c r="A91" s="45" t="s">
        <v>607</v>
      </c>
      <c r="B91" s="34" t="s">
        <v>217</v>
      </c>
      <c r="C91" s="46">
        <v>19376625</v>
      </c>
      <c r="D91" s="43" t="str">
        <f t="shared" si="11"/>
        <v>N/A</v>
      </c>
      <c r="E91" s="46">
        <v>24553907</v>
      </c>
      <c r="F91" s="43" t="str">
        <f t="shared" si="12"/>
        <v>N/A</v>
      </c>
      <c r="G91" s="46">
        <v>21756790</v>
      </c>
      <c r="H91" s="43" t="str">
        <f t="shared" si="13"/>
        <v>N/A</v>
      </c>
      <c r="I91" s="12">
        <v>26.72</v>
      </c>
      <c r="J91" s="12">
        <v>-11.4</v>
      </c>
      <c r="K91" s="44" t="s">
        <v>732</v>
      </c>
      <c r="L91" s="9" t="str">
        <f t="shared" si="14"/>
        <v>Yes</v>
      </c>
    </row>
    <row r="92" spans="1:12" x14ac:dyDescent="0.2">
      <c r="A92" s="45" t="s">
        <v>608</v>
      </c>
      <c r="B92" s="34" t="s">
        <v>217</v>
      </c>
      <c r="C92" s="35">
        <v>67422</v>
      </c>
      <c r="D92" s="43" t="str">
        <f t="shared" si="11"/>
        <v>N/A</v>
      </c>
      <c r="E92" s="35">
        <v>72330</v>
      </c>
      <c r="F92" s="43" t="str">
        <f t="shared" si="12"/>
        <v>N/A</v>
      </c>
      <c r="G92" s="35">
        <v>66387</v>
      </c>
      <c r="H92" s="43" t="str">
        <f t="shared" si="13"/>
        <v>N/A</v>
      </c>
      <c r="I92" s="12">
        <v>7.28</v>
      </c>
      <c r="J92" s="12">
        <v>-8.2200000000000006</v>
      </c>
      <c r="K92" s="44" t="s">
        <v>732</v>
      </c>
      <c r="L92" s="9" t="str">
        <f t="shared" si="14"/>
        <v>Yes</v>
      </c>
    </row>
    <row r="93" spans="1:12" x14ac:dyDescent="0.2">
      <c r="A93" s="45" t="s">
        <v>1446</v>
      </c>
      <c r="B93" s="34" t="s">
        <v>217</v>
      </c>
      <c r="C93" s="46">
        <v>287.39320993000001</v>
      </c>
      <c r="D93" s="43" t="str">
        <f t="shared" si="11"/>
        <v>N/A</v>
      </c>
      <c r="E93" s="46">
        <v>339.47057928999999</v>
      </c>
      <c r="F93" s="43" t="str">
        <f t="shared" si="12"/>
        <v>N/A</v>
      </c>
      <c r="G93" s="46">
        <v>327.72666335000002</v>
      </c>
      <c r="H93" s="43" t="str">
        <f t="shared" si="13"/>
        <v>N/A</v>
      </c>
      <c r="I93" s="12">
        <v>18.12</v>
      </c>
      <c r="J93" s="12">
        <v>-3.46</v>
      </c>
      <c r="K93" s="44" t="s">
        <v>732</v>
      </c>
      <c r="L93" s="9" t="str">
        <f t="shared" si="14"/>
        <v>Yes</v>
      </c>
    </row>
    <row r="94" spans="1:12" x14ac:dyDescent="0.2">
      <c r="A94" s="45" t="s">
        <v>609</v>
      </c>
      <c r="B94" s="34" t="s">
        <v>217</v>
      </c>
      <c r="C94" s="46">
        <v>28844281</v>
      </c>
      <c r="D94" s="43" t="str">
        <f t="shared" si="11"/>
        <v>N/A</v>
      </c>
      <c r="E94" s="46">
        <v>26715423</v>
      </c>
      <c r="F94" s="43" t="str">
        <f t="shared" si="12"/>
        <v>N/A</v>
      </c>
      <c r="G94" s="46">
        <v>23660518</v>
      </c>
      <c r="H94" s="43" t="str">
        <f t="shared" si="13"/>
        <v>N/A</v>
      </c>
      <c r="I94" s="12">
        <v>-7.38</v>
      </c>
      <c r="J94" s="12">
        <v>-11.4</v>
      </c>
      <c r="K94" s="44" t="s">
        <v>732</v>
      </c>
      <c r="L94" s="9" t="str">
        <f t="shared" si="14"/>
        <v>Yes</v>
      </c>
    </row>
    <row r="95" spans="1:12" x14ac:dyDescent="0.2">
      <c r="A95" s="45" t="s">
        <v>610</v>
      </c>
      <c r="B95" s="34" t="s">
        <v>217</v>
      </c>
      <c r="C95" s="35">
        <v>82062</v>
      </c>
      <c r="D95" s="43" t="str">
        <f t="shared" si="11"/>
        <v>N/A</v>
      </c>
      <c r="E95" s="35">
        <v>77836</v>
      </c>
      <c r="F95" s="43" t="str">
        <f t="shared" si="12"/>
        <v>N/A</v>
      </c>
      <c r="G95" s="35">
        <v>70870</v>
      </c>
      <c r="H95" s="43" t="str">
        <f t="shared" si="13"/>
        <v>N/A</v>
      </c>
      <c r="I95" s="12">
        <v>-5.15</v>
      </c>
      <c r="J95" s="12">
        <v>-8.9499999999999993</v>
      </c>
      <c r="K95" s="44" t="s">
        <v>732</v>
      </c>
      <c r="L95" s="9" t="str">
        <f t="shared" si="14"/>
        <v>Yes</v>
      </c>
    </row>
    <row r="96" spans="1:12" x14ac:dyDescent="0.2">
      <c r="A96" s="45" t="s">
        <v>1447</v>
      </c>
      <c r="B96" s="34" t="s">
        <v>217</v>
      </c>
      <c r="C96" s="46">
        <v>351.49376081000003</v>
      </c>
      <c r="D96" s="43" t="str">
        <f t="shared" si="11"/>
        <v>N/A</v>
      </c>
      <c r="E96" s="46">
        <v>343.22708001000001</v>
      </c>
      <c r="F96" s="43" t="str">
        <f t="shared" si="12"/>
        <v>N/A</v>
      </c>
      <c r="G96" s="46">
        <v>333.85802173000002</v>
      </c>
      <c r="H96" s="43" t="str">
        <f t="shared" si="13"/>
        <v>N/A</v>
      </c>
      <c r="I96" s="12">
        <v>-2.35</v>
      </c>
      <c r="J96" s="12">
        <v>-2.73</v>
      </c>
      <c r="K96" s="44" t="s">
        <v>732</v>
      </c>
      <c r="L96" s="9" t="str">
        <f t="shared" si="14"/>
        <v>Yes</v>
      </c>
    </row>
    <row r="97" spans="1:12" ht="25.5" x14ac:dyDescent="0.2">
      <c r="A97" s="45" t="s">
        <v>611</v>
      </c>
      <c r="B97" s="34" t="s">
        <v>217</v>
      </c>
      <c r="C97" s="46">
        <v>2075579</v>
      </c>
      <c r="D97" s="43" t="str">
        <f t="shared" si="11"/>
        <v>N/A</v>
      </c>
      <c r="E97" s="46">
        <v>1795456</v>
      </c>
      <c r="F97" s="43" t="str">
        <f t="shared" si="12"/>
        <v>N/A</v>
      </c>
      <c r="G97" s="46">
        <v>1723801</v>
      </c>
      <c r="H97" s="43" t="str">
        <f t="shared" si="13"/>
        <v>N/A</v>
      </c>
      <c r="I97" s="12">
        <v>-13.5</v>
      </c>
      <c r="J97" s="12">
        <v>-3.99</v>
      </c>
      <c r="K97" s="44" t="s">
        <v>732</v>
      </c>
      <c r="L97" s="9" t="str">
        <f t="shared" si="14"/>
        <v>Yes</v>
      </c>
    </row>
    <row r="98" spans="1:12" x14ac:dyDescent="0.2">
      <c r="A98" s="45" t="s">
        <v>612</v>
      </c>
      <c r="B98" s="34" t="s">
        <v>217</v>
      </c>
      <c r="C98" s="35">
        <v>20342</v>
      </c>
      <c r="D98" s="43" t="str">
        <f t="shared" si="11"/>
        <v>N/A</v>
      </c>
      <c r="E98" s="35">
        <v>17522</v>
      </c>
      <c r="F98" s="43" t="str">
        <f t="shared" si="12"/>
        <v>N/A</v>
      </c>
      <c r="G98" s="35">
        <v>17072</v>
      </c>
      <c r="H98" s="43" t="str">
        <f t="shared" si="13"/>
        <v>N/A</v>
      </c>
      <c r="I98" s="12">
        <v>-13.9</v>
      </c>
      <c r="J98" s="12">
        <v>-2.57</v>
      </c>
      <c r="K98" s="44" t="s">
        <v>732</v>
      </c>
      <c r="L98" s="9" t="str">
        <f t="shared" si="14"/>
        <v>Yes</v>
      </c>
    </row>
    <row r="99" spans="1:12" ht="25.5" x14ac:dyDescent="0.2">
      <c r="A99" s="45" t="s">
        <v>1448</v>
      </c>
      <c r="B99" s="34" t="s">
        <v>217</v>
      </c>
      <c r="C99" s="46">
        <v>102.03416577</v>
      </c>
      <c r="D99" s="43" t="str">
        <f t="shared" si="11"/>
        <v>N/A</v>
      </c>
      <c r="E99" s="46">
        <v>102.46866796</v>
      </c>
      <c r="F99" s="43" t="str">
        <f t="shared" si="12"/>
        <v>N/A</v>
      </c>
      <c r="G99" s="46">
        <v>100.97241097</v>
      </c>
      <c r="H99" s="43" t="str">
        <f t="shared" si="13"/>
        <v>N/A</v>
      </c>
      <c r="I99" s="12">
        <v>0.42580000000000001</v>
      </c>
      <c r="J99" s="12">
        <v>-1.46</v>
      </c>
      <c r="K99" s="44" t="s">
        <v>732</v>
      </c>
      <c r="L99" s="9" t="str">
        <f t="shared" si="14"/>
        <v>Yes</v>
      </c>
    </row>
    <row r="100" spans="1:12" ht="25.5" x14ac:dyDescent="0.2">
      <c r="A100" s="45" t="s">
        <v>613</v>
      </c>
      <c r="B100" s="34" t="s">
        <v>217</v>
      </c>
      <c r="C100" s="46">
        <v>27885549</v>
      </c>
      <c r="D100" s="43" t="str">
        <f t="shared" si="11"/>
        <v>N/A</v>
      </c>
      <c r="E100" s="46">
        <v>39914968</v>
      </c>
      <c r="F100" s="43" t="str">
        <f t="shared" si="12"/>
        <v>N/A</v>
      </c>
      <c r="G100" s="46">
        <v>34903845</v>
      </c>
      <c r="H100" s="43" t="str">
        <f t="shared" si="13"/>
        <v>N/A</v>
      </c>
      <c r="I100" s="12">
        <v>43.14</v>
      </c>
      <c r="J100" s="12">
        <v>-12.6</v>
      </c>
      <c r="K100" s="44" t="s">
        <v>732</v>
      </c>
      <c r="L100" s="9" t="str">
        <f t="shared" si="14"/>
        <v>Yes</v>
      </c>
    </row>
    <row r="101" spans="1:12" x14ac:dyDescent="0.2">
      <c r="A101" s="45" t="s">
        <v>614</v>
      </c>
      <c r="B101" s="34" t="s">
        <v>217</v>
      </c>
      <c r="C101" s="35">
        <v>45216</v>
      </c>
      <c r="D101" s="43" t="str">
        <f t="shared" si="11"/>
        <v>N/A</v>
      </c>
      <c r="E101" s="35">
        <v>52717</v>
      </c>
      <c r="F101" s="43" t="str">
        <f t="shared" si="12"/>
        <v>N/A</v>
      </c>
      <c r="G101" s="35">
        <v>52574</v>
      </c>
      <c r="H101" s="43" t="str">
        <f t="shared" si="13"/>
        <v>N/A</v>
      </c>
      <c r="I101" s="12">
        <v>16.59</v>
      </c>
      <c r="J101" s="12">
        <v>-0.27100000000000002</v>
      </c>
      <c r="K101" s="44" t="s">
        <v>732</v>
      </c>
      <c r="L101" s="9" t="str">
        <f t="shared" si="14"/>
        <v>Yes</v>
      </c>
    </row>
    <row r="102" spans="1:12" x14ac:dyDescent="0.2">
      <c r="A102" s="45" t="s">
        <v>1449</v>
      </c>
      <c r="B102" s="34" t="s">
        <v>217</v>
      </c>
      <c r="C102" s="46">
        <v>616.71861730000001</v>
      </c>
      <c r="D102" s="43" t="str">
        <f t="shared" si="11"/>
        <v>N/A</v>
      </c>
      <c r="E102" s="46">
        <v>757.15552858000001</v>
      </c>
      <c r="F102" s="43" t="str">
        <f t="shared" si="12"/>
        <v>N/A</v>
      </c>
      <c r="G102" s="46">
        <v>663.89936090000003</v>
      </c>
      <c r="H102" s="43" t="str">
        <f t="shared" si="13"/>
        <v>N/A</v>
      </c>
      <c r="I102" s="12">
        <v>22.77</v>
      </c>
      <c r="J102" s="12">
        <v>-12.3</v>
      </c>
      <c r="K102" s="44" t="s">
        <v>732</v>
      </c>
      <c r="L102" s="9" t="str">
        <f t="shared" si="14"/>
        <v>Yes</v>
      </c>
    </row>
    <row r="103" spans="1:12" x14ac:dyDescent="0.2">
      <c r="A103" s="45" t="s">
        <v>615</v>
      </c>
      <c r="B103" s="34" t="s">
        <v>217</v>
      </c>
      <c r="C103" s="46">
        <v>63239954</v>
      </c>
      <c r="D103" s="43" t="str">
        <f t="shared" si="11"/>
        <v>N/A</v>
      </c>
      <c r="E103" s="46">
        <v>81382825</v>
      </c>
      <c r="F103" s="43" t="str">
        <f t="shared" si="12"/>
        <v>N/A</v>
      </c>
      <c r="G103" s="46">
        <v>82546294</v>
      </c>
      <c r="H103" s="43" t="str">
        <f t="shared" si="13"/>
        <v>N/A</v>
      </c>
      <c r="I103" s="12">
        <v>28.69</v>
      </c>
      <c r="J103" s="12">
        <v>1.43</v>
      </c>
      <c r="K103" s="44" t="s">
        <v>732</v>
      </c>
      <c r="L103" s="9" t="str">
        <f t="shared" si="14"/>
        <v>Yes</v>
      </c>
    </row>
    <row r="104" spans="1:12" x14ac:dyDescent="0.2">
      <c r="A104" s="45" t="s">
        <v>616</v>
      </c>
      <c r="B104" s="34" t="s">
        <v>217</v>
      </c>
      <c r="C104" s="35">
        <v>124797</v>
      </c>
      <c r="D104" s="43" t="str">
        <f t="shared" si="11"/>
        <v>N/A</v>
      </c>
      <c r="E104" s="35">
        <v>145517</v>
      </c>
      <c r="F104" s="43" t="str">
        <f t="shared" si="12"/>
        <v>N/A</v>
      </c>
      <c r="G104" s="35">
        <v>146823</v>
      </c>
      <c r="H104" s="43" t="str">
        <f t="shared" si="13"/>
        <v>N/A</v>
      </c>
      <c r="I104" s="12">
        <v>16.600000000000001</v>
      </c>
      <c r="J104" s="12">
        <v>0.89749999999999996</v>
      </c>
      <c r="K104" s="44" t="s">
        <v>732</v>
      </c>
      <c r="L104" s="9" t="str">
        <f t="shared" si="14"/>
        <v>Yes</v>
      </c>
    </row>
    <row r="105" spans="1:12" x14ac:dyDescent="0.2">
      <c r="A105" s="45" t="s">
        <v>1450</v>
      </c>
      <c r="B105" s="34" t="s">
        <v>217</v>
      </c>
      <c r="C105" s="46">
        <v>506.74258194999999</v>
      </c>
      <c r="D105" s="43" t="str">
        <f t="shared" si="11"/>
        <v>N/A</v>
      </c>
      <c r="E105" s="46">
        <v>559.26678670000001</v>
      </c>
      <c r="F105" s="43" t="str">
        <f t="shared" si="12"/>
        <v>N/A</v>
      </c>
      <c r="G105" s="46">
        <v>562.21636937000005</v>
      </c>
      <c r="H105" s="43" t="str">
        <f t="shared" si="13"/>
        <v>N/A</v>
      </c>
      <c r="I105" s="12">
        <v>10.37</v>
      </c>
      <c r="J105" s="12">
        <v>0.52739999999999998</v>
      </c>
      <c r="K105" s="44" t="s">
        <v>732</v>
      </c>
      <c r="L105" s="9" t="str">
        <f t="shared" si="14"/>
        <v>Yes</v>
      </c>
    </row>
    <row r="106" spans="1:12" ht="25.5" x14ac:dyDescent="0.2">
      <c r="A106" s="45" t="s">
        <v>617</v>
      </c>
      <c r="B106" s="34" t="s">
        <v>217</v>
      </c>
      <c r="C106" s="46">
        <v>10793355</v>
      </c>
      <c r="D106" s="43" t="str">
        <f t="shared" si="11"/>
        <v>N/A</v>
      </c>
      <c r="E106" s="46">
        <v>12588125</v>
      </c>
      <c r="F106" s="43" t="str">
        <f t="shared" si="12"/>
        <v>N/A</v>
      </c>
      <c r="G106" s="46">
        <v>12672496</v>
      </c>
      <c r="H106" s="43" t="str">
        <f t="shared" si="13"/>
        <v>N/A</v>
      </c>
      <c r="I106" s="12">
        <v>16.63</v>
      </c>
      <c r="J106" s="12">
        <v>0.67020000000000002</v>
      </c>
      <c r="K106" s="44" t="s">
        <v>732</v>
      </c>
      <c r="L106" s="9" t="str">
        <f t="shared" si="14"/>
        <v>Yes</v>
      </c>
    </row>
    <row r="107" spans="1:12" x14ac:dyDescent="0.2">
      <c r="A107" s="45" t="s">
        <v>618</v>
      </c>
      <c r="B107" s="34" t="s">
        <v>217</v>
      </c>
      <c r="C107" s="35">
        <v>1856</v>
      </c>
      <c r="D107" s="43" t="str">
        <f t="shared" si="11"/>
        <v>N/A</v>
      </c>
      <c r="E107" s="35">
        <v>1727</v>
      </c>
      <c r="F107" s="43" t="str">
        <f t="shared" si="12"/>
        <v>N/A</v>
      </c>
      <c r="G107" s="35">
        <v>1736</v>
      </c>
      <c r="H107" s="43" t="str">
        <f t="shared" si="13"/>
        <v>N/A</v>
      </c>
      <c r="I107" s="12">
        <v>-6.95</v>
      </c>
      <c r="J107" s="12">
        <v>0.52110000000000001</v>
      </c>
      <c r="K107" s="44" t="s">
        <v>732</v>
      </c>
      <c r="L107" s="9" t="str">
        <f t="shared" si="14"/>
        <v>Yes</v>
      </c>
    </row>
    <row r="108" spans="1:12" ht="25.5" x14ac:dyDescent="0.2">
      <c r="A108" s="45" t="s">
        <v>1451</v>
      </c>
      <c r="B108" s="34" t="s">
        <v>217</v>
      </c>
      <c r="C108" s="46">
        <v>5815.3852371000003</v>
      </c>
      <c r="D108" s="43" t="str">
        <f t="shared" si="11"/>
        <v>N/A</v>
      </c>
      <c r="E108" s="46">
        <v>7289.0127388999999</v>
      </c>
      <c r="F108" s="43" t="str">
        <f t="shared" si="12"/>
        <v>N/A</v>
      </c>
      <c r="G108" s="46">
        <v>7299.8248848000003</v>
      </c>
      <c r="H108" s="43" t="str">
        <f t="shared" si="13"/>
        <v>N/A</v>
      </c>
      <c r="I108" s="12">
        <v>25.34</v>
      </c>
      <c r="J108" s="12">
        <v>0.14829999999999999</v>
      </c>
      <c r="K108" s="44" t="s">
        <v>732</v>
      </c>
      <c r="L108" s="9" t="str">
        <f t="shared" si="14"/>
        <v>Yes</v>
      </c>
    </row>
    <row r="109" spans="1:12" ht="25.5" x14ac:dyDescent="0.2">
      <c r="A109" s="45" t="s">
        <v>619</v>
      </c>
      <c r="B109" s="34" t="s">
        <v>217</v>
      </c>
      <c r="C109" s="46">
        <v>59337470</v>
      </c>
      <c r="D109" s="43" t="str">
        <f t="shared" si="11"/>
        <v>N/A</v>
      </c>
      <c r="E109" s="46">
        <v>77269212</v>
      </c>
      <c r="F109" s="43" t="str">
        <f t="shared" si="12"/>
        <v>N/A</v>
      </c>
      <c r="G109" s="46">
        <v>69343449</v>
      </c>
      <c r="H109" s="43" t="str">
        <f t="shared" si="13"/>
        <v>N/A</v>
      </c>
      <c r="I109" s="12">
        <v>30.22</v>
      </c>
      <c r="J109" s="12">
        <v>-10.3</v>
      </c>
      <c r="K109" s="44" t="s">
        <v>732</v>
      </c>
      <c r="L109" s="9" t="str">
        <f t="shared" si="14"/>
        <v>Yes</v>
      </c>
    </row>
    <row r="110" spans="1:12" x14ac:dyDescent="0.2">
      <c r="A110" s="45" t="s">
        <v>620</v>
      </c>
      <c r="B110" s="34" t="s">
        <v>217</v>
      </c>
      <c r="C110" s="35">
        <v>100656</v>
      </c>
      <c r="D110" s="43" t="str">
        <f t="shared" si="11"/>
        <v>N/A</v>
      </c>
      <c r="E110" s="35">
        <v>112965</v>
      </c>
      <c r="F110" s="43" t="str">
        <f t="shared" si="12"/>
        <v>N/A</v>
      </c>
      <c r="G110" s="35">
        <v>111421</v>
      </c>
      <c r="H110" s="43" t="str">
        <f t="shared" si="13"/>
        <v>N/A</v>
      </c>
      <c r="I110" s="12">
        <v>12.23</v>
      </c>
      <c r="J110" s="12">
        <v>-1.37</v>
      </c>
      <c r="K110" s="44" t="s">
        <v>732</v>
      </c>
      <c r="L110" s="9" t="str">
        <f t="shared" si="14"/>
        <v>Yes</v>
      </c>
    </row>
    <row r="111" spans="1:12" x14ac:dyDescent="0.2">
      <c r="A111" s="45" t="s">
        <v>1452</v>
      </c>
      <c r="B111" s="34" t="s">
        <v>217</v>
      </c>
      <c r="C111" s="46">
        <v>589.5075306</v>
      </c>
      <c r="D111" s="43" t="str">
        <f t="shared" si="11"/>
        <v>N/A</v>
      </c>
      <c r="E111" s="46">
        <v>684.01019785000005</v>
      </c>
      <c r="F111" s="43" t="str">
        <f t="shared" si="12"/>
        <v>N/A</v>
      </c>
      <c r="G111" s="46">
        <v>622.35529209000003</v>
      </c>
      <c r="H111" s="43" t="str">
        <f t="shared" si="13"/>
        <v>N/A</v>
      </c>
      <c r="I111" s="12">
        <v>16.03</v>
      </c>
      <c r="J111" s="12">
        <v>-9.01</v>
      </c>
      <c r="K111" s="44" t="s">
        <v>732</v>
      </c>
      <c r="L111" s="9" t="str">
        <f t="shared" si="14"/>
        <v>Yes</v>
      </c>
    </row>
    <row r="112" spans="1:12" x14ac:dyDescent="0.2">
      <c r="A112" s="45" t="s">
        <v>621</v>
      </c>
      <c r="B112" s="34" t="s">
        <v>217</v>
      </c>
      <c r="C112" s="46">
        <v>141931596</v>
      </c>
      <c r="D112" s="43" t="str">
        <f t="shared" si="11"/>
        <v>N/A</v>
      </c>
      <c r="E112" s="46">
        <v>126273119</v>
      </c>
      <c r="F112" s="43" t="str">
        <f t="shared" si="12"/>
        <v>N/A</v>
      </c>
      <c r="G112" s="46">
        <v>130734965</v>
      </c>
      <c r="H112" s="43" t="str">
        <f t="shared" si="13"/>
        <v>N/A</v>
      </c>
      <c r="I112" s="12">
        <v>-11</v>
      </c>
      <c r="J112" s="12">
        <v>3.5329999999999999</v>
      </c>
      <c r="K112" s="44" t="s">
        <v>732</v>
      </c>
      <c r="L112" s="9" t="str">
        <f t="shared" si="14"/>
        <v>Yes</v>
      </c>
    </row>
    <row r="113" spans="1:12" x14ac:dyDescent="0.2">
      <c r="A113" s="45" t="s">
        <v>622</v>
      </c>
      <c r="B113" s="34" t="s">
        <v>217</v>
      </c>
      <c r="C113" s="35">
        <v>171198</v>
      </c>
      <c r="D113" s="43" t="str">
        <f t="shared" si="11"/>
        <v>N/A</v>
      </c>
      <c r="E113" s="35">
        <v>161015</v>
      </c>
      <c r="F113" s="43" t="str">
        <f t="shared" si="12"/>
        <v>N/A</v>
      </c>
      <c r="G113" s="35">
        <v>158750</v>
      </c>
      <c r="H113" s="43" t="str">
        <f t="shared" si="13"/>
        <v>N/A</v>
      </c>
      <c r="I113" s="12">
        <v>-5.95</v>
      </c>
      <c r="J113" s="12">
        <v>-1.41</v>
      </c>
      <c r="K113" s="44" t="s">
        <v>732</v>
      </c>
      <c r="L113" s="9" t="str">
        <f t="shared" si="14"/>
        <v>Yes</v>
      </c>
    </row>
    <row r="114" spans="1:12" x14ac:dyDescent="0.2">
      <c r="A114" s="45" t="s">
        <v>1453</v>
      </c>
      <c r="B114" s="34" t="s">
        <v>217</v>
      </c>
      <c r="C114" s="46">
        <v>829.04938142000003</v>
      </c>
      <c r="D114" s="43" t="str">
        <f t="shared" si="11"/>
        <v>N/A</v>
      </c>
      <c r="E114" s="46">
        <v>784.23202186000003</v>
      </c>
      <c r="F114" s="43" t="str">
        <f t="shared" si="12"/>
        <v>N/A</v>
      </c>
      <c r="G114" s="46">
        <v>823.52733857999999</v>
      </c>
      <c r="H114" s="43" t="str">
        <f t="shared" si="13"/>
        <v>N/A</v>
      </c>
      <c r="I114" s="12">
        <v>-5.41</v>
      </c>
      <c r="J114" s="12">
        <v>5.0110000000000001</v>
      </c>
      <c r="K114" s="44" t="s">
        <v>732</v>
      </c>
      <c r="L114" s="9" t="str">
        <f t="shared" si="14"/>
        <v>Yes</v>
      </c>
    </row>
    <row r="115" spans="1:12" ht="25.5" x14ac:dyDescent="0.2">
      <c r="A115" s="45" t="s">
        <v>623</v>
      </c>
      <c r="B115" s="34" t="s">
        <v>217</v>
      </c>
      <c r="C115" s="46">
        <v>99039009</v>
      </c>
      <c r="D115" s="43" t="str">
        <f t="shared" si="11"/>
        <v>N/A</v>
      </c>
      <c r="E115" s="46">
        <v>65263497</v>
      </c>
      <c r="F115" s="43" t="str">
        <f t="shared" si="12"/>
        <v>N/A</v>
      </c>
      <c r="G115" s="46">
        <v>57886708</v>
      </c>
      <c r="H115" s="43" t="str">
        <f t="shared" si="13"/>
        <v>N/A</v>
      </c>
      <c r="I115" s="12">
        <v>-34.1</v>
      </c>
      <c r="J115" s="12">
        <v>-11.3</v>
      </c>
      <c r="K115" s="44" t="s">
        <v>732</v>
      </c>
      <c r="L115" s="9" t="str">
        <f t="shared" si="14"/>
        <v>Yes</v>
      </c>
    </row>
    <row r="116" spans="1:12" x14ac:dyDescent="0.2">
      <c r="A116" s="48" t="s">
        <v>624</v>
      </c>
      <c r="B116" s="35" t="s">
        <v>217</v>
      </c>
      <c r="C116" s="35">
        <v>11214</v>
      </c>
      <c r="D116" s="43" t="str">
        <f t="shared" si="11"/>
        <v>N/A</v>
      </c>
      <c r="E116" s="35">
        <v>11752</v>
      </c>
      <c r="F116" s="43" t="str">
        <f t="shared" si="12"/>
        <v>N/A</v>
      </c>
      <c r="G116" s="35">
        <v>11791</v>
      </c>
      <c r="H116" s="43" t="str">
        <f t="shared" si="13"/>
        <v>N/A</v>
      </c>
      <c r="I116" s="12">
        <v>4.798</v>
      </c>
      <c r="J116" s="12">
        <v>0.33189999999999997</v>
      </c>
      <c r="K116" s="49" t="s">
        <v>732</v>
      </c>
      <c r="L116" s="9" t="str">
        <f t="shared" si="14"/>
        <v>Yes</v>
      </c>
    </row>
    <row r="117" spans="1:12" ht="25.5" x14ac:dyDescent="0.2">
      <c r="A117" s="45" t="s">
        <v>1454</v>
      </c>
      <c r="B117" s="34" t="s">
        <v>217</v>
      </c>
      <c r="C117" s="46">
        <v>8831.7289994999992</v>
      </c>
      <c r="D117" s="43" t="str">
        <f t="shared" si="11"/>
        <v>N/A</v>
      </c>
      <c r="E117" s="46">
        <v>5553.3949114999996</v>
      </c>
      <c r="F117" s="43" t="str">
        <f t="shared" si="12"/>
        <v>N/A</v>
      </c>
      <c r="G117" s="46">
        <v>4909.3976762000002</v>
      </c>
      <c r="H117" s="43" t="str">
        <f t="shared" si="13"/>
        <v>N/A</v>
      </c>
      <c r="I117" s="12">
        <v>-37.1</v>
      </c>
      <c r="J117" s="12">
        <v>-11.6</v>
      </c>
      <c r="K117" s="44" t="s">
        <v>732</v>
      </c>
      <c r="L117" s="9" t="str">
        <f t="shared" si="14"/>
        <v>Yes</v>
      </c>
    </row>
    <row r="118" spans="1:12" ht="25.5" x14ac:dyDescent="0.2">
      <c r="A118" s="45" t="s">
        <v>625</v>
      </c>
      <c r="B118" s="34" t="s">
        <v>217</v>
      </c>
      <c r="C118" s="46">
        <v>4084035</v>
      </c>
      <c r="D118" s="43" t="str">
        <f t="shared" si="11"/>
        <v>N/A</v>
      </c>
      <c r="E118" s="46">
        <v>3330672</v>
      </c>
      <c r="F118" s="43" t="str">
        <f t="shared" si="12"/>
        <v>N/A</v>
      </c>
      <c r="G118" s="46">
        <v>3123815</v>
      </c>
      <c r="H118" s="43" t="str">
        <f t="shared" si="13"/>
        <v>N/A</v>
      </c>
      <c r="I118" s="12">
        <v>-18.399999999999999</v>
      </c>
      <c r="J118" s="12">
        <v>-6.21</v>
      </c>
      <c r="K118" s="44" t="s">
        <v>732</v>
      </c>
      <c r="L118" s="9" t="str">
        <f t="shared" si="14"/>
        <v>Yes</v>
      </c>
    </row>
    <row r="119" spans="1:12" x14ac:dyDescent="0.2">
      <c r="A119" s="45" t="s">
        <v>626</v>
      </c>
      <c r="B119" s="34" t="s">
        <v>217</v>
      </c>
      <c r="C119" s="35">
        <v>10824</v>
      </c>
      <c r="D119" s="43" t="str">
        <f t="shared" si="11"/>
        <v>N/A</v>
      </c>
      <c r="E119" s="35">
        <v>9749</v>
      </c>
      <c r="F119" s="43" t="str">
        <f t="shared" si="12"/>
        <v>N/A</v>
      </c>
      <c r="G119" s="35">
        <v>9714</v>
      </c>
      <c r="H119" s="43" t="str">
        <f t="shared" si="13"/>
        <v>N/A</v>
      </c>
      <c r="I119" s="12">
        <v>-9.93</v>
      </c>
      <c r="J119" s="12">
        <v>-0.35899999999999999</v>
      </c>
      <c r="K119" s="44" t="s">
        <v>732</v>
      </c>
      <c r="L119" s="9" t="str">
        <f t="shared" si="14"/>
        <v>Yes</v>
      </c>
    </row>
    <row r="120" spans="1:12" ht="25.5" x14ac:dyDescent="0.2">
      <c r="A120" s="45" t="s">
        <v>1455</v>
      </c>
      <c r="B120" s="34" t="s">
        <v>217</v>
      </c>
      <c r="C120" s="46">
        <v>377.31291573999999</v>
      </c>
      <c r="D120" s="43" t="str">
        <f t="shared" si="11"/>
        <v>N/A</v>
      </c>
      <c r="E120" s="46">
        <v>341.64242486000001</v>
      </c>
      <c r="F120" s="43" t="str">
        <f t="shared" si="12"/>
        <v>N/A</v>
      </c>
      <c r="G120" s="46">
        <v>321.57864936999999</v>
      </c>
      <c r="H120" s="43" t="str">
        <f t="shared" si="13"/>
        <v>N/A</v>
      </c>
      <c r="I120" s="12">
        <v>-9.4499999999999993</v>
      </c>
      <c r="J120" s="12">
        <v>-5.87</v>
      </c>
      <c r="K120" s="44" t="s">
        <v>732</v>
      </c>
      <c r="L120" s="9" t="str">
        <f t="shared" si="14"/>
        <v>Yes</v>
      </c>
    </row>
    <row r="121" spans="1:12" ht="25.5" x14ac:dyDescent="0.2">
      <c r="A121" s="45" t="s">
        <v>627</v>
      </c>
      <c r="B121" s="34" t="s">
        <v>217</v>
      </c>
      <c r="C121" s="46">
        <v>1013806</v>
      </c>
      <c r="D121" s="43" t="str">
        <f t="shared" si="11"/>
        <v>N/A</v>
      </c>
      <c r="E121" s="46">
        <v>1519303</v>
      </c>
      <c r="F121" s="43" t="str">
        <f t="shared" si="12"/>
        <v>N/A</v>
      </c>
      <c r="G121" s="46">
        <v>1826884</v>
      </c>
      <c r="H121" s="43" t="str">
        <f t="shared" si="13"/>
        <v>N/A</v>
      </c>
      <c r="I121" s="12">
        <v>49.86</v>
      </c>
      <c r="J121" s="12">
        <v>20.239999999999998</v>
      </c>
      <c r="K121" s="44" t="s">
        <v>732</v>
      </c>
      <c r="L121" s="9" t="str">
        <f t="shared" si="14"/>
        <v>Yes</v>
      </c>
    </row>
    <row r="122" spans="1:12" x14ac:dyDescent="0.2">
      <c r="A122" s="45" t="s">
        <v>628</v>
      </c>
      <c r="B122" s="34" t="s">
        <v>217</v>
      </c>
      <c r="C122" s="35">
        <v>306</v>
      </c>
      <c r="D122" s="43" t="str">
        <f t="shared" si="11"/>
        <v>N/A</v>
      </c>
      <c r="E122" s="35">
        <v>342</v>
      </c>
      <c r="F122" s="43" t="str">
        <f t="shared" si="12"/>
        <v>N/A</v>
      </c>
      <c r="G122" s="35">
        <v>345</v>
      </c>
      <c r="H122" s="43" t="str">
        <f t="shared" si="13"/>
        <v>N/A</v>
      </c>
      <c r="I122" s="12">
        <v>11.76</v>
      </c>
      <c r="J122" s="12">
        <v>0.87719999999999998</v>
      </c>
      <c r="K122" s="44" t="s">
        <v>732</v>
      </c>
      <c r="L122" s="9" t="str">
        <f t="shared" si="14"/>
        <v>Yes</v>
      </c>
    </row>
    <row r="123" spans="1:12" ht="25.5" x14ac:dyDescent="0.2">
      <c r="A123" s="45" t="s">
        <v>1456</v>
      </c>
      <c r="B123" s="34" t="s">
        <v>217</v>
      </c>
      <c r="C123" s="46">
        <v>3313.0915033000001</v>
      </c>
      <c r="D123" s="43" t="str">
        <f t="shared" si="11"/>
        <v>N/A</v>
      </c>
      <c r="E123" s="46">
        <v>4442.4064326999996</v>
      </c>
      <c r="F123" s="43" t="str">
        <f t="shared" si="12"/>
        <v>N/A</v>
      </c>
      <c r="G123" s="46">
        <v>5295.3159420000002</v>
      </c>
      <c r="H123" s="43" t="str">
        <f t="shared" si="13"/>
        <v>N/A</v>
      </c>
      <c r="I123" s="12">
        <v>34.090000000000003</v>
      </c>
      <c r="J123" s="12">
        <v>19.2</v>
      </c>
      <c r="K123" s="44" t="s">
        <v>732</v>
      </c>
      <c r="L123" s="9" t="str">
        <f t="shared" si="14"/>
        <v>Yes</v>
      </c>
    </row>
    <row r="124" spans="1:12" ht="25.5" x14ac:dyDescent="0.2">
      <c r="A124" s="45" t="s">
        <v>629</v>
      </c>
      <c r="B124" s="34" t="s">
        <v>217</v>
      </c>
      <c r="C124" s="46">
        <v>59027</v>
      </c>
      <c r="D124" s="43" t="str">
        <f t="shared" si="11"/>
        <v>N/A</v>
      </c>
      <c r="E124" s="46">
        <v>56011</v>
      </c>
      <c r="F124" s="43" t="str">
        <f t="shared" si="12"/>
        <v>N/A</v>
      </c>
      <c r="G124" s="46">
        <v>43180</v>
      </c>
      <c r="H124" s="43" t="str">
        <f t="shared" si="13"/>
        <v>N/A</v>
      </c>
      <c r="I124" s="12">
        <v>-5.1100000000000003</v>
      </c>
      <c r="J124" s="12">
        <v>-22.9</v>
      </c>
      <c r="K124" s="44" t="s">
        <v>732</v>
      </c>
      <c r="L124" s="9" t="str">
        <f t="shared" si="14"/>
        <v>Yes</v>
      </c>
    </row>
    <row r="125" spans="1:12" ht="25.5" x14ac:dyDescent="0.2">
      <c r="A125" s="45" t="s">
        <v>630</v>
      </c>
      <c r="B125" s="34" t="s">
        <v>217</v>
      </c>
      <c r="C125" s="35">
        <v>29</v>
      </c>
      <c r="D125" s="43" t="str">
        <f t="shared" si="11"/>
        <v>N/A</v>
      </c>
      <c r="E125" s="35">
        <v>28</v>
      </c>
      <c r="F125" s="43" t="str">
        <f t="shared" si="12"/>
        <v>N/A</v>
      </c>
      <c r="G125" s="35">
        <v>21</v>
      </c>
      <c r="H125" s="43" t="str">
        <f t="shared" si="13"/>
        <v>N/A</v>
      </c>
      <c r="I125" s="12">
        <v>-3.45</v>
      </c>
      <c r="J125" s="12">
        <v>-25</v>
      </c>
      <c r="K125" s="44" t="s">
        <v>732</v>
      </c>
      <c r="L125" s="9" t="str">
        <f t="shared" si="14"/>
        <v>Yes</v>
      </c>
    </row>
    <row r="126" spans="1:12" ht="25.5" x14ac:dyDescent="0.2">
      <c r="A126" s="45" t="s">
        <v>1457</v>
      </c>
      <c r="B126" s="34" t="s">
        <v>217</v>
      </c>
      <c r="C126" s="46">
        <v>2035.4137931</v>
      </c>
      <c r="D126" s="43" t="str">
        <f t="shared" si="11"/>
        <v>N/A</v>
      </c>
      <c r="E126" s="46">
        <v>2000.3928570999999</v>
      </c>
      <c r="F126" s="43" t="str">
        <f t="shared" si="12"/>
        <v>N/A</v>
      </c>
      <c r="G126" s="46">
        <v>2056.1904761999999</v>
      </c>
      <c r="H126" s="43" t="str">
        <f t="shared" si="13"/>
        <v>N/A</v>
      </c>
      <c r="I126" s="12">
        <v>-1.72</v>
      </c>
      <c r="J126" s="12">
        <v>2.7890000000000001</v>
      </c>
      <c r="K126" s="44" t="s">
        <v>732</v>
      </c>
      <c r="L126" s="9" t="str">
        <f t="shared" si="14"/>
        <v>Yes</v>
      </c>
    </row>
    <row r="127" spans="1:12" ht="25.5" x14ac:dyDescent="0.2">
      <c r="A127" s="45" t="s">
        <v>631</v>
      </c>
      <c r="B127" s="34" t="s">
        <v>217</v>
      </c>
      <c r="C127" s="46">
        <v>855558</v>
      </c>
      <c r="D127" s="43" t="str">
        <f t="shared" si="11"/>
        <v>N/A</v>
      </c>
      <c r="E127" s="46">
        <v>483647</v>
      </c>
      <c r="F127" s="43" t="str">
        <f t="shared" si="12"/>
        <v>N/A</v>
      </c>
      <c r="G127" s="46">
        <v>415479</v>
      </c>
      <c r="H127" s="43" t="str">
        <f t="shared" si="13"/>
        <v>N/A</v>
      </c>
      <c r="I127" s="12">
        <v>-43.5</v>
      </c>
      <c r="J127" s="12">
        <v>-14.1</v>
      </c>
      <c r="K127" s="44" t="s">
        <v>732</v>
      </c>
      <c r="L127" s="9" t="str">
        <f t="shared" si="14"/>
        <v>Yes</v>
      </c>
    </row>
    <row r="128" spans="1:12" x14ac:dyDescent="0.2">
      <c r="A128" s="45" t="s">
        <v>632</v>
      </c>
      <c r="B128" s="34" t="s">
        <v>217</v>
      </c>
      <c r="C128" s="35">
        <v>358</v>
      </c>
      <c r="D128" s="43" t="str">
        <f t="shared" si="11"/>
        <v>N/A</v>
      </c>
      <c r="E128" s="35">
        <v>326</v>
      </c>
      <c r="F128" s="43" t="str">
        <f t="shared" si="12"/>
        <v>N/A</v>
      </c>
      <c r="G128" s="35">
        <v>334</v>
      </c>
      <c r="H128" s="43" t="str">
        <f t="shared" si="13"/>
        <v>N/A</v>
      </c>
      <c r="I128" s="12">
        <v>-8.94</v>
      </c>
      <c r="J128" s="12">
        <v>2.4540000000000002</v>
      </c>
      <c r="K128" s="44" t="s">
        <v>732</v>
      </c>
      <c r="L128" s="9" t="str">
        <f t="shared" si="14"/>
        <v>Yes</v>
      </c>
    </row>
    <row r="129" spans="1:12" ht="25.5" x14ac:dyDescent="0.2">
      <c r="A129" s="45" t="s">
        <v>1458</v>
      </c>
      <c r="B129" s="34" t="s">
        <v>217</v>
      </c>
      <c r="C129" s="46">
        <v>2389.8268155999999</v>
      </c>
      <c r="D129" s="43" t="str">
        <f t="shared" si="11"/>
        <v>N/A</v>
      </c>
      <c r="E129" s="46">
        <v>1483.5797545999999</v>
      </c>
      <c r="F129" s="43" t="str">
        <f t="shared" si="12"/>
        <v>N/A</v>
      </c>
      <c r="G129" s="46">
        <v>1243.9491018000001</v>
      </c>
      <c r="H129" s="43" t="str">
        <f t="shared" si="13"/>
        <v>N/A</v>
      </c>
      <c r="I129" s="12">
        <v>-37.9</v>
      </c>
      <c r="J129" s="12">
        <v>-16.2</v>
      </c>
      <c r="K129" s="44" t="s">
        <v>732</v>
      </c>
      <c r="L129" s="9" t="str">
        <f t="shared" si="14"/>
        <v>Yes</v>
      </c>
    </row>
    <row r="130" spans="1:12" ht="25.5" x14ac:dyDescent="0.2">
      <c r="A130" s="45" t="s">
        <v>633</v>
      </c>
      <c r="B130" s="34" t="s">
        <v>217</v>
      </c>
      <c r="C130" s="46">
        <v>708341</v>
      </c>
      <c r="D130" s="43" t="str">
        <f t="shared" si="11"/>
        <v>N/A</v>
      </c>
      <c r="E130" s="46">
        <v>593649</v>
      </c>
      <c r="F130" s="43" t="str">
        <f t="shared" si="12"/>
        <v>N/A</v>
      </c>
      <c r="G130" s="46">
        <v>771587</v>
      </c>
      <c r="H130" s="43" t="str">
        <f t="shared" si="13"/>
        <v>N/A</v>
      </c>
      <c r="I130" s="12">
        <v>-16.2</v>
      </c>
      <c r="J130" s="12">
        <v>29.97</v>
      </c>
      <c r="K130" s="44" t="s">
        <v>732</v>
      </c>
      <c r="L130" s="9" t="str">
        <f t="shared" si="14"/>
        <v>Yes</v>
      </c>
    </row>
    <row r="131" spans="1:12" x14ac:dyDescent="0.2">
      <c r="A131" s="45" t="s">
        <v>634</v>
      </c>
      <c r="B131" s="34" t="s">
        <v>217</v>
      </c>
      <c r="C131" s="35">
        <v>5724</v>
      </c>
      <c r="D131" s="43" t="str">
        <f t="shared" si="11"/>
        <v>N/A</v>
      </c>
      <c r="E131" s="35">
        <v>5157</v>
      </c>
      <c r="F131" s="43" t="str">
        <f t="shared" si="12"/>
        <v>N/A</v>
      </c>
      <c r="G131" s="35">
        <v>6235</v>
      </c>
      <c r="H131" s="43" t="str">
        <f t="shared" si="13"/>
        <v>N/A</v>
      </c>
      <c r="I131" s="12">
        <v>-9.91</v>
      </c>
      <c r="J131" s="12">
        <v>20.9</v>
      </c>
      <c r="K131" s="44" t="s">
        <v>732</v>
      </c>
      <c r="L131" s="9" t="str">
        <f t="shared" si="14"/>
        <v>Yes</v>
      </c>
    </row>
    <row r="132" spans="1:12" ht="25.5" x14ac:dyDescent="0.2">
      <c r="A132" s="45" t="s">
        <v>1459</v>
      </c>
      <c r="B132" s="34" t="s">
        <v>217</v>
      </c>
      <c r="C132" s="46">
        <v>123.74930119</v>
      </c>
      <c r="D132" s="43" t="str">
        <f t="shared" si="11"/>
        <v>N/A</v>
      </c>
      <c r="E132" s="46">
        <v>115.11518325</v>
      </c>
      <c r="F132" s="43" t="str">
        <f t="shared" si="12"/>
        <v>N/A</v>
      </c>
      <c r="G132" s="46">
        <v>123.75092221</v>
      </c>
      <c r="H132" s="43" t="str">
        <f t="shared" si="13"/>
        <v>N/A</v>
      </c>
      <c r="I132" s="12">
        <v>-6.98</v>
      </c>
      <c r="J132" s="12">
        <v>7.5019999999999998</v>
      </c>
      <c r="K132" s="44" t="s">
        <v>732</v>
      </c>
      <c r="L132" s="9" t="str">
        <f t="shared" si="14"/>
        <v>Yes</v>
      </c>
    </row>
    <row r="133" spans="1:12" ht="25.5" x14ac:dyDescent="0.2">
      <c r="A133" s="45" t="s">
        <v>635</v>
      </c>
      <c r="B133" s="34" t="s">
        <v>217</v>
      </c>
      <c r="C133" s="46">
        <v>13378642</v>
      </c>
      <c r="D133" s="43" t="str">
        <f t="shared" si="11"/>
        <v>N/A</v>
      </c>
      <c r="E133" s="46">
        <v>16604600</v>
      </c>
      <c r="F133" s="43" t="str">
        <f t="shared" si="12"/>
        <v>N/A</v>
      </c>
      <c r="G133" s="46">
        <v>16524315</v>
      </c>
      <c r="H133" s="43" t="str">
        <f t="shared" si="13"/>
        <v>N/A</v>
      </c>
      <c r="I133" s="12">
        <v>24.11</v>
      </c>
      <c r="J133" s="12">
        <v>-0.48399999999999999</v>
      </c>
      <c r="K133" s="44" t="s">
        <v>732</v>
      </c>
      <c r="L133" s="9" t="str">
        <f t="shared" si="14"/>
        <v>Yes</v>
      </c>
    </row>
    <row r="134" spans="1:12" x14ac:dyDescent="0.2">
      <c r="A134" s="45" t="s">
        <v>636</v>
      </c>
      <c r="B134" s="34" t="s">
        <v>217</v>
      </c>
      <c r="C134" s="35">
        <v>865</v>
      </c>
      <c r="D134" s="43" t="str">
        <f t="shared" si="11"/>
        <v>N/A</v>
      </c>
      <c r="E134" s="35">
        <v>1066</v>
      </c>
      <c r="F134" s="43" t="str">
        <f t="shared" si="12"/>
        <v>N/A</v>
      </c>
      <c r="G134" s="35">
        <v>1007</v>
      </c>
      <c r="H134" s="43" t="str">
        <f t="shared" si="13"/>
        <v>N/A</v>
      </c>
      <c r="I134" s="12">
        <v>23.24</v>
      </c>
      <c r="J134" s="12">
        <v>-5.53</v>
      </c>
      <c r="K134" s="44" t="s">
        <v>732</v>
      </c>
      <c r="L134" s="9" t="str">
        <f t="shared" si="14"/>
        <v>Yes</v>
      </c>
    </row>
    <row r="135" spans="1:12" x14ac:dyDescent="0.2">
      <c r="A135" s="45" t="s">
        <v>1460</v>
      </c>
      <c r="B135" s="34" t="s">
        <v>217</v>
      </c>
      <c r="C135" s="46">
        <v>15466.638150000001</v>
      </c>
      <c r="D135" s="43" t="str">
        <f t="shared" si="11"/>
        <v>N/A</v>
      </c>
      <c r="E135" s="46">
        <v>15576.547842</v>
      </c>
      <c r="F135" s="43" t="str">
        <f t="shared" si="12"/>
        <v>N/A</v>
      </c>
      <c r="G135" s="46">
        <v>16409.448858</v>
      </c>
      <c r="H135" s="43" t="str">
        <f t="shared" si="13"/>
        <v>N/A</v>
      </c>
      <c r="I135" s="12">
        <v>0.71060000000000001</v>
      </c>
      <c r="J135" s="12">
        <v>5.3470000000000004</v>
      </c>
      <c r="K135" s="44" t="s">
        <v>732</v>
      </c>
      <c r="L135" s="9" t="str">
        <f t="shared" si="14"/>
        <v>Yes</v>
      </c>
    </row>
    <row r="136" spans="1:12" ht="25.5" x14ac:dyDescent="0.2">
      <c r="A136" s="45" t="s">
        <v>637</v>
      </c>
      <c r="B136" s="34" t="s">
        <v>217</v>
      </c>
      <c r="C136" s="46">
        <v>2502377</v>
      </c>
      <c r="D136" s="43" t="str">
        <f t="shared" si="11"/>
        <v>N/A</v>
      </c>
      <c r="E136" s="46">
        <v>2845569</v>
      </c>
      <c r="F136" s="43" t="str">
        <f t="shared" si="12"/>
        <v>N/A</v>
      </c>
      <c r="G136" s="46">
        <v>2869302</v>
      </c>
      <c r="H136" s="43" t="str">
        <f t="shared" si="13"/>
        <v>N/A</v>
      </c>
      <c r="I136" s="12">
        <v>13.71</v>
      </c>
      <c r="J136" s="12">
        <v>0.83399999999999996</v>
      </c>
      <c r="K136" s="44" t="s">
        <v>732</v>
      </c>
      <c r="L136" s="9" t="str">
        <f>IF(J136="Div by 0", "N/A", IF(OR(J136="N/A",K136="N/A"),"N/A", IF(J136&gt;VALUE(MID(K136,1,2)), "No", IF(J136&lt;-1*VALUE(MID(K136,1,2)), "No", "Yes"))))</f>
        <v>Yes</v>
      </c>
    </row>
    <row r="137" spans="1:12" x14ac:dyDescent="0.2">
      <c r="A137" s="45" t="s">
        <v>638</v>
      </c>
      <c r="B137" s="34" t="s">
        <v>217</v>
      </c>
      <c r="C137" s="35">
        <v>12425</v>
      </c>
      <c r="D137" s="43" t="str">
        <f t="shared" si="11"/>
        <v>N/A</v>
      </c>
      <c r="E137" s="35">
        <v>12909</v>
      </c>
      <c r="F137" s="43" t="str">
        <f t="shared" si="12"/>
        <v>N/A</v>
      </c>
      <c r="G137" s="35">
        <v>12789</v>
      </c>
      <c r="H137" s="43" t="str">
        <f t="shared" si="13"/>
        <v>N/A</v>
      </c>
      <c r="I137" s="12">
        <v>3.895</v>
      </c>
      <c r="J137" s="12">
        <v>-0.93</v>
      </c>
      <c r="K137" s="44" t="s">
        <v>732</v>
      </c>
      <c r="L137" s="9" t="str">
        <f t="shared" ref="L137:L141" si="15">IF(J137="Div by 0", "N/A", IF(OR(J137="N/A",K137="N/A"),"N/A", IF(J137&gt;VALUE(MID(K137,1,2)), "No", IF(J137&lt;-1*VALUE(MID(K137,1,2)), "No", "Yes"))))</f>
        <v>Yes</v>
      </c>
    </row>
    <row r="138" spans="1:12" ht="25.5" x14ac:dyDescent="0.2">
      <c r="A138" s="45" t="s">
        <v>1461</v>
      </c>
      <c r="B138" s="34" t="s">
        <v>217</v>
      </c>
      <c r="C138" s="46">
        <v>201.39855130999999</v>
      </c>
      <c r="D138" s="43" t="str">
        <f t="shared" si="11"/>
        <v>N/A</v>
      </c>
      <c r="E138" s="46">
        <v>220.43295375</v>
      </c>
      <c r="F138" s="43" t="str">
        <f t="shared" si="12"/>
        <v>N/A</v>
      </c>
      <c r="G138" s="46">
        <v>224.35702556999999</v>
      </c>
      <c r="H138" s="43" t="str">
        <f t="shared" si="13"/>
        <v>N/A</v>
      </c>
      <c r="I138" s="12">
        <v>9.4510000000000005</v>
      </c>
      <c r="J138" s="12">
        <v>1.78</v>
      </c>
      <c r="K138" s="44" t="s">
        <v>732</v>
      </c>
      <c r="L138" s="9" t="str">
        <f t="shared" si="15"/>
        <v>Yes</v>
      </c>
    </row>
    <row r="139" spans="1:12" ht="25.5" x14ac:dyDescent="0.2">
      <c r="A139" s="45" t="s">
        <v>639</v>
      </c>
      <c r="B139" s="34" t="s">
        <v>217</v>
      </c>
      <c r="C139" s="46">
        <v>7860</v>
      </c>
      <c r="D139" s="43" t="str">
        <f t="shared" si="11"/>
        <v>N/A</v>
      </c>
      <c r="E139" s="46">
        <v>27840</v>
      </c>
      <c r="F139" s="43" t="str">
        <f t="shared" si="12"/>
        <v>N/A</v>
      </c>
      <c r="G139" s="46">
        <v>26280</v>
      </c>
      <c r="H139" s="43" t="str">
        <f t="shared" si="13"/>
        <v>N/A</v>
      </c>
      <c r="I139" s="12">
        <v>254.2</v>
      </c>
      <c r="J139" s="12">
        <v>-5.6</v>
      </c>
      <c r="K139" s="44" t="s">
        <v>732</v>
      </c>
      <c r="L139" s="9" t="str">
        <f t="shared" si="15"/>
        <v>Yes</v>
      </c>
    </row>
    <row r="140" spans="1:12" x14ac:dyDescent="0.2">
      <c r="A140" s="45" t="s">
        <v>640</v>
      </c>
      <c r="B140" s="34" t="s">
        <v>217</v>
      </c>
      <c r="C140" s="35">
        <v>18</v>
      </c>
      <c r="D140" s="43" t="str">
        <f t="shared" si="11"/>
        <v>N/A</v>
      </c>
      <c r="E140" s="35">
        <v>26</v>
      </c>
      <c r="F140" s="43" t="str">
        <f t="shared" si="12"/>
        <v>N/A</v>
      </c>
      <c r="G140" s="35">
        <v>30</v>
      </c>
      <c r="H140" s="43" t="str">
        <f t="shared" si="13"/>
        <v>N/A</v>
      </c>
      <c r="I140" s="12">
        <v>44.44</v>
      </c>
      <c r="J140" s="12">
        <v>15.38</v>
      </c>
      <c r="K140" s="44" t="s">
        <v>732</v>
      </c>
      <c r="L140" s="9" t="str">
        <f t="shared" si="15"/>
        <v>Yes</v>
      </c>
    </row>
    <row r="141" spans="1:12" ht="25.5" x14ac:dyDescent="0.2">
      <c r="A141" s="45" t="s">
        <v>1462</v>
      </c>
      <c r="B141" s="34" t="s">
        <v>217</v>
      </c>
      <c r="C141" s="46">
        <v>436.66666666999998</v>
      </c>
      <c r="D141" s="43" t="str">
        <f t="shared" si="11"/>
        <v>N/A</v>
      </c>
      <c r="E141" s="46">
        <v>1070.7692308000001</v>
      </c>
      <c r="F141" s="43" t="str">
        <f t="shared" si="12"/>
        <v>N/A</v>
      </c>
      <c r="G141" s="46">
        <v>876</v>
      </c>
      <c r="H141" s="43" t="str">
        <f t="shared" si="13"/>
        <v>N/A</v>
      </c>
      <c r="I141" s="12">
        <v>145.19999999999999</v>
      </c>
      <c r="J141" s="12">
        <v>-18.2</v>
      </c>
      <c r="K141" s="44" t="s">
        <v>732</v>
      </c>
      <c r="L141" s="9" t="str">
        <f t="shared" si="15"/>
        <v>Yes</v>
      </c>
    </row>
    <row r="142" spans="1:12" ht="25.5" x14ac:dyDescent="0.2">
      <c r="A142" s="45" t="s">
        <v>641</v>
      </c>
      <c r="B142" s="34" t="s">
        <v>217</v>
      </c>
      <c r="C142" s="46">
        <v>22261267</v>
      </c>
      <c r="D142" s="43" t="str">
        <f t="shared" si="11"/>
        <v>N/A</v>
      </c>
      <c r="E142" s="46">
        <v>22951846</v>
      </c>
      <c r="F142" s="43" t="str">
        <f t="shared" si="12"/>
        <v>N/A</v>
      </c>
      <c r="G142" s="46">
        <v>23547574</v>
      </c>
      <c r="H142" s="43" t="str">
        <f t="shared" si="13"/>
        <v>N/A</v>
      </c>
      <c r="I142" s="12">
        <v>3.1019999999999999</v>
      </c>
      <c r="J142" s="12">
        <v>2.5960000000000001</v>
      </c>
      <c r="K142" s="44" t="s">
        <v>732</v>
      </c>
      <c r="L142" s="9" t="str">
        <f t="shared" ref="L142:L153" si="16">IF(J142="Div by 0", "N/A", IF(K142="N/A","N/A", IF(J142&gt;VALUE(MID(K142,1,2)), "No", IF(J142&lt;-1*VALUE(MID(K142,1,2)), "No", "Yes"))))</f>
        <v>Yes</v>
      </c>
    </row>
    <row r="143" spans="1:12" ht="25.5" x14ac:dyDescent="0.2">
      <c r="A143" s="45" t="s">
        <v>642</v>
      </c>
      <c r="B143" s="34" t="s">
        <v>217</v>
      </c>
      <c r="C143" s="35">
        <v>38469</v>
      </c>
      <c r="D143" s="43" t="str">
        <f t="shared" si="11"/>
        <v>N/A</v>
      </c>
      <c r="E143" s="35">
        <v>38192</v>
      </c>
      <c r="F143" s="43" t="str">
        <f t="shared" si="12"/>
        <v>N/A</v>
      </c>
      <c r="G143" s="35">
        <v>39171</v>
      </c>
      <c r="H143" s="43" t="str">
        <f t="shared" si="13"/>
        <v>N/A</v>
      </c>
      <c r="I143" s="12">
        <v>-0.72</v>
      </c>
      <c r="J143" s="12">
        <v>2.5630000000000002</v>
      </c>
      <c r="K143" s="44" t="s">
        <v>732</v>
      </c>
      <c r="L143" s="9" t="str">
        <f t="shared" si="16"/>
        <v>Yes</v>
      </c>
    </row>
    <row r="144" spans="1:12" ht="25.5" x14ac:dyDescent="0.2">
      <c r="A144" s="45" t="s">
        <v>1463</v>
      </c>
      <c r="B144" s="34" t="s">
        <v>217</v>
      </c>
      <c r="C144" s="46">
        <v>578.68067795000002</v>
      </c>
      <c r="D144" s="43" t="str">
        <f t="shared" si="11"/>
        <v>N/A</v>
      </c>
      <c r="E144" s="46">
        <v>600.95952032000002</v>
      </c>
      <c r="F144" s="43" t="str">
        <f t="shared" si="12"/>
        <v>N/A</v>
      </c>
      <c r="G144" s="46">
        <v>601.14814531000002</v>
      </c>
      <c r="H144" s="43" t="str">
        <f t="shared" si="13"/>
        <v>N/A</v>
      </c>
      <c r="I144" s="12">
        <v>3.85</v>
      </c>
      <c r="J144" s="12">
        <v>3.1399999999999997E-2</v>
      </c>
      <c r="K144" s="44" t="s">
        <v>732</v>
      </c>
      <c r="L144" s="9" t="str">
        <f t="shared" si="16"/>
        <v>Yes</v>
      </c>
    </row>
    <row r="145" spans="1:12" ht="25.5" x14ac:dyDescent="0.2">
      <c r="A145" s="45" t="s">
        <v>643</v>
      </c>
      <c r="B145" s="34" t="s">
        <v>217</v>
      </c>
      <c r="C145" s="46">
        <v>34814723</v>
      </c>
      <c r="D145" s="43" t="str">
        <f t="shared" ref="D145:D153" si="17">IF($B145="N/A","N/A",IF(C145&gt;10,"No",IF(C145&lt;-10,"No","Yes")))</f>
        <v>N/A</v>
      </c>
      <c r="E145" s="46">
        <v>72803421</v>
      </c>
      <c r="F145" s="43" t="str">
        <f t="shared" ref="F145:F153" si="18">IF($B145="N/A","N/A",IF(E145&gt;10,"No",IF(E145&lt;-10,"No","Yes")))</f>
        <v>N/A</v>
      </c>
      <c r="G145" s="46">
        <v>73032654</v>
      </c>
      <c r="H145" s="43" t="str">
        <f t="shared" ref="H145:H153" si="19">IF($B145="N/A","N/A",IF(G145&gt;10,"No",IF(G145&lt;-10,"No","Yes")))</f>
        <v>N/A</v>
      </c>
      <c r="I145" s="12">
        <v>109.1</v>
      </c>
      <c r="J145" s="12">
        <v>0.31490000000000001</v>
      </c>
      <c r="K145" s="44" t="s">
        <v>732</v>
      </c>
      <c r="L145" s="9" t="str">
        <f t="shared" si="16"/>
        <v>Yes</v>
      </c>
    </row>
    <row r="146" spans="1:12" x14ac:dyDescent="0.2">
      <c r="A146" s="45" t="s">
        <v>644</v>
      </c>
      <c r="B146" s="34" t="s">
        <v>217</v>
      </c>
      <c r="C146" s="35">
        <v>2773</v>
      </c>
      <c r="D146" s="43" t="str">
        <f t="shared" si="17"/>
        <v>N/A</v>
      </c>
      <c r="E146" s="35">
        <v>2564</v>
      </c>
      <c r="F146" s="43" t="str">
        <f t="shared" si="18"/>
        <v>N/A</v>
      </c>
      <c r="G146" s="35">
        <v>2715</v>
      </c>
      <c r="H146" s="43" t="str">
        <f t="shared" si="19"/>
        <v>N/A</v>
      </c>
      <c r="I146" s="12">
        <v>-7.54</v>
      </c>
      <c r="J146" s="12">
        <v>5.8890000000000002</v>
      </c>
      <c r="K146" s="44" t="s">
        <v>732</v>
      </c>
      <c r="L146" s="9" t="str">
        <f t="shared" si="16"/>
        <v>Yes</v>
      </c>
    </row>
    <row r="147" spans="1:12" ht="25.5" x14ac:dyDescent="0.2">
      <c r="A147" s="45" t="s">
        <v>1464</v>
      </c>
      <c r="B147" s="34" t="s">
        <v>217</v>
      </c>
      <c r="C147" s="46">
        <v>12554.894699</v>
      </c>
      <c r="D147" s="43" t="str">
        <f t="shared" si="17"/>
        <v>N/A</v>
      </c>
      <c r="E147" s="46">
        <v>28394.469969000002</v>
      </c>
      <c r="F147" s="43" t="str">
        <f t="shared" si="18"/>
        <v>N/A</v>
      </c>
      <c r="G147" s="46">
        <v>26899.688397999998</v>
      </c>
      <c r="H147" s="43" t="str">
        <f t="shared" si="19"/>
        <v>N/A</v>
      </c>
      <c r="I147" s="12">
        <v>126.2</v>
      </c>
      <c r="J147" s="12">
        <v>-5.26</v>
      </c>
      <c r="K147" s="44" t="s">
        <v>732</v>
      </c>
      <c r="L147" s="9" t="str">
        <f t="shared" si="16"/>
        <v>Yes</v>
      </c>
    </row>
    <row r="148" spans="1:12" ht="25.5" x14ac:dyDescent="0.2">
      <c r="A148" s="45" t="s">
        <v>645</v>
      </c>
      <c r="B148" s="34" t="s">
        <v>217</v>
      </c>
      <c r="C148" s="46">
        <v>62165050</v>
      </c>
      <c r="D148" s="43" t="str">
        <f t="shared" si="17"/>
        <v>N/A</v>
      </c>
      <c r="E148" s="46">
        <v>64795307</v>
      </c>
      <c r="F148" s="43" t="str">
        <f t="shared" si="18"/>
        <v>N/A</v>
      </c>
      <c r="G148" s="46">
        <v>42970825</v>
      </c>
      <c r="H148" s="43" t="str">
        <f t="shared" si="19"/>
        <v>N/A</v>
      </c>
      <c r="I148" s="12">
        <v>4.2309999999999999</v>
      </c>
      <c r="J148" s="12">
        <v>-33.700000000000003</v>
      </c>
      <c r="K148" s="44" t="s">
        <v>732</v>
      </c>
      <c r="L148" s="9" t="str">
        <f t="shared" si="16"/>
        <v>No</v>
      </c>
    </row>
    <row r="149" spans="1:12" x14ac:dyDescent="0.2">
      <c r="A149" s="45" t="s">
        <v>646</v>
      </c>
      <c r="B149" s="34" t="s">
        <v>217</v>
      </c>
      <c r="C149" s="35">
        <v>17233</v>
      </c>
      <c r="D149" s="43" t="str">
        <f t="shared" si="17"/>
        <v>N/A</v>
      </c>
      <c r="E149" s="35">
        <v>17867</v>
      </c>
      <c r="F149" s="43" t="str">
        <f t="shared" si="18"/>
        <v>N/A</v>
      </c>
      <c r="G149" s="35">
        <v>12837</v>
      </c>
      <c r="H149" s="43" t="str">
        <f t="shared" si="19"/>
        <v>N/A</v>
      </c>
      <c r="I149" s="12">
        <v>3.6789999999999998</v>
      </c>
      <c r="J149" s="12">
        <v>-28.2</v>
      </c>
      <c r="K149" s="44" t="s">
        <v>732</v>
      </c>
      <c r="L149" s="9" t="str">
        <f t="shared" si="16"/>
        <v>Yes</v>
      </c>
    </row>
    <row r="150" spans="1:12" ht="25.5" x14ac:dyDescent="0.2">
      <c r="A150" s="45" t="s">
        <v>1465</v>
      </c>
      <c r="B150" s="34" t="s">
        <v>217</v>
      </c>
      <c r="C150" s="46">
        <v>3607.3260605</v>
      </c>
      <c r="D150" s="43" t="str">
        <f t="shared" si="17"/>
        <v>N/A</v>
      </c>
      <c r="E150" s="46">
        <v>3626.5353445000001</v>
      </c>
      <c r="F150" s="43" t="str">
        <f t="shared" si="18"/>
        <v>N/A</v>
      </c>
      <c r="G150" s="46">
        <v>3347.4195684000001</v>
      </c>
      <c r="H150" s="43" t="str">
        <f t="shared" si="19"/>
        <v>N/A</v>
      </c>
      <c r="I150" s="12">
        <v>0.53249999999999997</v>
      </c>
      <c r="J150" s="12">
        <v>-7.7</v>
      </c>
      <c r="K150" s="44" t="s">
        <v>732</v>
      </c>
      <c r="L150" s="9" t="str">
        <f t="shared" si="16"/>
        <v>Yes</v>
      </c>
    </row>
    <row r="151" spans="1:12" ht="25.5" x14ac:dyDescent="0.2">
      <c r="A151" s="45" t="s">
        <v>647</v>
      </c>
      <c r="B151" s="34" t="s">
        <v>217</v>
      </c>
      <c r="C151" s="46">
        <v>170836</v>
      </c>
      <c r="D151" s="43" t="str">
        <f t="shared" si="17"/>
        <v>N/A</v>
      </c>
      <c r="E151" s="46">
        <v>18935149</v>
      </c>
      <c r="F151" s="43" t="str">
        <f t="shared" si="18"/>
        <v>N/A</v>
      </c>
      <c r="G151" s="46">
        <v>19390182</v>
      </c>
      <c r="H151" s="43" t="str">
        <f t="shared" si="19"/>
        <v>N/A</v>
      </c>
      <c r="I151" s="12">
        <v>10984</v>
      </c>
      <c r="J151" s="12">
        <v>2.403</v>
      </c>
      <c r="K151" s="44" t="s">
        <v>732</v>
      </c>
      <c r="L151" s="9" t="str">
        <f t="shared" si="16"/>
        <v>Yes</v>
      </c>
    </row>
    <row r="152" spans="1:12" x14ac:dyDescent="0.2">
      <c r="A152" s="45" t="s">
        <v>648</v>
      </c>
      <c r="B152" s="34" t="s">
        <v>217</v>
      </c>
      <c r="C152" s="35">
        <v>44</v>
      </c>
      <c r="D152" s="43" t="str">
        <f t="shared" si="17"/>
        <v>N/A</v>
      </c>
      <c r="E152" s="35">
        <v>1751</v>
      </c>
      <c r="F152" s="43" t="str">
        <f t="shared" si="18"/>
        <v>N/A</v>
      </c>
      <c r="G152" s="35">
        <v>1794</v>
      </c>
      <c r="H152" s="43" t="str">
        <f t="shared" si="19"/>
        <v>N/A</v>
      </c>
      <c r="I152" s="12">
        <v>3880</v>
      </c>
      <c r="J152" s="12">
        <v>2.456</v>
      </c>
      <c r="K152" s="44" t="s">
        <v>732</v>
      </c>
      <c r="L152" s="9" t="str">
        <f t="shared" si="16"/>
        <v>Yes</v>
      </c>
    </row>
    <row r="153" spans="1:12" ht="25.5" x14ac:dyDescent="0.2">
      <c r="A153" s="45" t="s">
        <v>1466</v>
      </c>
      <c r="B153" s="34" t="s">
        <v>217</v>
      </c>
      <c r="C153" s="46">
        <v>3882.6363636000001</v>
      </c>
      <c r="D153" s="43" t="str">
        <f t="shared" si="17"/>
        <v>N/A</v>
      </c>
      <c r="E153" s="46">
        <v>10813.905768000001</v>
      </c>
      <c r="F153" s="43" t="str">
        <f t="shared" si="18"/>
        <v>N/A</v>
      </c>
      <c r="G153" s="46">
        <v>10808.351171</v>
      </c>
      <c r="H153" s="43" t="str">
        <f t="shared" si="19"/>
        <v>N/A</v>
      </c>
      <c r="I153" s="12">
        <v>178.5</v>
      </c>
      <c r="J153" s="12">
        <v>-5.0999999999999997E-2</v>
      </c>
      <c r="K153" s="44" t="s">
        <v>732</v>
      </c>
      <c r="L153" s="9" t="str">
        <f t="shared" si="16"/>
        <v>Yes</v>
      </c>
    </row>
    <row r="154" spans="1:12" x14ac:dyDescent="0.2">
      <c r="A154" s="45" t="s">
        <v>1532</v>
      </c>
      <c r="B154" s="34" t="s">
        <v>217</v>
      </c>
      <c r="C154" s="46">
        <v>698.25066265999999</v>
      </c>
      <c r="D154" s="43" t="str">
        <f t="shared" ref="D154:D173" si="20">IF($B154="N/A","N/A",IF(C154&gt;10,"No",IF(C154&lt;-10,"No","Yes")))</f>
        <v>N/A</v>
      </c>
      <c r="E154" s="46">
        <v>790.19588286999999</v>
      </c>
      <c r="F154" s="43" t="str">
        <f t="shared" ref="F154:F173" si="21">IF($B154="N/A","N/A",IF(E154&gt;10,"No",IF(E154&lt;-10,"No","Yes")))</f>
        <v>N/A</v>
      </c>
      <c r="G154" s="46">
        <v>854.61079815000005</v>
      </c>
      <c r="H154" s="43" t="str">
        <f t="shared" ref="H154:H173" si="22">IF($B154="N/A","N/A",IF(G154&gt;10,"No",IF(G154&lt;-10,"No","Yes")))</f>
        <v>N/A</v>
      </c>
      <c r="I154" s="12">
        <v>13.17</v>
      </c>
      <c r="J154" s="12">
        <v>8.1519999999999992</v>
      </c>
      <c r="K154" s="44" t="s">
        <v>732</v>
      </c>
      <c r="L154" s="9" t="str">
        <f t="shared" ref="L154:L173" si="23">IF(J154="Div by 0", "N/A", IF(K154="N/A","N/A", IF(J154&gt;VALUE(MID(K154,1,2)), "No", IF(J154&lt;-1*VALUE(MID(K154,1,2)), "No", "Yes"))))</f>
        <v>Yes</v>
      </c>
    </row>
    <row r="155" spans="1:12" x14ac:dyDescent="0.2">
      <c r="A155" s="50" t="s">
        <v>1533</v>
      </c>
      <c r="B155" s="34" t="s">
        <v>217</v>
      </c>
      <c r="C155" s="46">
        <v>332.84024472999999</v>
      </c>
      <c r="D155" s="43" t="str">
        <f t="shared" si="20"/>
        <v>N/A</v>
      </c>
      <c r="E155" s="46">
        <v>472.21291721</v>
      </c>
      <c r="F155" s="43" t="str">
        <f t="shared" si="21"/>
        <v>N/A</v>
      </c>
      <c r="G155" s="46">
        <v>447.58680056999998</v>
      </c>
      <c r="H155" s="43" t="str">
        <f t="shared" si="22"/>
        <v>N/A</v>
      </c>
      <c r="I155" s="12">
        <v>41.87</v>
      </c>
      <c r="J155" s="12">
        <v>-5.22</v>
      </c>
      <c r="K155" s="44" t="s">
        <v>732</v>
      </c>
      <c r="L155" s="9" t="str">
        <f t="shared" si="23"/>
        <v>Yes</v>
      </c>
    </row>
    <row r="156" spans="1:12" ht="25.5" x14ac:dyDescent="0.2">
      <c r="A156" s="50" t="s">
        <v>1534</v>
      </c>
      <c r="B156" s="34" t="s">
        <v>217</v>
      </c>
      <c r="C156" s="46">
        <v>1808.0537227</v>
      </c>
      <c r="D156" s="43" t="str">
        <f t="shared" si="20"/>
        <v>N/A</v>
      </c>
      <c r="E156" s="46">
        <v>2439.2764197000001</v>
      </c>
      <c r="F156" s="43" t="str">
        <f t="shared" si="21"/>
        <v>N/A</v>
      </c>
      <c r="G156" s="46">
        <v>2792.1675906999999</v>
      </c>
      <c r="H156" s="43" t="str">
        <f t="shared" si="22"/>
        <v>N/A</v>
      </c>
      <c r="I156" s="12">
        <v>34.909999999999997</v>
      </c>
      <c r="J156" s="12">
        <v>14.47</v>
      </c>
      <c r="K156" s="44" t="s">
        <v>732</v>
      </c>
      <c r="L156" s="9" t="str">
        <f t="shared" si="23"/>
        <v>Yes</v>
      </c>
    </row>
    <row r="157" spans="1:12" x14ac:dyDescent="0.2">
      <c r="A157" s="50" t="s">
        <v>1535</v>
      </c>
      <c r="B157" s="34" t="s">
        <v>217</v>
      </c>
      <c r="C157" s="46">
        <v>547.59988178000003</v>
      </c>
      <c r="D157" s="43" t="str">
        <f t="shared" si="20"/>
        <v>N/A</v>
      </c>
      <c r="E157" s="46">
        <v>513.14398373999995</v>
      </c>
      <c r="F157" s="43" t="str">
        <f t="shared" si="21"/>
        <v>N/A</v>
      </c>
      <c r="G157" s="46">
        <v>537.91048739999997</v>
      </c>
      <c r="H157" s="43" t="str">
        <f t="shared" si="22"/>
        <v>N/A</v>
      </c>
      <c r="I157" s="12">
        <v>-6.29</v>
      </c>
      <c r="J157" s="12">
        <v>4.8259999999999996</v>
      </c>
      <c r="K157" s="44" t="s">
        <v>732</v>
      </c>
      <c r="L157" s="9" t="str">
        <f t="shared" si="23"/>
        <v>Yes</v>
      </c>
    </row>
    <row r="158" spans="1:12" x14ac:dyDescent="0.2">
      <c r="A158" s="50" t="s">
        <v>1536</v>
      </c>
      <c r="B158" s="34" t="s">
        <v>217</v>
      </c>
      <c r="C158" s="46">
        <v>526.12676713999997</v>
      </c>
      <c r="D158" s="43" t="str">
        <f t="shared" si="20"/>
        <v>N/A</v>
      </c>
      <c r="E158" s="46">
        <v>641.53510199000004</v>
      </c>
      <c r="F158" s="43" t="str">
        <f t="shared" si="21"/>
        <v>N/A</v>
      </c>
      <c r="G158" s="46">
        <v>643.66096345999995</v>
      </c>
      <c r="H158" s="43" t="str">
        <f t="shared" si="22"/>
        <v>N/A</v>
      </c>
      <c r="I158" s="12">
        <v>21.94</v>
      </c>
      <c r="J158" s="12">
        <v>0.33139999999999997</v>
      </c>
      <c r="K158" s="44" t="s">
        <v>732</v>
      </c>
      <c r="L158" s="9" t="str">
        <f t="shared" si="23"/>
        <v>Yes</v>
      </c>
    </row>
    <row r="159" spans="1:12" x14ac:dyDescent="0.2">
      <c r="A159" s="45" t="s">
        <v>1537</v>
      </c>
      <c r="B159" s="34" t="s">
        <v>217</v>
      </c>
      <c r="C159" s="46">
        <v>718.63073592000001</v>
      </c>
      <c r="D159" s="43" t="str">
        <f t="shared" si="20"/>
        <v>N/A</v>
      </c>
      <c r="E159" s="46">
        <v>804.40510420999999</v>
      </c>
      <c r="F159" s="43" t="str">
        <f t="shared" si="21"/>
        <v>N/A</v>
      </c>
      <c r="G159" s="46">
        <v>807.37669733999996</v>
      </c>
      <c r="H159" s="43" t="str">
        <f t="shared" si="22"/>
        <v>N/A</v>
      </c>
      <c r="I159" s="12">
        <v>11.94</v>
      </c>
      <c r="J159" s="12">
        <v>0.36940000000000001</v>
      </c>
      <c r="K159" s="44" t="s">
        <v>732</v>
      </c>
      <c r="L159" s="9" t="str">
        <f t="shared" si="23"/>
        <v>Yes</v>
      </c>
    </row>
    <row r="160" spans="1:12" x14ac:dyDescent="0.2">
      <c r="A160" s="50" t="s">
        <v>1538</v>
      </c>
      <c r="B160" s="34" t="s">
        <v>217</v>
      </c>
      <c r="C160" s="46">
        <v>7167.3805423000003</v>
      </c>
      <c r="D160" s="43" t="str">
        <f t="shared" si="20"/>
        <v>N/A</v>
      </c>
      <c r="E160" s="46">
        <v>8315.4866927000003</v>
      </c>
      <c r="F160" s="43" t="str">
        <f t="shared" si="21"/>
        <v>N/A</v>
      </c>
      <c r="G160" s="46">
        <v>8444.8165246000008</v>
      </c>
      <c r="H160" s="43" t="str">
        <f t="shared" si="22"/>
        <v>N/A</v>
      </c>
      <c r="I160" s="12">
        <v>16.02</v>
      </c>
      <c r="J160" s="12">
        <v>1.5549999999999999</v>
      </c>
      <c r="K160" s="44" t="s">
        <v>732</v>
      </c>
      <c r="L160" s="9" t="str">
        <f t="shared" si="23"/>
        <v>Yes</v>
      </c>
    </row>
    <row r="161" spans="1:12" ht="25.5" x14ac:dyDescent="0.2">
      <c r="A161" s="50" t="s">
        <v>1539</v>
      </c>
      <c r="B161" s="34" t="s">
        <v>217</v>
      </c>
      <c r="C161" s="46">
        <v>2788.1142685</v>
      </c>
      <c r="D161" s="43" t="str">
        <f t="shared" si="20"/>
        <v>N/A</v>
      </c>
      <c r="E161" s="46">
        <v>3373.4916096000002</v>
      </c>
      <c r="F161" s="43" t="str">
        <f t="shared" si="21"/>
        <v>N/A</v>
      </c>
      <c r="G161" s="46">
        <v>3036.0922240999998</v>
      </c>
      <c r="H161" s="43" t="str">
        <f t="shared" si="22"/>
        <v>N/A</v>
      </c>
      <c r="I161" s="12">
        <v>21</v>
      </c>
      <c r="J161" s="12">
        <v>-10</v>
      </c>
      <c r="K161" s="44" t="s">
        <v>732</v>
      </c>
      <c r="L161" s="9" t="str">
        <f t="shared" si="23"/>
        <v>Yes</v>
      </c>
    </row>
    <row r="162" spans="1:12" x14ac:dyDescent="0.2">
      <c r="A162" s="50" t="s">
        <v>1540</v>
      </c>
      <c r="B162" s="34" t="s">
        <v>217</v>
      </c>
      <c r="C162" s="46">
        <v>43.890788207</v>
      </c>
      <c r="D162" s="43" t="str">
        <f t="shared" si="20"/>
        <v>N/A</v>
      </c>
      <c r="E162" s="46">
        <v>46.800364281999997</v>
      </c>
      <c r="F162" s="43" t="str">
        <f t="shared" si="21"/>
        <v>N/A</v>
      </c>
      <c r="G162" s="46">
        <v>90.518342262000004</v>
      </c>
      <c r="H162" s="43" t="str">
        <f t="shared" si="22"/>
        <v>N/A</v>
      </c>
      <c r="I162" s="12">
        <v>6.6289999999999996</v>
      </c>
      <c r="J162" s="12">
        <v>93.41</v>
      </c>
      <c r="K162" s="44" t="s">
        <v>732</v>
      </c>
      <c r="L162" s="9" t="str">
        <f t="shared" si="23"/>
        <v>No</v>
      </c>
    </row>
    <row r="163" spans="1:12" x14ac:dyDescent="0.2">
      <c r="A163" s="50" t="s">
        <v>1541</v>
      </c>
      <c r="B163" s="34" t="s">
        <v>217</v>
      </c>
      <c r="C163" s="46">
        <v>0.21097598419999999</v>
      </c>
      <c r="D163" s="43" t="str">
        <f t="shared" si="20"/>
        <v>N/A</v>
      </c>
      <c r="E163" s="46">
        <v>0.1211705106</v>
      </c>
      <c r="F163" s="43" t="str">
        <f t="shared" si="21"/>
        <v>N/A</v>
      </c>
      <c r="G163" s="46">
        <v>9.9755006399999999E-2</v>
      </c>
      <c r="H163" s="43" t="str">
        <f t="shared" si="22"/>
        <v>N/A</v>
      </c>
      <c r="I163" s="12">
        <v>-42.6</v>
      </c>
      <c r="J163" s="12">
        <v>-17.7</v>
      </c>
      <c r="K163" s="44" t="s">
        <v>732</v>
      </c>
      <c r="L163" s="9" t="str">
        <f t="shared" si="23"/>
        <v>Yes</v>
      </c>
    </row>
    <row r="164" spans="1:12" x14ac:dyDescent="0.2">
      <c r="A164" s="45" t="s">
        <v>1542</v>
      </c>
      <c r="B164" s="34" t="s">
        <v>217</v>
      </c>
      <c r="C164" s="46">
        <v>488.58701385000001</v>
      </c>
      <c r="D164" s="43" t="str">
        <f t="shared" si="20"/>
        <v>N/A</v>
      </c>
      <c r="E164" s="46">
        <v>463.35358506</v>
      </c>
      <c r="F164" s="43" t="str">
        <f t="shared" si="21"/>
        <v>N/A</v>
      </c>
      <c r="G164" s="46">
        <v>476.05596439999999</v>
      </c>
      <c r="H164" s="43" t="str">
        <f t="shared" si="22"/>
        <v>N/A</v>
      </c>
      <c r="I164" s="12">
        <v>-5.16</v>
      </c>
      <c r="J164" s="12">
        <v>2.7410000000000001</v>
      </c>
      <c r="K164" s="44" t="s">
        <v>732</v>
      </c>
      <c r="L164" s="9" t="str">
        <f t="shared" si="23"/>
        <v>Yes</v>
      </c>
    </row>
    <row r="165" spans="1:12" x14ac:dyDescent="0.2">
      <c r="A165" s="50" t="s">
        <v>1543</v>
      </c>
      <c r="B165" s="34" t="s">
        <v>217</v>
      </c>
      <c r="C165" s="46">
        <v>113.17297379</v>
      </c>
      <c r="D165" s="43" t="str">
        <f t="shared" si="20"/>
        <v>N/A</v>
      </c>
      <c r="E165" s="46">
        <v>90.738014738000004</v>
      </c>
      <c r="F165" s="43" t="str">
        <f t="shared" si="21"/>
        <v>N/A</v>
      </c>
      <c r="G165" s="46">
        <v>124.90345177</v>
      </c>
      <c r="H165" s="43" t="str">
        <f t="shared" si="22"/>
        <v>N/A</v>
      </c>
      <c r="I165" s="12">
        <v>-19.8</v>
      </c>
      <c r="J165" s="12">
        <v>37.65</v>
      </c>
      <c r="K165" s="44" t="s">
        <v>732</v>
      </c>
      <c r="L165" s="9" t="str">
        <f t="shared" si="23"/>
        <v>No</v>
      </c>
    </row>
    <row r="166" spans="1:12" x14ac:dyDescent="0.2">
      <c r="A166" s="50" t="s">
        <v>1544</v>
      </c>
      <c r="B166" s="34" t="s">
        <v>217</v>
      </c>
      <c r="C166" s="46">
        <v>2072.4488916</v>
      </c>
      <c r="D166" s="43" t="str">
        <f t="shared" si="20"/>
        <v>N/A</v>
      </c>
      <c r="E166" s="46">
        <v>2059.7354255999999</v>
      </c>
      <c r="F166" s="43" t="str">
        <f t="shared" si="21"/>
        <v>N/A</v>
      </c>
      <c r="G166" s="46">
        <v>2117.9082262000002</v>
      </c>
      <c r="H166" s="43" t="str">
        <f t="shared" si="22"/>
        <v>N/A</v>
      </c>
      <c r="I166" s="12">
        <v>-0.61299999999999999</v>
      </c>
      <c r="J166" s="12">
        <v>2.8239999999999998</v>
      </c>
      <c r="K166" s="44" t="s">
        <v>732</v>
      </c>
      <c r="L166" s="9" t="str">
        <f t="shared" si="23"/>
        <v>Yes</v>
      </c>
    </row>
    <row r="167" spans="1:12" x14ac:dyDescent="0.2">
      <c r="A167" s="50" t="s">
        <v>1545</v>
      </c>
      <c r="B167" s="34" t="s">
        <v>217</v>
      </c>
      <c r="C167" s="46">
        <v>191.56059332000001</v>
      </c>
      <c r="D167" s="43" t="str">
        <f t="shared" si="20"/>
        <v>N/A</v>
      </c>
      <c r="E167" s="46">
        <v>182.95891270000001</v>
      </c>
      <c r="F167" s="43" t="str">
        <f t="shared" si="21"/>
        <v>N/A</v>
      </c>
      <c r="G167" s="46">
        <v>186.16341406999999</v>
      </c>
      <c r="H167" s="43" t="str">
        <f t="shared" si="22"/>
        <v>N/A</v>
      </c>
      <c r="I167" s="12">
        <v>-4.49</v>
      </c>
      <c r="J167" s="12">
        <v>1.7509999999999999</v>
      </c>
      <c r="K167" s="44" t="s">
        <v>732</v>
      </c>
      <c r="L167" s="9" t="str">
        <f t="shared" si="23"/>
        <v>Yes</v>
      </c>
    </row>
    <row r="168" spans="1:12" x14ac:dyDescent="0.2">
      <c r="A168" s="50" t="s">
        <v>1546</v>
      </c>
      <c r="B168" s="34" t="s">
        <v>217</v>
      </c>
      <c r="C168" s="46">
        <v>396.80198640999998</v>
      </c>
      <c r="D168" s="43" t="str">
        <f t="shared" si="20"/>
        <v>N/A</v>
      </c>
      <c r="E168" s="46">
        <v>354.04588722</v>
      </c>
      <c r="F168" s="43" t="str">
        <f t="shared" si="21"/>
        <v>N/A</v>
      </c>
      <c r="G168" s="46">
        <v>341.89097784000001</v>
      </c>
      <c r="H168" s="43" t="str">
        <f t="shared" si="22"/>
        <v>N/A</v>
      </c>
      <c r="I168" s="12">
        <v>-10.8</v>
      </c>
      <c r="J168" s="12">
        <v>-3.43</v>
      </c>
      <c r="K168" s="44" t="s">
        <v>732</v>
      </c>
      <c r="L168" s="9" t="str">
        <f t="shared" si="23"/>
        <v>Yes</v>
      </c>
    </row>
    <row r="169" spans="1:12" x14ac:dyDescent="0.2">
      <c r="A169" s="45" t="s">
        <v>1547</v>
      </c>
      <c r="B169" s="34" t="s">
        <v>217</v>
      </c>
      <c r="C169" s="46">
        <v>1571.0053115999999</v>
      </c>
      <c r="D169" s="43" t="str">
        <f t="shared" si="20"/>
        <v>N/A</v>
      </c>
      <c r="E169" s="46">
        <v>1977.7824820000001</v>
      </c>
      <c r="F169" s="43" t="str">
        <f t="shared" si="21"/>
        <v>N/A</v>
      </c>
      <c r="G169" s="46">
        <v>1797.0908197000001</v>
      </c>
      <c r="H169" s="43" t="str">
        <f t="shared" si="22"/>
        <v>N/A</v>
      </c>
      <c r="I169" s="12">
        <v>25.89</v>
      </c>
      <c r="J169" s="12">
        <v>-9.14</v>
      </c>
      <c r="K169" s="44" t="s">
        <v>732</v>
      </c>
      <c r="L169" s="9" t="str">
        <f t="shared" si="23"/>
        <v>Yes</v>
      </c>
    </row>
    <row r="170" spans="1:12" x14ac:dyDescent="0.2">
      <c r="A170" s="50" t="s">
        <v>1548</v>
      </c>
      <c r="B170" s="34" t="s">
        <v>217</v>
      </c>
      <c r="C170" s="46">
        <v>1974.4383261999999</v>
      </c>
      <c r="D170" s="43" t="str">
        <f t="shared" si="20"/>
        <v>N/A</v>
      </c>
      <c r="E170" s="46">
        <v>2628.6280016999999</v>
      </c>
      <c r="F170" s="43" t="str">
        <f t="shared" si="21"/>
        <v>N/A</v>
      </c>
      <c r="G170" s="46">
        <v>2582.1638957</v>
      </c>
      <c r="H170" s="43" t="str">
        <f t="shared" si="22"/>
        <v>N/A</v>
      </c>
      <c r="I170" s="12">
        <v>33.130000000000003</v>
      </c>
      <c r="J170" s="12">
        <v>-1.77</v>
      </c>
      <c r="K170" s="44" t="s">
        <v>732</v>
      </c>
      <c r="L170" s="9" t="str">
        <f t="shared" si="23"/>
        <v>Yes</v>
      </c>
    </row>
    <row r="171" spans="1:12" x14ac:dyDescent="0.2">
      <c r="A171" s="50" t="s">
        <v>1549</v>
      </c>
      <c r="B171" s="34" t="s">
        <v>217</v>
      </c>
      <c r="C171" s="46">
        <v>5434.5856686999996</v>
      </c>
      <c r="D171" s="43" t="str">
        <f t="shared" si="20"/>
        <v>N/A</v>
      </c>
      <c r="E171" s="46">
        <v>7071.6692021999997</v>
      </c>
      <c r="F171" s="43" t="str">
        <f t="shared" si="21"/>
        <v>N/A</v>
      </c>
      <c r="G171" s="46">
        <v>6568.7519488999997</v>
      </c>
      <c r="H171" s="43" t="str">
        <f t="shared" si="22"/>
        <v>N/A</v>
      </c>
      <c r="I171" s="12">
        <v>30.12</v>
      </c>
      <c r="J171" s="12">
        <v>-7.11</v>
      </c>
      <c r="K171" s="44" t="s">
        <v>732</v>
      </c>
      <c r="L171" s="9" t="str">
        <f t="shared" si="23"/>
        <v>Yes</v>
      </c>
    </row>
    <row r="172" spans="1:12" x14ac:dyDescent="0.2">
      <c r="A172" s="50" t="s">
        <v>1550</v>
      </c>
      <c r="B172" s="34" t="s">
        <v>217</v>
      </c>
      <c r="C172" s="46">
        <v>895.39744901999995</v>
      </c>
      <c r="D172" s="43" t="str">
        <f t="shared" si="20"/>
        <v>N/A</v>
      </c>
      <c r="E172" s="46">
        <v>1131.4822182</v>
      </c>
      <c r="F172" s="43" t="str">
        <f t="shared" si="21"/>
        <v>N/A</v>
      </c>
      <c r="G172" s="46">
        <v>956.40241232999995</v>
      </c>
      <c r="H172" s="43" t="str">
        <f t="shared" si="22"/>
        <v>N/A</v>
      </c>
      <c r="I172" s="12">
        <v>26.37</v>
      </c>
      <c r="J172" s="12">
        <v>-15.5</v>
      </c>
      <c r="K172" s="44" t="s">
        <v>732</v>
      </c>
      <c r="L172" s="9" t="str">
        <f t="shared" si="23"/>
        <v>Yes</v>
      </c>
    </row>
    <row r="173" spans="1:12" x14ac:dyDescent="0.2">
      <c r="A173" s="50" t="s">
        <v>1551</v>
      </c>
      <c r="B173" s="34" t="s">
        <v>217</v>
      </c>
      <c r="C173" s="46">
        <v>1006.7536344</v>
      </c>
      <c r="D173" s="43" t="str">
        <f t="shared" si="20"/>
        <v>N/A</v>
      </c>
      <c r="E173" s="46">
        <v>1248.2715905</v>
      </c>
      <c r="F173" s="43" t="str">
        <f t="shared" si="21"/>
        <v>N/A</v>
      </c>
      <c r="G173" s="46">
        <v>1118.6231625</v>
      </c>
      <c r="H173" s="43" t="str">
        <f t="shared" si="22"/>
        <v>N/A</v>
      </c>
      <c r="I173" s="12">
        <v>23.99</v>
      </c>
      <c r="J173" s="12">
        <v>-10.4</v>
      </c>
      <c r="K173" s="44" t="s">
        <v>732</v>
      </c>
      <c r="L173" s="9" t="str">
        <f t="shared" si="23"/>
        <v>Yes</v>
      </c>
    </row>
    <row r="174" spans="1:12" x14ac:dyDescent="0.2">
      <c r="A174" s="45" t="s">
        <v>372</v>
      </c>
      <c r="B174" s="34" t="s">
        <v>217</v>
      </c>
      <c r="C174" s="8">
        <v>9.1161951709999993</v>
      </c>
      <c r="D174" s="43" t="str">
        <f t="shared" ref="D174:D203" si="24">IF($B174="N/A","N/A",IF(C174&gt;10,"No",IF(C174&lt;-10,"No","Yes")))</f>
        <v>N/A</v>
      </c>
      <c r="E174" s="8">
        <v>10.306032585000001</v>
      </c>
      <c r="F174" s="43" t="str">
        <f t="shared" ref="F174:F203" si="25">IF($B174="N/A","N/A",IF(E174&gt;10,"No",IF(E174&lt;-10,"No","Yes")))</f>
        <v>N/A</v>
      </c>
      <c r="G174" s="8">
        <v>11.413548126</v>
      </c>
      <c r="H174" s="43" t="str">
        <f t="shared" ref="H174:H203" si="26">IF($B174="N/A","N/A",IF(G174&gt;10,"No",IF(G174&lt;-10,"No","Yes")))</f>
        <v>N/A</v>
      </c>
      <c r="I174" s="12">
        <v>13.05</v>
      </c>
      <c r="J174" s="12">
        <v>10.75</v>
      </c>
      <c r="K174" s="44" t="s">
        <v>732</v>
      </c>
      <c r="L174" s="9" t="str">
        <f t="shared" ref="L174:L203" si="27">IF(J174="Div by 0", "N/A", IF(K174="N/A","N/A", IF(J174&gt;VALUE(MID(K174,1,2)), "No", IF(J174&lt;-1*VALUE(MID(K174,1,2)), "No", "Yes"))))</f>
        <v>Yes</v>
      </c>
    </row>
    <row r="175" spans="1:12" x14ac:dyDescent="0.2">
      <c r="A175" s="50" t="s">
        <v>483</v>
      </c>
      <c r="B175" s="34" t="s">
        <v>217</v>
      </c>
      <c r="C175" s="8">
        <v>8.8450789335</v>
      </c>
      <c r="D175" s="43" t="str">
        <f t="shared" si="24"/>
        <v>N/A</v>
      </c>
      <c r="E175" s="8">
        <v>10.914607716000001</v>
      </c>
      <c r="F175" s="43" t="str">
        <f t="shared" si="25"/>
        <v>N/A</v>
      </c>
      <c r="G175" s="8">
        <v>12.355473035999999</v>
      </c>
      <c r="H175" s="43" t="str">
        <f t="shared" si="26"/>
        <v>N/A</v>
      </c>
      <c r="I175" s="12">
        <v>23.4</v>
      </c>
      <c r="J175" s="12">
        <v>13.2</v>
      </c>
      <c r="K175" s="44" t="s">
        <v>732</v>
      </c>
      <c r="L175" s="9" t="str">
        <f t="shared" si="27"/>
        <v>Yes</v>
      </c>
    </row>
    <row r="176" spans="1:12" x14ac:dyDescent="0.2">
      <c r="A176" s="50" t="s">
        <v>484</v>
      </c>
      <c r="B176" s="34" t="s">
        <v>217</v>
      </c>
      <c r="C176" s="8">
        <v>8.7158841367999997</v>
      </c>
      <c r="D176" s="43" t="str">
        <f t="shared" si="24"/>
        <v>N/A</v>
      </c>
      <c r="E176" s="8">
        <v>11.682731390000001</v>
      </c>
      <c r="F176" s="43" t="str">
        <f t="shared" si="25"/>
        <v>N/A</v>
      </c>
      <c r="G176" s="8">
        <v>13.345340951000001</v>
      </c>
      <c r="H176" s="43" t="str">
        <f t="shared" si="26"/>
        <v>N/A</v>
      </c>
      <c r="I176" s="12">
        <v>34.04</v>
      </c>
      <c r="J176" s="12">
        <v>14.23</v>
      </c>
      <c r="K176" s="44" t="s">
        <v>732</v>
      </c>
      <c r="L176" s="9" t="str">
        <f t="shared" si="27"/>
        <v>Yes</v>
      </c>
    </row>
    <row r="177" spans="1:12" x14ac:dyDescent="0.2">
      <c r="A177" s="50" t="s">
        <v>485</v>
      </c>
      <c r="B177" s="34" t="s">
        <v>217</v>
      </c>
      <c r="C177" s="8">
        <v>8.4798956695999994</v>
      </c>
      <c r="D177" s="43" t="str">
        <f t="shared" si="24"/>
        <v>N/A</v>
      </c>
      <c r="E177" s="8">
        <v>9.2000976697999999</v>
      </c>
      <c r="F177" s="43" t="str">
        <f t="shared" si="25"/>
        <v>N/A</v>
      </c>
      <c r="G177" s="8">
        <v>10.021362606</v>
      </c>
      <c r="H177" s="43" t="str">
        <f t="shared" si="26"/>
        <v>N/A</v>
      </c>
      <c r="I177" s="12">
        <v>8.4930000000000003</v>
      </c>
      <c r="J177" s="12">
        <v>8.9269999999999996</v>
      </c>
      <c r="K177" s="44" t="s">
        <v>732</v>
      </c>
      <c r="L177" s="9" t="str">
        <f t="shared" si="27"/>
        <v>Yes</v>
      </c>
    </row>
    <row r="178" spans="1:12" x14ac:dyDescent="0.2">
      <c r="A178" s="50" t="s">
        <v>486</v>
      </c>
      <c r="B178" s="34" t="s">
        <v>217</v>
      </c>
      <c r="C178" s="8">
        <v>10.762391702</v>
      </c>
      <c r="D178" s="43" t="str">
        <f t="shared" si="24"/>
        <v>N/A</v>
      </c>
      <c r="E178" s="8">
        <v>11.814424743</v>
      </c>
      <c r="F178" s="43" t="str">
        <f t="shared" si="25"/>
        <v>N/A</v>
      </c>
      <c r="G178" s="8">
        <v>13.171069449999999</v>
      </c>
      <c r="H178" s="43" t="str">
        <f t="shared" si="26"/>
        <v>N/A</v>
      </c>
      <c r="I178" s="12">
        <v>9.7750000000000004</v>
      </c>
      <c r="J178" s="12">
        <v>11.48</v>
      </c>
      <c r="K178" s="44" t="s">
        <v>732</v>
      </c>
      <c r="L178" s="9" t="str">
        <f t="shared" si="27"/>
        <v>Yes</v>
      </c>
    </row>
    <row r="179" spans="1:12" x14ac:dyDescent="0.2">
      <c r="A179" s="45" t="s">
        <v>1552</v>
      </c>
      <c r="B179" s="34" t="s">
        <v>217</v>
      </c>
      <c r="C179" s="8">
        <v>1.9614862957999999</v>
      </c>
      <c r="D179" s="43" t="str">
        <f t="shared" si="24"/>
        <v>N/A</v>
      </c>
      <c r="E179" s="8">
        <v>2.0893879348</v>
      </c>
      <c r="F179" s="43" t="str">
        <f t="shared" si="25"/>
        <v>N/A</v>
      </c>
      <c r="G179" s="8">
        <v>2.0602940051999998</v>
      </c>
      <c r="H179" s="43" t="str">
        <f t="shared" si="26"/>
        <v>N/A</v>
      </c>
      <c r="I179" s="12">
        <v>6.5209999999999999</v>
      </c>
      <c r="J179" s="12">
        <v>-1.39</v>
      </c>
      <c r="K179" s="44" t="s">
        <v>732</v>
      </c>
      <c r="L179" s="9" t="str">
        <f t="shared" si="27"/>
        <v>Yes</v>
      </c>
    </row>
    <row r="180" spans="1:12" x14ac:dyDescent="0.2">
      <c r="A180" s="50" t="s">
        <v>1553</v>
      </c>
      <c r="B180" s="34" t="s">
        <v>217</v>
      </c>
      <c r="C180" s="8">
        <v>25.168064052999998</v>
      </c>
      <c r="D180" s="43" t="str">
        <f t="shared" si="24"/>
        <v>N/A</v>
      </c>
      <c r="E180" s="8">
        <v>28.383181620999999</v>
      </c>
      <c r="F180" s="43" t="str">
        <f t="shared" si="25"/>
        <v>N/A</v>
      </c>
      <c r="G180" s="8">
        <v>27.597265591999999</v>
      </c>
      <c r="H180" s="43" t="str">
        <f t="shared" si="26"/>
        <v>N/A</v>
      </c>
      <c r="I180" s="12">
        <v>12.77</v>
      </c>
      <c r="J180" s="12">
        <v>-2.77</v>
      </c>
      <c r="K180" s="44" t="s">
        <v>732</v>
      </c>
      <c r="L180" s="9" t="str">
        <f t="shared" si="27"/>
        <v>Yes</v>
      </c>
    </row>
    <row r="181" spans="1:12" x14ac:dyDescent="0.2">
      <c r="A181" s="50" t="s">
        <v>1554</v>
      </c>
      <c r="B181" s="34" t="s">
        <v>217</v>
      </c>
      <c r="C181" s="8">
        <v>6.0153717453000004</v>
      </c>
      <c r="D181" s="43" t="str">
        <f t="shared" si="24"/>
        <v>N/A</v>
      </c>
      <c r="E181" s="8">
        <v>6.8400882591999999</v>
      </c>
      <c r="F181" s="43" t="str">
        <f t="shared" si="25"/>
        <v>N/A</v>
      </c>
      <c r="G181" s="8">
        <v>6.3743562322000002</v>
      </c>
      <c r="H181" s="43" t="str">
        <f t="shared" si="26"/>
        <v>N/A</v>
      </c>
      <c r="I181" s="12">
        <v>13.71</v>
      </c>
      <c r="J181" s="12">
        <v>-6.81</v>
      </c>
      <c r="K181" s="44" t="s">
        <v>732</v>
      </c>
      <c r="L181" s="9" t="str">
        <f t="shared" si="27"/>
        <v>Yes</v>
      </c>
    </row>
    <row r="182" spans="1:12" x14ac:dyDescent="0.2">
      <c r="A182" s="50" t="s">
        <v>1555</v>
      </c>
      <c r="B182" s="34" t="s">
        <v>217</v>
      </c>
      <c r="C182" s="8">
        <v>3.9002035400000003E-2</v>
      </c>
      <c r="D182" s="43" t="str">
        <f t="shared" si="24"/>
        <v>N/A</v>
      </c>
      <c r="E182" s="8">
        <v>4.1575651200000001E-2</v>
      </c>
      <c r="F182" s="43" t="str">
        <f t="shared" si="25"/>
        <v>N/A</v>
      </c>
      <c r="G182" s="8">
        <v>7.8877312899999996E-2</v>
      </c>
      <c r="H182" s="43" t="str">
        <f t="shared" si="26"/>
        <v>N/A</v>
      </c>
      <c r="I182" s="12">
        <v>6.5990000000000002</v>
      </c>
      <c r="J182" s="12">
        <v>89.72</v>
      </c>
      <c r="K182" s="44" t="s">
        <v>732</v>
      </c>
      <c r="L182" s="9" t="str">
        <f t="shared" si="27"/>
        <v>No</v>
      </c>
    </row>
    <row r="183" spans="1:12" x14ac:dyDescent="0.2">
      <c r="A183" s="50" t="s">
        <v>1556</v>
      </c>
      <c r="B183" s="34" t="s">
        <v>217</v>
      </c>
      <c r="C183" s="8">
        <v>1.3349531000000001E-3</v>
      </c>
      <c r="D183" s="43" t="str">
        <f t="shared" si="24"/>
        <v>N/A</v>
      </c>
      <c r="E183" s="8">
        <v>1.3331555999999999E-3</v>
      </c>
      <c r="F183" s="43" t="str">
        <f t="shared" si="25"/>
        <v>N/A</v>
      </c>
      <c r="G183" s="8">
        <v>3.9944610000000004E-3</v>
      </c>
      <c r="H183" s="43" t="str">
        <f t="shared" si="26"/>
        <v>N/A</v>
      </c>
      <c r="I183" s="12">
        <v>-0.13500000000000001</v>
      </c>
      <c r="J183" s="12">
        <v>199.6</v>
      </c>
      <c r="K183" s="44" t="s">
        <v>732</v>
      </c>
      <c r="L183" s="9" t="str">
        <f t="shared" si="27"/>
        <v>No</v>
      </c>
    </row>
    <row r="184" spans="1:12" x14ac:dyDescent="0.2">
      <c r="A184" s="45" t="s">
        <v>97</v>
      </c>
      <c r="B184" s="34" t="s">
        <v>217</v>
      </c>
      <c r="C184" s="8">
        <v>58.9334031</v>
      </c>
      <c r="D184" s="43" t="str">
        <f t="shared" si="24"/>
        <v>N/A</v>
      </c>
      <c r="E184" s="8">
        <v>59.083736973000001</v>
      </c>
      <c r="F184" s="43" t="str">
        <f t="shared" si="25"/>
        <v>N/A</v>
      </c>
      <c r="G184" s="8">
        <v>57.806941203000001</v>
      </c>
      <c r="H184" s="43" t="str">
        <f t="shared" si="26"/>
        <v>N/A</v>
      </c>
      <c r="I184" s="12">
        <v>0.25509999999999999</v>
      </c>
      <c r="J184" s="12">
        <v>-2.16</v>
      </c>
      <c r="K184" s="44" t="s">
        <v>732</v>
      </c>
      <c r="L184" s="9" t="str">
        <f t="shared" si="27"/>
        <v>Yes</v>
      </c>
    </row>
    <row r="185" spans="1:12" x14ac:dyDescent="0.2">
      <c r="A185" s="50" t="s">
        <v>487</v>
      </c>
      <c r="B185" s="34" t="s">
        <v>217</v>
      </c>
      <c r="C185" s="8">
        <v>38.605634866999999</v>
      </c>
      <c r="D185" s="43" t="str">
        <f t="shared" si="24"/>
        <v>N/A</v>
      </c>
      <c r="E185" s="8">
        <v>36.835717381999999</v>
      </c>
      <c r="F185" s="43" t="str">
        <f t="shared" si="25"/>
        <v>N/A</v>
      </c>
      <c r="G185" s="8">
        <v>37.277407375999999</v>
      </c>
      <c r="H185" s="43" t="str">
        <f t="shared" si="26"/>
        <v>N/A</v>
      </c>
      <c r="I185" s="12">
        <v>-4.58</v>
      </c>
      <c r="J185" s="12">
        <v>1.1990000000000001</v>
      </c>
      <c r="K185" s="44" t="s">
        <v>732</v>
      </c>
      <c r="L185" s="9" t="str">
        <f t="shared" si="27"/>
        <v>Yes</v>
      </c>
    </row>
    <row r="186" spans="1:12" x14ac:dyDescent="0.2">
      <c r="A186" s="50" t="s">
        <v>488</v>
      </c>
      <c r="B186" s="34" t="s">
        <v>217</v>
      </c>
      <c r="C186" s="8">
        <v>66.660566767999995</v>
      </c>
      <c r="D186" s="43" t="str">
        <f t="shared" si="24"/>
        <v>N/A</v>
      </c>
      <c r="E186" s="8">
        <v>65.515038903999994</v>
      </c>
      <c r="F186" s="43" t="str">
        <f t="shared" si="25"/>
        <v>N/A</v>
      </c>
      <c r="G186" s="8">
        <v>65.170404976</v>
      </c>
      <c r="H186" s="43" t="str">
        <f t="shared" si="26"/>
        <v>N/A</v>
      </c>
      <c r="I186" s="12">
        <v>-1.72</v>
      </c>
      <c r="J186" s="12">
        <v>-0.52600000000000002</v>
      </c>
      <c r="K186" s="44" t="s">
        <v>732</v>
      </c>
      <c r="L186" s="9" t="str">
        <f t="shared" si="27"/>
        <v>Yes</v>
      </c>
    </row>
    <row r="187" spans="1:12" x14ac:dyDescent="0.2">
      <c r="A187" s="50" t="s">
        <v>489</v>
      </c>
      <c r="B187" s="34" t="s">
        <v>217</v>
      </c>
      <c r="C187" s="8">
        <v>54.936195108</v>
      </c>
      <c r="D187" s="43" t="str">
        <f t="shared" si="24"/>
        <v>N/A</v>
      </c>
      <c r="E187" s="8">
        <v>56.054536695000003</v>
      </c>
      <c r="F187" s="43" t="str">
        <f t="shared" si="25"/>
        <v>N/A</v>
      </c>
      <c r="G187" s="8">
        <v>56.487330331999999</v>
      </c>
      <c r="H187" s="43" t="str">
        <f t="shared" si="26"/>
        <v>N/A</v>
      </c>
      <c r="I187" s="12">
        <v>2.036</v>
      </c>
      <c r="J187" s="12">
        <v>0.77210000000000001</v>
      </c>
      <c r="K187" s="44" t="s">
        <v>732</v>
      </c>
      <c r="L187" s="9" t="str">
        <f t="shared" si="27"/>
        <v>Yes</v>
      </c>
    </row>
    <row r="188" spans="1:12" x14ac:dyDescent="0.2">
      <c r="A188" s="50" t="s">
        <v>490</v>
      </c>
      <c r="B188" s="34" t="s">
        <v>217</v>
      </c>
      <c r="C188" s="8">
        <v>67.336368127</v>
      </c>
      <c r="D188" s="43" t="str">
        <f t="shared" si="24"/>
        <v>N/A</v>
      </c>
      <c r="E188" s="8">
        <v>65.671243833999995</v>
      </c>
      <c r="F188" s="43" t="str">
        <f t="shared" si="25"/>
        <v>N/A</v>
      </c>
      <c r="G188" s="8">
        <v>60.235140604999998</v>
      </c>
      <c r="H188" s="43" t="str">
        <f t="shared" si="26"/>
        <v>N/A</v>
      </c>
      <c r="I188" s="12">
        <v>-2.4700000000000002</v>
      </c>
      <c r="J188" s="12">
        <v>-8.2799999999999994</v>
      </c>
      <c r="K188" s="44" t="s">
        <v>732</v>
      </c>
      <c r="L188" s="9" t="str">
        <f t="shared" si="27"/>
        <v>Yes</v>
      </c>
    </row>
    <row r="189" spans="1:12" x14ac:dyDescent="0.2">
      <c r="A189" s="45" t="s">
        <v>118</v>
      </c>
      <c r="B189" s="34" t="s">
        <v>217</v>
      </c>
      <c r="C189" s="8">
        <v>68.457868321000007</v>
      </c>
      <c r="D189" s="43" t="str">
        <f t="shared" si="24"/>
        <v>N/A</v>
      </c>
      <c r="E189" s="8">
        <v>74.853221782000006</v>
      </c>
      <c r="F189" s="43" t="str">
        <f t="shared" si="25"/>
        <v>N/A</v>
      </c>
      <c r="G189" s="8">
        <v>73.721601770999996</v>
      </c>
      <c r="H189" s="43" t="str">
        <f t="shared" si="26"/>
        <v>N/A</v>
      </c>
      <c r="I189" s="12">
        <v>9.3420000000000005</v>
      </c>
      <c r="J189" s="12">
        <v>-1.51</v>
      </c>
      <c r="K189" s="44" t="s">
        <v>732</v>
      </c>
      <c r="L189" s="9" t="str">
        <f t="shared" si="27"/>
        <v>Yes</v>
      </c>
    </row>
    <row r="190" spans="1:12" x14ac:dyDescent="0.2">
      <c r="A190" s="50" t="s">
        <v>491</v>
      </c>
      <c r="B190" s="34" t="s">
        <v>217</v>
      </c>
      <c r="C190" s="8">
        <v>70.707757383000001</v>
      </c>
      <c r="D190" s="43" t="str">
        <f t="shared" si="24"/>
        <v>N/A</v>
      </c>
      <c r="E190" s="8">
        <v>75.032509752999999</v>
      </c>
      <c r="F190" s="43" t="str">
        <f t="shared" si="25"/>
        <v>N/A</v>
      </c>
      <c r="G190" s="8">
        <v>71.449067432000007</v>
      </c>
      <c r="H190" s="43" t="str">
        <f t="shared" si="26"/>
        <v>N/A</v>
      </c>
      <c r="I190" s="12">
        <v>6.1159999999999997</v>
      </c>
      <c r="J190" s="12">
        <v>-4.78</v>
      </c>
      <c r="K190" s="44" t="s">
        <v>732</v>
      </c>
      <c r="L190" s="9" t="str">
        <f t="shared" si="27"/>
        <v>Yes</v>
      </c>
    </row>
    <row r="191" spans="1:12" x14ac:dyDescent="0.2">
      <c r="A191" s="50" t="s">
        <v>492</v>
      </c>
      <c r="B191" s="34" t="s">
        <v>217</v>
      </c>
      <c r="C191" s="8">
        <v>77.522743908999999</v>
      </c>
      <c r="D191" s="43" t="str">
        <f t="shared" si="24"/>
        <v>N/A</v>
      </c>
      <c r="E191" s="8">
        <v>81.477180351000001</v>
      </c>
      <c r="F191" s="43" t="str">
        <f t="shared" si="25"/>
        <v>N/A</v>
      </c>
      <c r="G191" s="8">
        <v>78.048574564000006</v>
      </c>
      <c r="H191" s="43" t="str">
        <f t="shared" si="26"/>
        <v>N/A</v>
      </c>
      <c r="I191" s="12">
        <v>5.101</v>
      </c>
      <c r="J191" s="12">
        <v>-4.21</v>
      </c>
      <c r="K191" s="44" t="s">
        <v>732</v>
      </c>
      <c r="L191" s="9" t="str">
        <f t="shared" si="27"/>
        <v>Yes</v>
      </c>
    </row>
    <row r="192" spans="1:12" x14ac:dyDescent="0.2">
      <c r="A192" s="50" t="s">
        <v>493</v>
      </c>
      <c r="B192" s="34" t="s">
        <v>217</v>
      </c>
      <c r="C192" s="8">
        <v>66.694089973000004</v>
      </c>
      <c r="D192" s="43" t="str">
        <f t="shared" si="24"/>
        <v>N/A</v>
      </c>
      <c r="E192" s="8">
        <v>74.659970567000002</v>
      </c>
      <c r="F192" s="43" t="str">
        <f t="shared" si="25"/>
        <v>N/A</v>
      </c>
      <c r="G192" s="8">
        <v>76.453150163000004</v>
      </c>
      <c r="H192" s="43" t="str">
        <f t="shared" si="26"/>
        <v>N/A</v>
      </c>
      <c r="I192" s="12">
        <v>11.94</v>
      </c>
      <c r="J192" s="12">
        <v>2.4020000000000001</v>
      </c>
      <c r="K192" s="44" t="s">
        <v>732</v>
      </c>
      <c r="L192" s="9" t="str">
        <f t="shared" si="27"/>
        <v>Yes</v>
      </c>
    </row>
    <row r="193" spans="1:12" x14ac:dyDescent="0.2">
      <c r="A193" s="50" t="s">
        <v>494</v>
      </c>
      <c r="B193" s="34" t="s">
        <v>217</v>
      </c>
      <c r="C193" s="8">
        <v>67.294984580999994</v>
      </c>
      <c r="D193" s="43" t="str">
        <f t="shared" si="24"/>
        <v>N/A</v>
      </c>
      <c r="E193" s="8">
        <v>72.174376749999993</v>
      </c>
      <c r="F193" s="43" t="str">
        <f t="shared" si="25"/>
        <v>N/A</v>
      </c>
      <c r="G193" s="8">
        <v>66.499786962000002</v>
      </c>
      <c r="H193" s="43" t="str">
        <f t="shared" si="26"/>
        <v>N/A</v>
      </c>
      <c r="I193" s="12">
        <v>7.2510000000000003</v>
      </c>
      <c r="J193" s="12">
        <v>-7.86</v>
      </c>
      <c r="K193" s="44" t="s">
        <v>732</v>
      </c>
      <c r="L193" s="9" t="str">
        <f t="shared" si="27"/>
        <v>Yes</v>
      </c>
    </row>
    <row r="194" spans="1:12" x14ac:dyDescent="0.2">
      <c r="A194" s="45" t="s">
        <v>1557</v>
      </c>
      <c r="B194" s="34" t="s">
        <v>217</v>
      </c>
      <c r="C194" s="35">
        <v>3.9578581678</v>
      </c>
      <c r="D194" s="43" t="str">
        <f t="shared" si="24"/>
        <v>N/A</v>
      </c>
      <c r="E194" s="35">
        <v>3.8550167342999999</v>
      </c>
      <c r="F194" s="43" t="str">
        <f t="shared" si="25"/>
        <v>N/A</v>
      </c>
      <c r="G194" s="35">
        <v>3.8811574783</v>
      </c>
      <c r="H194" s="43" t="str">
        <f t="shared" si="26"/>
        <v>N/A</v>
      </c>
      <c r="I194" s="12">
        <v>-2.6</v>
      </c>
      <c r="J194" s="12">
        <v>0.67810000000000004</v>
      </c>
      <c r="K194" s="44" t="s">
        <v>732</v>
      </c>
      <c r="L194" s="9" t="str">
        <f t="shared" si="27"/>
        <v>Yes</v>
      </c>
    </row>
    <row r="195" spans="1:12" x14ac:dyDescent="0.2">
      <c r="A195" s="50" t="s">
        <v>1558</v>
      </c>
      <c r="B195" s="34" t="s">
        <v>217</v>
      </c>
      <c r="C195" s="35">
        <v>1.1110162254</v>
      </c>
      <c r="D195" s="43" t="str">
        <f t="shared" si="24"/>
        <v>N/A</v>
      </c>
      <c r="E195" s="35">
        <v>1.3701350278</v>
      </c>
      <c r="F195" s="43" t="str">
        <f t="shared" si="25"/>
        <v>N/A</v>
      </c>
      <c r="G195" s="35">
        <v>1.4624316939999999</v>
      </c>
      <c r="H195" s="43" t="str">
        <f t="shared" si="26"/>
        <v>N/A</v>
      </c>
      <c r="I195" s="12">
        <v>23.32</v>
      </c>
      <c r="J195" s="12">
        <v>6.7359999999999998</v>
      </c>
      <c r="K195" s="44" t="s">
        <v>732</v>
      </c>
      <c r="L195" s="9" t="str">
        <f t="shared" si="27"/>
        <v>Yes</v>
      </c>
    </row>
    <row r="196" spans="1:12" x14ac:dyDescent="0.2">
      <c r="A196" s="50" t="s">
        <v>1559</v>
      </c>
      <c r="B196" s="34" t="s">
        <v>217</v>
      </c>
      <c r="C196" s="35">
        <v>7.2795440912</v>
      </c>
      <c r="D196" s="43" t="str">
        <f t="shared" si="24"/>
        <v>N/A</v>
      </c>
      <c r="E196" s="35">
        <v>6.9903081510999998</v>
      </c>
      <c r="F196" s="43" t="str">
        <f t="shared" si="25"/>
        <v>N/A</v>
      </c>
      <c r="G196" s="35">
        <v>7.0856178827000003</v>
      </c>
      <c r="H196" s="43" t="str">
        <f t="shared" si="26"/>
        <v>N/A</v>
      </c>
      <c r="I196" s="12">
        <v>-3.97</v>
      </c>
      <c r="J196" s="12">
        <v>1.363</v>
      </c>
      <c r="K196" s="44" t="s">
        <v>732</v>
      </c>
      <c r="L196" s="9" t="str">
        <f t="shared" si="27"/>
        <v>Yes</v>
      </c>
    </row>
    <row r="197" spans="1:12" x14ac:dyDescent="0.2">
      <c r="A197" s="50" t="s">
        <v>1560</v>
      </c>
      <c r="B197" s="34" t="s">
        <v>217</v>
      </c>
      <c r="C197" s="35">
        <v>4.1387711103000004</v>
      </c>
      <c r="D197" s="43" t="str">
        <f t="shared" si="24"/>
        <v>N/A</v>
      </c>
      <c r="E197" s="35">
        <v>3.8129976329000002</v>
      </c>
      <c r="F197" s="43" t="str">
        <f t="shared" si="25"/>
        <v>N/A</v>
      </c>
      <c r="G197" s="35">
        <v>3.8624557260999999</v>
      </c>
      <c r="H197" s="43" t="str">
        <f t="shared" si="26"/>
        <v>N/A</v>
      </c>
      <c r="I197" s="12">
        <v>-7.87</v>
      </c>
      <c r="J197" s="12">
        <v>1.2969999999999999</v>
      </c>
      <c r="K197" s="44" t="s">
        <v>732</v>
      </c>
      <c r="L197" s="9" t="str">
        <f t="shared" si="27"/>
        <v>Yes</v>
      </c>
    </row>
    <row r="198" spans="1:12" x14ac:dyDescent="0.2">
      <c r="A198" s="50" t="s">
        <v>1561</v>
      </c>
      <c r="B198" s="34" t="s">
        <v>217</v>
      </c>
      <c r="C198" s="35">
        <v>2.6854378566000001</v>
      </c>
      <c r="D198" s="43" t="str">
        <f t="shared" si="24"/>
        <v>N/A</v>
      </c>
      <c r="E198" s="35">
        <v>2.8504852178000002</v>
      </c>
      <c r="F198" s="43" t="str">
        <f t="shared" si="25"/>
        <v>N/A</v>
      </c>
      <c r="G198" s="35">
        <v>2.7318034776000002</v>
      </c>
      <c r="H198" s="43" t="str">
        <f t="shared" si="26"/>
        <v>N/A</v>
      </c>
      <c r="I198" s="12">
        <v>6.1459999999999999</v>
      </c>
      <c r="J198" s="12">
        <v>-4.16</v>
      </c>
      <c r="K198" s="44" t="s">
        <v>732</v>
      </c>
      <c r="L198" s="9" t="str">
        <f t="shared" si="27"/>
        <v>Yes</v>
      </c>
    </row>
    <row r="199" spans="1:12" x14ac:dyDescent="0.2">
      <c r="A199" s="45" t="s">
        <v>1562</v>
      </c>
      <c r="B199" s="34" t="s">
        <v>217</v>
      </c>
      <c r="C199" s="35">
        <v>224.75552826000001</v>
      </c>
      <c r="D199" s="43" t="str">
        <f t="shared" si="24"/>
        <v>N/A</v>
      </c>
      <c r="E199" s="35">
        <v>232.58184052999999</v>
      </c>
      <c r="F199" s="43" t="str">
        <f t="shared" si="25"/>
        <v>N/A</v>
      </c>
      <c r="G199" s="35">
        <v>233.19600566</v>
      </c>
      <c r="H199" s="43" t="str">
        <f t="shared" si="26"/>
        <v>N/A</v>
      </c>
      <c r="I199" s="12">
        <v>3.4820000000000002</v>
      </c>
      <c r="J199" s="12">
        <v>0.2641</v>
      </c>
      <c r="K199" s="44" t="s">
        <v>732</v>
      </c>
      <c r="L199" s="9" t="str">
        <f t="shared" si="27"/>
        <v>Yes</v>
      </c>
    </row>
    <row r="200" spans="1:12" x14ac:dyDescent="0.2">
      <c r="A200" s="50" t="s">
        <v>1563</v>
      </c>
      <c r="B200" s="34" t="s">
        <v>217</v>
      </c>
      <c r="C200" s="35">
        <v>214.74789916</v>
      </c>
      <c r="D200" s="43" t="str">
        <f t="shared" si="24"/>
        <v>N/A</v>
      </c>
      <c r="E200" s="35">
        <v>219.37599266999999</v>
      </c>
      <c r="F200" s="43" t="str">
        <f t="shared" si="25"/>
        <v>N/A</v>
      </c>
      <c r="G200" s="35">
        <v>223.48226299999999</v>
      </c>
      <c r="H200" s="43" t="str">
        <f t="shared" si="26"/>
        <v>N/A</v>
      </c>
      <c r="I200" s="12">
        <v>2.1549999999999998</v>
      </c>
      <c r="J200" s="12">
        <v>1.8720000000000001</v>
      </c>
      <c r="K200" s="44" t="s">
        <v>732</v>
      </c>
      <c r="L200" s="9" t="str">
        <f t="shared" si="27"/>
        <v>Yes</v>
      </c>
    </row>
    <row r="201" spans="1:12" x14ac:dyDescent="0.2">
      <c r="A201" s="50" t="s">
        <v>1564</v>
      </c>
      <c r="B201" s="34" t="s">
        <v>217</v>
      </c>
      <c r="C201" s="35">
        <v>240.39243807</v>
      </c>
      <c r="D201" s="43" t="str">
        <f t="shared" si="24"/>
        <v>N/A</v>
      </c>
      <c r="E201" s="35">
        <v>252.92529711</v>
      </c>
      <c r="F201" s="43" t="str">
        <f t="shared" si="25"/>
        <v>N/A</v>
      </c>
      <c r="G201" s="35">
        <v>248.29227373000001</v>
      </c>
      <c r="H201" s="43" t="str">
        <f t="shared" si="26"/>
        <v>N/A</v>
      </c>
      <c r="I201" s="12">
        <v>5.2130000000000001</v>
      </c>
      <c r="J201" s="12">
        <v>-1.83</v>
      </c>
      <c r="K201" s="44" t="s">
        <v>732</v>
      </c>
      <c r="L201" s="9" t="str">
        <f t="shared" si="27"/>
        <v>Yes</v>
      </c>
    </row>
    <row r="202" spans="1:12" x14ac:dyDescent="0.2">
      <c r="A202" s="50" t="s">
        <v>1565</v>
      </c>
      <c r="B202" s="34" t="s">
        <v>217</v>
      </c>
      <c r="C202" s="35">
        <v>186.78125</v>
      </c>
      <c r="D202" s="43" t="str">
        <f t="shared" si="24"/>
        <v>N/A</v>
      </c>
      <c r="E202" s="35">
        <v>160.82539682999999</v>
      </c>
      <c r="F202" s="43" t="str">
        <f t="shared" si="25"/>
        <v>N/A</v>
      </c>
      <c r="G202" s="35">
        <v>218.38333333</v>
      </c>
      <c r="H202" s="43" t="str">
        <f t="shared" si="26"/>
        <v>N/A</v>
      </c>
      <c r="I202" s="12">
        <v>-13.9</v>
      </c>
      <c r="J202" s="12">
        <v>35.79</v>
      </c>
      <c r="K202" s="44" t="s">
        <v>732</v>
      </c>
      <c r="L202" s="9" t="str">
        <f t="shared" si="27"/>
        <v>No</v>
      </c>
    </row>
    <row r="203" spans="1:12" x14ac:dyDescent="0.2">
      <c r="A203" s="50" t="s">
        <v>1566</v>
      </c>
      <c r="B203" s="34" t="s">
        <v>217</v>
      </c>
      <c r="C203" s="35">
        <v>20</v>
      </c>
      <c r="D203" s="43" t="str">
        <f t="shared" si="24"/>
        <v>N/A</v>
      </c>
      <c r="E203" s="35">
        <v>60</v>
      </c>
      <c r="F203" s="43" t="str">
        <f t="shared" si="25"/>
        <v>N/A</v>
      </c>
      <c r="G203" s="35">
        <v>16</v>
      </c>
      <c r="H203" s="43" t="str">
        <f t="shared" si="26"/>
        <v>N/A</v>
      </c>
      <c r="I203" s="12">
        <v>200</v>
      </c>
      <c r="J203" s="12">
        <v>-73.3</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-66.7</v>
      </c>
      <c r="J204" s="12">
        <v>200</v>
      </c>
      <c r="K204" s="14" t="s">
        <v>217</v>
      </c>
      <c r="L204" s="9" t="str">
        <f t="shared" ref="L204:L214" si="31">IF(J204="Div by 0", "N/A", IF(K204="N/A","N/A", IF(J204&gt;VALUE(MID(K204,1,2)), "No", IF(J204&lt;-1*VALUE(MID(K204,1,2)), "No", "Yes"))))</f>
        <v>N/A</v>
      </c>
    </row>
    <row r="205" spans="1:12" x14ac:dyDescent="0.2">
      <c r="A205" s="45" t="s">
        <v>128</v>
      </c>
      <c r="B205" s="34" t="s">
        <v>217</v>
      </c>
      <c r="C205" s="35">
        <v>19</v>
      </c>
      <c r="D205" s="43" t="str">
        <f t="shared" si="28"/>
        <v>N/A</v>
      </c>
      <c r="E205" s="35">
        <v>16</v>
      </c>
      <c r="F205" s="43" t="str">
        <f t="shared" si="29"/>
        <v>N/A</v>
      </c>
      <c r="G205" s="35">
        <v>18</v>
      </c>
      <c r="H205" s="43" t="str">
        <f t="shared" si="30"/>
        <v>N/A</v>
      </c>
      <c r="I205" s="12">
        <v>-15.8</v>
      </c>
      <c r="J205" s="12">
        <v>12.5</v>
      </c>
      <c r="K205" s="14" t="s">
        <v>217</v>
      </c>
      <c r="L205" s="9" t="str">
        <f t="shared" si="31"/>
        <v>N/A</v>
      </c>
    </row>
    <row r="206" spans="1:12" ht="25.5" x14ac:dyDescent="0.2">
      <c r="A206" s="45" t="s">
        <v>1614</v>
      </c>
      <c r="B206" s="34" t="s">
        <v>217</v>
      </c>
      <c r="C206" s="35">
        <v>12</v>
      </c>
      <c r="D206" s="43" t="str">
        <f t="shared" si="28"/>
        <v>N/A</v>
      </c>
      <c r="E206" s="35">
        <v>11</v>
      </c>
      <c r="F206" s="43" t="str">
        <f t="shared" si="29"/>
        <v>N/A</v>
      </c>
      <c r="G206" s="35">
        <v>13</v>
      </c>
      <c r="H206" s="43" t="str">
        <f t="shared" si="30"/>
        <v>N/A</v>
      </c>
      <c r="I206" s="12">
        <v>-25</v>
      </c>
      <c r="J206" s="12">
        <v>44.44</v>
      </c>
      <c r="K206" s="14" t="s">
        <v>217</v>
      </c>
      <c r="L206" s="9" t="str">
        <f t="shared" si="31"/>
        <v>N/A</v>
      </c>
    </row>
    <row r="207" spans="1:12" ht="25.5" x14ac:dyDescent="0.2">
      <c r="A207" s="45" t="s">
        <v>1567</v>
      </c>
      <c r="B207" s="34" t="s">
        <v>217</v>
      </c>
      <c r="C207" s="35">
        <v>47</v>
      </c>
      <c r="D207" s="43" t="str">
        <f t="shared" si="28"/>
        <v>N/A</v>
      </c>
      <c r="E207" s="35">
        <v>61</v>
      </c>
      <c r="F207" s="43" t="str">
        <f t="shared" si="29"/>
        <v>N/A</v>
      </c>
      <c r="G207" s="35">
        <v>67</v>
      </c>
      <c r="H207" s="43" t="str">
        <f t="shared" si="30"/>
        <v>N/A</v>
      </c>
      <c r="I207" s="12">
        <v>29.79</v>
      </c>
      <c r="J207" s="12">
        <v>9.8360000000000003</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40</v>
      </c>
      <c r="J208" s="12">
        <v>42.86</v>
      </c>
      <c r="K208" s="14" t="s">
        <v>217</v>
      </c>
      <c r="L208" s="9" t="str">
        <f t="shared" si="31"/>
        <v>N/A</v>
      </c>
    </row>
    <row r="209" spans="1:12" x14ac:dyDescent="0.2">
      <c r="A209" s="45" t="s">
        <v>1616</v>
      </c>
      <c r="B209" s="34" t="s">
        <v>217</v>
      </c>
      <c r="C209" s="35">
        <v>11</v>
      </c>
      <c r="D209" s="43" t="str">
        <f t="shared" si="28"/>
        <v>N/A</v>
      </c>
      <c r="E209" s="35">
        <v>11</v>
      </c>
      <c r="F209" s="43" t="str">
        <f t="shared" si="29"/>
        <v>N/A</v>
      </c>
      <c r="G209" s="35">
        <v>11</v>
      </c>
      <c r="H209" s="43" t="str">
        <f t="shared" si="30"/>
        <v>N/A</v>
      </c>
      <c r="I209" s="12">
        <v>-50</v>
      </c>
      <c r="J209" s="12">
        <v>80</v>
      </c>
      <c r="K209" s="14" t="s">
        <v>217</v>
      </c>
      <c r="L209" s="9" t="str">
        <f t="shared" si="31"/>
        <v>N/A</v>
      </c>
    </row>
    <row r="210" spans="1:12" x14ac:dyDescent="0.2">
      <c r="A210" s="45" t="s">
        <v>125</v>
      </c>
      <c r="B210" s="34" t="s">
        <v>217</v>
      </c>
      <c r="C210" s="46">
        <v>1270037</v>
      </c>
      <c r="D210" s="43" t="str">
        <f t="shared" si="28"/>
        <v>N/A</v>
      </c>
      <c r="E210" s="46">
        <v>1054867</v>
      </c>
      <c r="F210" s="43" t="str">
        <f t="shared" si="29"/>
        <v>N/A</v>
      </c>
      <c r="G210" s="46">
        <v>3416883</v>
      </c>
      <c r="H210" s="43" t="str">
        <f t="shared" si="30"/>
        <v>N/A</v>
      </c>
      <c r="I210" s="12">
        <v>-16.899999999999999</v>
      </c>
      <c r="J210" s="12">
        <v>223.9</v>
      </c>
      <c r="K210" s="14" t="s">
        <v>217</v>
      </c>
      <c r="L210" s="9" t="str">
        <f t="shared" si="31"/>
        <v>N/A</v>
      </c>
    </row>
    <row r="211" spans="1:12" x14ac:dyDescent="0.2">
      <c r="A211" s="45" t="s">
        <v>1617</v>
      </c>
      <c r="B211" s="34" t="s">
        <v>217</v>
      </c>
      <c r="C211" s="46">
        <v>1107645</v>
      </c>
      <c r="D211" s="43" t="str">
        <f t="shared" si="28"/>
        <v>N/A</v>
      </c>
      <c r="E211" s="46">
        <v>945069</v>
      </c>
      <c r="F211" s="43" t="str">
        <f t="shared" si="29"/>
        <v>N/A</v>
      </c>
      <c r="G211" s="46">
        <v>3359551</v>
      </c>
      <c r="H211" s="43" t="str">
        <f t="shared" si="30"/>
        <v>N/A</v>
      </c>
      <c r="I211" s="12">
        <v>-14.7</v>
      </c>
      <c r="J211" s="12">
        <v>255.5</v>
      </c>
      <c r="K211" s="14" t="s">
        <v>217</v>
      </c>
      <c r="L211" s="9" t="str">
        <f t="shared" si="31"/>
        <v>N/A</v>
      </c>
    </row>
    <row r="212" spans="1:12" x14ac:dyDescent="0.2">
      <c r="A212" s="45" t="s">
        <v>1568</v>
      </c>
      <c r="B212" s="34" t="s">
        <v>217</v>
      </c>
      <c r="C212" s="46">
        <v>313051</v>
      </c>
      <c r="D212" s="43" t="str">
        <f t="shared" si="28"/>
        <v>N/A</v>
      </c>
      <c r="E212" s="46">
        <v>335352</v>
      </c>
      <c r="F212" s="43" t="str">
        <f t="shared" si="29"/>
        <v>N/A</v>
      </c>
      <c r="G212" s="46">
        <v>309567</v>
      </c>
      <c r="H212" s="43" t="str">
        <f t="shared" si="30"/>
        <v>N/A</v>
      </c>
      <c r="I212" s="12">
        <v>7.1239999999999997</v>
      </c>
      <c r="J212" s="12">
        <v>-7.69</v>
      </c>
      <c r="K212" s="14" t="s">
        <v>217</v>
      </c>
      <c r="L212" s="9" t="str">
        <f t="shared" si="31"/>
        <v>N/A</v>
      </c>
    </row>
    <row r="213" spans="1:12" x14ac:dyDescent="0.2">
      <c r="A213" s="45" t="s">
        <v>1618</v>
      </c>
      <c r="B213" s="34" t="s">
        <v>217</v>
      </c>
      <c r="C213" s="46">
        <v>1266979</v>
      </c>
      <c r="D213" s="43" t="str">
        <f t="shared" si="28"/>
        <v>N/A</v>
      </c>
      <c r="E213" s="46">
        <v>1053842</v>
      </c>
      <c r="F213" s="43" t="str">
        <f t="shared" si="29"/>
        <v>N/A</v>
      </c>
      <c r="G213" s="46">
        <v>1113997</v>
      </c>
      <c r="H213" s="43" t="str">
        <f t="shared" si="30"/>
        <v>N/A</v>
      </c>
      <c r="I213" s="12">
        <v>-16.8</v>
      </c>
      <c r="J213" s="12">
        <v>5.7080000000000002</v>
      </c>
      <c r="K213" s="14" t="s">
        <v>217</v>
      </c>
      <c r="L213" s="9" t="str">
        <f t="shared" si="31"/>
        <v>N/A</v>
      </c>
    </row>
    <row r="214" spans="1:12" x14ac:dyDescent="0.2">
      <c r="A214" s="50" t="s">
        <v>1619</v>
      </c>
      <c r="B214" s="34" t="s">
        <v>217</v>
      </c>
      <c r="C214" s="46">
        <v>842227</v>
      </c>
      <c r="D214" s="43" t="str">
        <f t="shared" si="28"/>
        <v>N/A</v>
      </c>
      <c r="E214" s="46">
        <v>954040</v>
      </c>
      <c r="F214" s="43" t="str">
        <f t="shared" si="29"/>
        <v>N/A</v>
      </c>
      <c r="G214" s="46">
        <v>647511</v>
      </c>
      <c r="H214" s="43" t="str">
        <f t="shared" si="30"/>
        <v>N/A</v>
      </c>
      <c r="I214" s="12">
        <v>13.28</v>
      </c>
      <c r="J214" s="12">
        <v>-32.1</v>
      </c>
      <c r="K214" s="14" t="s">
        <v>217</v>
      </c>
      <c r="L214" s="9" t="str">
        <f t="shared" si="31"/>
        <v>N/A</v>
      </c>
    </row>
    <row r="215" spans="1:12" ht="25.5" x14ac:dyDescent="0.2">
      <c r="A215" s="45" t="s">
        <v>1382</v>
      </c>
      <c r="B215" s="34" t="s">
        <v>217</v>
      </c>
      <c r="C215" s="46">
        <v>5019880</v>
      </c>
      <c r="D215" s="43" t="str">
        <f t="shared" ref="D215:D229" si="32">IF($B215="N/A","N/A",IF(C215&gt;10,"No",IF(C215&lt;-10,"No","Yes")))</f>
        <v>N/A</v>
      </c>
      <c r="E215" s="46">
        <v>6311486</v>
      </c>
      <c r="F215" s="43" t="str">
        <f t="shared" ref="F215:F229" si="33">IF($B215="N/A","N/A",IF(E215&gt;10,"No",IF(E215&lt;-10,"No","Yes")))</f>
        <v>N/A</v>
      </c>
      <c r="G215" s="46">
        <v>6666280</v>
      </c>
      <c r="H215" s="43" t="str">
        <f t="shared" ref="H215:H229" si="34">IF($B215="N/A","N/A",IF(G215&gt;10,"No",IF(G215&lt;-10,"No","Yes")))</f>
        <v>N/A</v>
      </c>
      <c r="I215" s="12">
        <v>25.73</v>
      </c>
      <c r="J215" s="12">
        <v>5.6210000000000004</v>
      </c>
      <c r="K215" s="44" t="s">
        <v>732</v>
      </c>
      <c r="L215" s="9" t="str">
        <f t="shared" ref="L215:L229" si="35">IF(J215="Div by 0", "N/A", IF(K215="N/A","N/A", IF(J215&gt;VALUE(MID(K215,1,2)), "No", IF(J215&lt;-1*VALUE(MID(K215,1,2)), "No", "Yes"))))</f>
        <v>Yes</v>
      </c>
    </row>
    <row r="216" spans="1:12" x14ac:dyDescent="0.2">
      <c r="A216" s="45" t="s">
        <v>649</v>
      </c>
      <c r="B216" s="34" t="s">
        <v>217</v>
      </c>
      <c r="C216" s="35">
        <v>13541</v>
      </c>
      <c r="D216" s="43" t="str">
        <f t="shared" si="32"/>
        <v>N/A</v>
      </c>
      <c r="E216" s="35">
        <v>13842</v>
      </c>
      <c r="F216" s="43" t="str">
        <f t="shared" si="33"/>
        <v>N/A</v>
      </c>
      <c r="G216" s="35">
        <v>13159</v>
      </c>
      <c r="H216" s="43" t="str">
        <f t="shared" si="34"/>
        <v>N/A</v>
      </c>
      <c r="I216" s="12">
        <v>2.2229999999999999</v>
      </c>
      <c r="J216" s="12">
        <v>-4.93</v>
      </c>
      <c r="K216" s="44" t="s">
        <v>732</v>
      </c>
      <c r="L216" s="9" t="str">
        <f t="shared" si="35"/>
        <v>Yes</v>
      </c>
    </row>
    <row r="217" spans="1:12" ht="25.5" x14ac:dyDescent="0.2">
      <c r="A217" s="45" t="s">
        <v>1383</v>
      </c>
      <c r="B217" s="34" t="s">
        <v>217</v>
      </c>
      <c r="C217" s="46">
        <v>370.71708145999997</v>
      </c>
      <c r="D217" s="43" t="str">
        <f t="shared" si="32"/>
        <v>N/A</v>
      </c>
      <c r="E217" s="46">
        <v>455.96633434</v>
      </c>
      <c r="F217" s="43" t="str">
        <f t="shared" si="33"/>
        <v>N/A</v>
      </c>
      <c r="G217" s="46">
        <v>506.59472604000001</v>
      </c>
      <c r="H217" s="43" t="str">
        <f t="shared" si="34"/>
        <v>N/A</v>
      </c>
      <c r="I217" s="12">
        <v>23</v>
      </c>
      <c r="J217" s="12">
        <v>11.1</v>
      </c>
      <c r="K217" s="44" t="s">
        <v>732</v>
      </c>
      <c r="L217" s="9" t="str">
        <f t="shared" si="35"/>
        <v>Yes</v>
      </c>
    </row>
    <row r="218" spans="1:12" ht="25.5" x14ac:dyDescent="0.2">
      <c r="A218" s="45" t="s">
        <v>1384</v>
      </c>
      <c r="B218" s="34" t="s">
        <v>217</v>
      </c>
      <c r="C218" s="46">
        <v>1218898</v>
      </c>
      <c r="D218" s="43" t="str">
        <f t="shared" si="32"/>
        <v>N/A</v>
      </c>
      <c r="E218" s="46">
        <v>1356112</v>
      </c>
      <c r="F218" s="43" t="str">
        <f t="shared" si="33"/>
        <v>N/A</v>
      </c>
      <c r="G218" s="46">
        <v>1307052</v>
      </c>
      <c r="H218" s="43" t="str">
        <f t="shared" si="34"/>
        <v>N/A</v>
      </c>
      <c r="I218" s="12">
        <v>11.26</v>
      </c>
      <c r="J218" s="12">
        <v>-3.62</v>
      </c>
      <c r="K218" s="44" t="s">
        <v>732</v>
      </c>
      <c r="L218" s="9" t="str">
        <f t="shared" si="35"/>
        <v>Yes</v>
      </c>
    </row>
    <row r="219" spans="1:12" x14ac:dyDescent="0.2">
      <c r="A219" s="45" t="s">
        <v>516</v>
      </c>
      <c r="B219" s="34" t="s">
        <v>217</v>
      </c>
      <c r="C219" s="35">
        <v>3721</v>
      </c>
      <c r="D219" s="43" t="str">
        <f t="shared" si="32"/>
        <v>N/A</v>
      </c>
      <c r="E219" s="35">
        <v>4149</v>
      </c>
      <c r="F219" s="43" t="str">
        <f t="shared" si="33"/>
        <v>N/A</v>
      </c>
      <c r="G219" s="35">
        <v>3967</v>
      </c>
      <c r="H219" s="43" t="str">
        <f t="shared" si="34"/>
        <v>N/A</v>
      </c>
      <c r="I219" s="12">
        <v>11.5</v>
      </c>
      <c r="J219" s="12">
        <v>-4.3899999999999997</v>
      </c>
      <c r="K219" s="44" t="s">
        <v>732</v>
      </c>
      <c r="L219" s="9" t="str">
        <f t="shared" si="35"/>
        <v>Yes</v>
      </c>
    </row>
    <row r="220" spans="1:12" ht="25.5" x14ac:dyDescent="0.2">
      <c r="A220" s="45" t="s">
        <v>1385</v>
      </c>
      <c r="B220" s="34" t="s">
        <v>217</v>
      </c>
      <c r="C220" s="46">
        <v>327.57269551000002</v>
      </c>
      <c r="D220" s="43" t="str">
        <f t="shared" si="32"/>
        <v>N/A</v>
      </c>
      <c r="E220" s="46">
        <v>326.85273560000002</v>
      </c>
      <c r="F220" s="43" t="str">
        <f t="shared" si="33"/>
        <v>N/A</v>
      </c>
      <c r="G220" s="46">
        <v>329.48122007000001</v>
      </c>
      <c r="H220" s="43" t="str">
        <f t="shared" si="34"/>
        <v>N/A</v>
      </c>
      <c r="I220" s="12">
        <v>-0.22</v>
      </c>
      <c r="J220" s="12">
        <v>0.80420000000000003</v>
      </c>
      <c r="K220" s="44" t="s">
        <v>732</v>
      </c>
      <c r="L220" s="9" t="str">
        <f t="shared" si="35"/>
        <v>Yes</v>
      </c>
    </row>
    <row r="221" spans="1:12" ht="25.5" x14ac:dyDescent="0.2">
      <c r="A221" s="45" t="s">
        <v>1386</v>
      </c>
      <c r="B221" s="34" t="s">
        <v>217</v>
      </c>
      <c r="C221" s="46">
        <v>1525000</v>
      </c>
      <c r="D221" s="43" t="str">
        <f t="shared" si="32"/>
        <v>N/A</v>
      </c>
      <c r="E221" s="46">
        <v>2205396</v>
      </c>
      <c r="F221" s="43" t="str">
        <f t="shared" si="33"/>
        <v>N/A</v>
      </c>
      <c r="G221" s="46">
        <v>2146357</v>
      </c>
      <c r="H221" s="43" t="str">
        <f t="shared" si="34"/>
        <v>N/A</v>
      </c>
      <c r="I221" s="12">
        <v>44.62</v>
      </c>
      <c r="J221" s="12">
        <v>-2.68</v>
      </c>
      <c r="K221" s="44" t="s">
        <v>732</v>
      </c>
      <c r="L221" s="9" t="str">
        <f t="shared" si="35"/>
        <v>Yes</v>
      </c>
    </row>
    <row r="222" spans="1:12" x14ac:dyDescent="0.2">
      <c r="A222" s="45" t="s">
        <v>517</v>
      </c>
      <c r="B222" s="34" t="s">
        <v>217</v>
      </c>
      <c r="C222" s="35">
        <v>4159</v>
      </c>
      <c r="D222" s="43" t="str">
        <f t="shared" si="32"/>
        <v>N/A</v>
      </c>
      <c r="E222" s="35">
        <v>5252</v>
      </c>
      <c r="F222" s="43" t="str">
        <f t="shared" si="33"/>
        <v>N/A</v>
      </c>
      <c r="G222" s="35">
        <v>5304</v>
      </c>
      <c r="H222" s="43" t="str">
        <f t="shared" si="34"/>
        <v>N/A</v>
      </c>
      <c r="I222" s="12">
        <v>26.28</v>
      </c>
      <c r="J222" s="12">
        <v>0.99009999999999998</v>
      </c>
      <c r="K222" s="44" t="s">
        <v>732</v>
      </c>
      <c r="L222" s="9" t="str">
        <f t="shared" si="35"/>
        <v>Yes</v>
      </c>
    </row>
    <row r="223" spans="1:12" ht="25.5" x14ac:dyDescent="0.2">
      <c r="A223" s="45" t="s">
        <v>1387</v>
      </c>
      <c r="B223" s="34" t="s">
        <v>217</v>
      </c>
      <c r="C223" s="46">
        <v>366.67468141000001</v>
      </c>
      <c r="D223" s="43" t="str">
        <f t="shared" si="32"/>
        <v>N/A</v>
      </c>
      <c r="E223" s="46">
        <v>419.91546077999999</v>
      </c>
      <c r="F223" s="43" t="str">
        <f t="shared" si="33"/>
        <v>N/A</v>
      </c>
      <c r="G223" s="46">
        <v>404.66760935000002</v>
      </c>
      <c r="H223" s="43" t="str">
        <f t="shared" si="34"/>
        <v>N/A</v>
      </c>
      <c r="I223" s="12">
        <v>14.52</v>
      </c>
      <c r="J223" s="12">
        <v>-3.63</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126171695</v>
      </c>
      <c r="D227" s="43" t="str">
        <f t="shared" si="32"/>
        <v>N/A</v>
      </c>
      <c r="E227" s="46">
        <v>144071341</v>
      </c>
      <c r="F227" s="43" t="str">
        <f t="shared" si="33"/>
        <v>N/A</v>
      </c>
      <c r="G227" s="46">
        <v>138040489</v>
      </c>
      <c r="H227" s="43" t="str">
        <f t="shared" si="34"/>
        <v>N/A</v>
      </c>
      <c r="I227" s="12">
        <v>14.19</v>
      </c>
      <c r="J227" s="12">
        <v>-4.1900000000000004</v>
      </c>
      <c r="K227" s="44" t="s">
        <v>732</v>
      </c>
      <c r="L227" s="9" t="str">
        <f t="shared" si="35"/>
        <v>Yes</v>
      </c>
    </row>
    <row r="228" spans="1:12" ht="25.5" x14ac:dyDescent="0.2">
      <c r="A228" s="45" t="s">
        <v>519</v>
      </c>
      <c r="B228" s="34" t="s">
        <v>217</v>
      </c>
      <c r="C228" s="35">
        <v>5309</v>
      </c>
      <c r="D228" s="43" t="str">
        <f t="shared" si="32"/>
        <v>N/A</v>
      </c>
      <c r="E228" s="35">
        <v>4603</v>
      </c>
      <c r="F228" s="43" t="str">
        <f t="shared" si="33"/>
        <v>N/A</v>
      </c>
      <c r="G228" s="35">
        <v>4480</v>
      </c>
      <c r="H228" s="43" t="str">
        <f t="shared" si="34"/>
        <v>N/A</v>
      </c>
      <c r="I228" s="12">
        <v>-13.3</v>
      </c>
      <c r="J228" s="12">
        <v>-2.67</v>
      </c>
      <c r="K228" s="44" t="s">
        <v>732</v>
      </c>
      <c r="L228" s="9" t="str">
        <f t="shared" si="35"/>
        <v>Yes</v>
      </c>
    </row>
    <row r="229" spans="1:12" ht="25.5" x14ac:dyDescent="0.2">
      <c r="A229" s="45" t="s">
        <v>1391</v>
      </c>
      <c r="B229" s="34" t="s">
        <v>217</v>
      </c>
      <c r="C229" s="46">
        <v>23765.623469999999</v>
      </c>
      <c r="D229" s="43" t="str">
        <f t="shared" si="32"/>
        <v>N/A</v>
      </c>
      <c r="E229" s="46">
        <v>31299.444058000001</v>
      </c>
      <c r="F229" s="43" t="str">
        <f t="shared" si="33"/>
        <v>N/A</v>
      </c>
      <c r="G229" s="46">
        <v>30812.609152000001</v>
      </c>
      <c r="H229" s="43" t="str">
        <f t="shared" si="34"/>
        <v>N/A</v>
      </c>
      <c r="I229" s="12">
        <v>31.7</v>
      </c>
      <c r="J229" s="12">
        <v>-1.56</v>
      </c>
      <c r="K229" s="44" t="s">
        <v>732</v>
      </c>
      <c r="L229" s="9" t="str">
        <f t="shared" si="35"/>
        <v>Yes</v>
      </c>
    </row>
    <row r="230" spans="1:12" x14ac:dyDescent="0.2">
      <c r="A230" s="4" t="s">
        <v>1392</v>
      </c>
      <c r="B230" s="34" t="s">
        <v>217</v>
      </c>
      <c r="C230" s="51">
        <v>137986716</v>
      </c>
      <c r="D230" s="43" t="str">
        <f t="shared" ref="D230:D253" si="36">IF($B230="N/A","N/A",IF(C230&gt;10,"No",IF(C230&lt;-10,"No","Yes")))</f>
        <v>N/A</v>
      </c>
      <c r="E230" s="51">
        <v>158206609</v>
      </c>
      <c r="F230" s="43" t="str">
        <f t="shared" ref="F230:F253" si="37">IF($B230="N/A","N/A",IF(E230&gt;10,"No",IF(E230&lt;-10,"No","Yes")))</f>
        <v>N/A</v>
      </c>
      <c r="G230" s="51">
        <v>152751406</v>
      </c>
      <c r="H230" s="43" t="str">
        <f t="shared" ref="H230:H253" si="38">IF($B230="N/A","N/A",IF(G230&gt;10,"No",IF(G230&lt;-10,"No","Yes")))</f>
        <v>N/A</v>
      </c>
      <c r="I230" s="12">
        <v>14.65</v>
      </c>
      <c r="J230" s="12">
        <v>-3.45</v>
      </c>
      <c r="K230" s="44" t="s">
        <v>732</v>
      </c>
      <c r="L230" s="9" t="str">
        <f t="shared" ref="L230:L253" si="39">IF(J230="Div by 0", "N/A", IF(K230="N/A","N/A", IF(J230&gt;VALUE(MID(K230,1,2)), "No", IF(J230&lt;-1*VALUE(MID(K230,1,2)), "No", "Yes"))))</f>
        <v>Yes</v>
      </c>
    </row>
    <row r="231" spans="1:12" x14ac:dyDescent="0.2">
      <c r="A231" s="4" t="s">
        <v>1569</v>
      </c>
      <c r="B231" s="34" t="s">
        <v>217</v>
      </c>
      <c r="C231" s="49">
        <v>6751</v>
      </c>
      <c r="D231" s="49" t="str">
        <f t="shared" si="36"/>
        <v>N/A</v>
      </c>
      <c r="E231" s="49">
        <v>6021</v>
      </c>
      <c r="F231" s="49" t="str">
        <f t="shared" si="37"/>
        <v>N/A</v>
      </c>
      <c r="G231" s="49">
        <v>6053</v>
      </c>
      <c r="H231" s="43" t="str">
        <f t="shared" si="38"/>
        <v>N/A</v>
      </c>
      <c r="I231" s="12">
        <v>-10.8</v>
      </c>
      <c r="J231" s="12">
        <v>0.53149999999999997</v>
      </c>
      <c r="K231" s="44" t="s">
        <v>732</v>
      </c>
      <c r="L231" s="9" t="str">
        <f t="shared" si="39"/>
        <v>Yes</v>
      </c>
    </row>
    <row r="232" spans="1:12" x14ac:dyDescent="0.2">
      <c r="A232" s="4" t="s">
        <v>1570</v>
      </c>
      <c r="B232" s="34" t="s">
        <v>217</v>
      </c>
      <c r="C232" s="51">
        <v>20439.448378000001</v>
      </c>
      <c r="D232" s="43" t="str">
        <f t="shared" si="36"/>
        <v>N/A</v>
      </c>
      <c r="E232" s="51">
        <v>26275.802856999999</v>
      </c>
      <c r="F232" s="43" t="str">
        <f t="shared" si="37"/>
        <v>N/A</v>
      </c>
      <c r="G232" s="51">
        <v>25235.652733999999</v>
      </c>
      <c r="H232" s="43" t="str">
        <f t="shared" si="38"/>
        <v>N/A</v>
      </c>
      <c r="I232" s="12">
        <v>28.55</v>
      </c>
      <c r="J232" s="12">
        <v>-3.96</v>
      </c>
      <c r="K232" s="44" t="s">
        <v>732</v>
      </c>
      <c r="L232" s="9" t="str">
        <f t="shared" si="39"/>
        <v>Yes</v>
      </c>
    </row>
    <row r="233" spans="1:12" x14ac:dyDescent="0.2">
      <c r="A233" s="52" t="s">
        <v>1571</v>
      </c>
      <c r="B233" s="34" t="s">
        <v>217</v>
      </c>
      <c r="C233" s="51">
        <v>8549.4832215000006</v>
      </c>
      <c r="D233" s="43" t="str">
        <f t="shared" si="36"/>
        <v>N/A</v>
      </c>
      <c r="E233" s="51">
        <v>10791.347825999999</v>
      </c>
      <c r="F233" s="43" t="str">
        <f t="shared" si="37"/>
        <v>N/A</v>
      </c>
      <c r="G233" s="51">
        <v>11341.992665</v>
      </c>
      <c r="H233" s="43" t="str">
        <f t="shared" si="38"/>
        <v>N/A</v>
      </c>
      <c r="I233" s="12">
        <v>26.22</v>
      </c>
      <c r="J233" s="12">
        <v>5.1029999999999998</v>
      </c>
      <c r="K233" s="44" t="s">
        <v>732</v>
      </c>
      <c r="L233" s="9" t="str">
        <f t="shared" si="39"/>
        <v>Yes</v>
      </c>
    </row>
    <row r="234" spans="1:12" x14ac:dyDescent="0.2">
      <c r="A234" s="52" t="s">
        <v>1572</v>
      </c>
      <c r="B234" s="34" t="s">
        <v>217</v>
      </c>
      <c r="C234" s="51">
        <v>25186.514681000001</v>
      </c>
      <c r="D234" s="43" t="str">
        <f t="shared" si="36"/>
        <v>N/A</v>
      </c>
      <c r="E234" s="51">
        <v>31923.536925</v>
      </c>
      <c r="F234" s="43" t="str">
        <f t="shared" si="37"/>
        <v>N/A</v>
      </c>
      <c r="G234" s="51">
        <v>30800.921375999998</v>
      </c>
      <c r="H234" s="43" t="str">
        <f t="shared" si="38"/>
        <v>N/A</v>
      </c>
      <c r="I234" s="12">
        <v>26.75</v>
      </c>
      <c r="J234" s="12">
        <v>-3.52</v>
      </c>
      <c r="K234" s="44" t="s">
        <v>732</v>
      </c>
      <c r="L234" s="9" t="str">
        <f t="shared" si="39"/>
        <v>Yes</v>
      </c>
    </row>
    <row r="235" spans="1:12" x14ac:dyDescent="0.2">
      <c r="A235" s="52" t="s">
        <v>1573</v>
      </c>
      <c r="B235" s="34" t="s">
        <v>217</v>
      </c>
      <c r="C235" s="51">
        <v>10648.243724</v>
      </c>
      <c r="D235" s="43" t="str">
        <f t="shared" si="36"/>
        <v>N/A</v>
      </c>
      <c r="E235" s="51">
        <v>15039.869103999999</v>
      </c>
      <c r="F235" s="43" t="str">
        <f t="shared" si="37"/>
        <v>N/A</v>
      </c>
      <c r="G235" s="51">
        <v>11598.155898999999</v>
      </c>
      <c r="H235" s="43" t="str">
        <f t="shared" si="38"/>
        <v>N/A</v>
      </c>
      <c r="I235" s="12">
        <v>41.24</v>
      </c>
      <c r="J235" s="12">
        <v>-22.9</v>
      </c>
      <c r="K235" s="44" t="s">
        <v>732</v>
      </c>
      <c r="L235" s="9" t="str">
        <f t="shared" si="39"/>
        <v>Yes</v>
      </c>
    </row>
    <row r="236" spans="1:12" x14ac:dyDescent="0.2">
      <c r="A236" s="52" t="s">
        <v>1574</v>
      </c>
      <c r="B236" s="34" t="s">
        <v>217</v>
      </c>
      <c r="C236" s="51">
        <v>559.81203008</v>
      </c>
      <c r="D236" s="43" t="str">
        <f t="shared" si="36"/>
        <v>N/A</v>
      </c>
      <c r="E236" s="51">
        <v>363.49618321000003</v>
      </c>
      <c r="F236" s="43" t="str">
        <f t="shared" si="37"/>
        <v>N/A</v>
      </c>
      <c r="G236" s="51">
        <v>454.26666667000001</v>
      </c>
      <c r="H236" s="43" t="str">
        <f t="shared" si="38"/>
        <v>N/A</v>
      </c>
      <c r="I236" s="12">
        <v>-35.1</v>
      </c>
      <c r="J236" s="12">
        <v>24.97</v>
      </c>
      <c r="K236" s="44" t="s">
        <v>732</v>
      </c>
      <c r="L236" s="9" t="str">
        <f t="shared" si="39"/>
        <v>Yes</v>
      </c>
    </row>
    <row r="237" spans="1:12" x14ac:dyDescent="0.2">
      <c r="A237" s="45" t="s">
        <v>1575</v>
      </c>
      <c r="B237" s="34" t="s">
        <v>217</v>
      </c>
      <c r="C237" s="43">
        <v>2.3239722678999999</v>
      </c>
      <c r="D237" s="43" t="str">
        <f t="shared" si="36"/>
        <v>N/A</v>
      </c>
      <c r="E237" s="43">
        <v>2.2093791281000001</v>
      </c>
      <c r="F237" s="43" t="str">
        <f t="shared" si="37"/>
        <v>N/A</v>
      </c>
      <c r="G237" s="43">
        <v>2.2041285991000001</v>
      </c>
      <c r="H237" s="43" t="str">
        <f t="shared" si="38"/>
        <v>N/A</v>
      </c>
      <c r="I237" s="12">
        <v>-4.93</v>
      </c>
      <c r="J237" s="12">
        <v>-0.23799999999999999</v>
      </c>
      <c r="K237" s="44" t="s">
        <v>732</v>
      </c>
      <c r="L237" s="9" t="str">
        <f t="shared" si="39"/>
        <v>Yes</v>
      </c>
    </row>
    <row r="238" spans="1:12" x14ac:dyDescent="0.2">
      <c r="A238" s="50" t="s">
        <v>1576</v>
      </c>
      <c r="B238" s="34" t="s">
        <v>217</v>
      </c>
      <c r="C238" s="43">
        <v>6.7527758893999996</v>
      </c>
      <c r="D238" s="43" t="str">
        <f t="shared" si="36"/>
        <v>N/A</v>
      </c>
      <c r="E238" s="43">
        <v>6.3805808409000004</v>
      </c>
      <c r="F238" s="43" t="str">
        <f t="shared" si="37"/>
        <v>N/A</v>
      </c>
      <c r="G238" s="43">
        <v>6.9035361634000001</v>
      </c>
      <c r="H238" s="43" t="str">
        <f t="shared" si="38"/>
        <v>N/A</v>
      </c>
      <c r="I238" s="12">
        <v>-5.51</v>
      </c>
      <c r="J238" s="12">
        <v>8.1959999999999997</v>
      </c>
      <c r="K238" s="44" t="s">
        <v>732</v>
      </c>
      <c r="L238" s="9" t="str">
        <f t="shared" si="39"/>
        <v>Yes</v>
      </c>
    </row>
    <row r="239" spans="1:12" x14ac:dyDescent="0.2">
      <c r="A239" s="50" t="s">
        <v>1577</v>
      </c>
      <c r="B239" s="34" t="s">
        <v>217</v>
      </c>
      <c r="C239" s="43">
        <v>12.464707728</v>
      </c>
      <c r="D239" s="43" t="str">
        <f t="shared" si="36"/>
        <v>N/A</v>
      </c>
      <c r="E239" s="43">
        <v>12.501451632</v>
      </c>
      <c r="F239" s="43" t="str">
        <f t="shared" si="37"/>
        <v>N/A</v>
      </c>
      <c r="G239" s="43">
        <v>12.349083950000001</v>
      </c>
      <c r="H239" s="43" t="str">
        <f t="shared" si="38"/>
        <v>N/A</v>
      </c>
      <c r="I239" s="12">
        <v>0.29480000000000001</v>
      </c>
      <c r="J239" s="12">
        <v>-1.22</v>
      </c>
      <c r="K239" s="44" t="s">
        <v>732</v>
      </c>
      <c r="L239" s="9" t="str">
        <f t="shared" si="39"/>
        <v>Yes</v>
      </c>
    </row>
    <row r="240" spans="1:12" x14ac:dyDescent="0.2">
      <c r="A240" s="50" t="s">
        <v>1578</v>
      </c>
      <c r="B240" s="34" t="s">
        <v>217</v>
      </c>
      <c r="C240" s="43">
        <v>0.58259290409999998</v>
      </c>
      <c r="D240" s="43" t="str">
        <f t="shared" si="36"/>
        <v>N/A</v>
      </c>
      <c r="E240" s="43">
        <v>0.55962146359999998</v>
      </c>
      <c r="F240" s="43" t="str">
        <f t="shared" si="37"/>
        <v>N/A</v>
      </c>
      <c r="G240" s="43">
        <v>0.46800538990000001</v>
      </c>
      <c r="H240" s="43" t="str">
        <f t="shared" si="38"/>
        <v>N/A</v>
      </c>
      <c r="I240" s="12">
        <v>-3.94</v>
      </c>
      <c r="J240" s="12">
        <v>-16.399999999999999</v>
      </c>
      <c r="K240" s="44" t="s">
        <v>732</v>
      </c>
      <c r="L240" s="9" t="str">
        <f t="shared" si="39"/>
        <v>Yes</v>
      </c>
    </row>
    <row r="241" spans="1:12" x14ac:dyDescent="0.2">
      <c r="A241" s="50" t="s">
        <v>1579</v>
      </c>
      <c r="B241" s="34" t="s">
        <v>217</v>
      </c>
      <c r="C241" s="43">
        <v>0.17754875919999999</v>
      </c>
      <c r="D241" s="43" t="str">
        <f t="shared" si="36"/>
        <v>N/A</v>
      </c>
      <c r="E241" s="43">
        <v>0.17464338090000001</v>
      </c>
      <c r="F241" s="43" t="str">
        <f t="shared" si="37"/>
        <v>N/A</v>
      </c>
      <c r="G241" s="43">
        <v>0.17975074560000001</v>
      </c>
      <c r="H241" s="43" t="str">
        <f t="shared" si="38"/>
        <v>N/A</v>
      </c>
      <c r="I241" s="12">
        <v>-1.64</v>
      </c>
      <c r="J241" s="12">
        <v>2.9239999999999999</v>
      </c>
      <c r="K241" s="44" t="s">
        <v>732</v>
      </c>
      <c r="L241" s="9" t="str">
        <f t="shared" si="39"/>
        <v>Yes</v>
      </c>
    </row>
    <row r="242" spans="1:12" ht="25.5" x14ac:dyDescent="0.2">
      <c r="A242" s="4" t="s">
        <v>1404</v>
      </c>
      <c r="B242" s="34" t="s">
        <v>217</v>
      </c>
      <c r="C242" s="51">
        <v>126171695</v>
      </c>
      <c r="D242" s="43" t="str">
        <f t="shared" si="36"/>
        <v>N/A</v>
      </c>
      <c r="E242" s="51">
        <v>144071341</v>
      </c>
      <c r="F242" s="43" t="str">
        <f t="shared" si="37"/>
        <v>N/A</v>
      </c>
      <c r="G242" s="51">
        <v>138040489</v>
      </c>
      <c r="H242" s="43" t="str">
        <f t="shared" si="38"/>
        <v>N/A</v>
      </c>
      <c r="I242" s="12">
        <v>14.19</v>
      </c>
      <c r="J242" s="12">
        <v>-4.1900000000000004</v>
      </c>
      <c r="K242" s="44" t="s">
        <v>732</v>
      </c>
      <c r="L242" s="9" t="str">
        <f t="shared" si="39"/>
        <v>Yes</v>
      </c>
    </row>
    <row r="243" spans="1:12" x14ac:dyDescent="0.2">
      <c r="A243" s="4" t="s">
        <v>1580</v>
      </c>
      <c r="B243" s="34" t="s">
        <v>217</v>
      </c>
      <c r="C243" s="49">
        <v>5309</v>
      </c>
      <c r="D243" s="49" t="str">
        <f t="shared" si="36"/>
        <v>N/A</v>
      </c>
      <c r="E243" s="49">
        <v>4603</v>
      </c>
      <c r="F243" s="49" t="str">
        <f t="shared" si="37"/>
        <v>N/A</v>
      </c>
      <c r="G243" s="49">
        <v>4480</v>
      </c>
      <c r="H243" s="43" t="str">
        <f t="shared" si="38"/>
        <v>N/A</v>
      </c>
      <c r="I243" s="12">
        <v>-13.3</v>
      </c>
      <c r="J243" s="12">
        <v>-2.67</v>
      </c>
      <c r="K243" s="44" t="s">
        <v>732</v>
      </c>
      <c r="L243" s="9" t="str">
        <f t="shared" si="39"/>
        <v>Yes</v>
      </c>
    </row>
    <row r="244" spans="1:12" ht="25.5" x14ac:dyDescent="0.2">
      <c r="A244" s="4" t="s">
        <v>1581</v>
      </c>
      <c r="B244" s="34" t="s">
        <v>217</v>
      </c>
      <c r="C244" s="51">
        <v>23765.623469999999</v>
      </c>
      <c r="D244" s="43" t="str">
        <f t="shared" si="36"/>
        <v>N/A</v>
      </c>
      <c r="E244" s="51">
        <v>31299.444058000001</v>
      </c>
      <c r="F244" s="43" t="str">
        <f t="shared" si="37"/>
        <v>N/A</v>
      </c>
      <c r="G244" s="51">
        <v>30812.609152000001</v>
      </c>
      <c r="H244" s="43" t="str">
        <f t="shared" si="38"/>
        <v>N/A</v>
      </c>
      <c r="I244" s="12">
        <v>31.7</v>
      </c>
      <c r="J244" s="12">
        <v>-1.56</v>
      </c>
      <c r="K244" s="44" t="s">
        <v>732</v>
      </c>
      <c r="L244" s="9" t="str">
        <f t="shared" si="39"/>
        <v>Yes</v>
      </c>
    </row>
    <row r="245" spans="1:12" ht="25.5" x14ac:dyDescent="0.2">
      <c r="A245" s="52" t="s">
        <v>1582</v>
      </c>
      <c r="B245" s="34" t="s">
        <v>217</v>
      </c>
      <c r="C245" s="51">
        <v>8237.0330250999996</v>
      </c>
      <c r="D245" s="43" t="str">
        <f t="shared" si="36"/>
        <v>N/A</v>
      </c>
      <c r="E245" s="51">
        <v>11176.119005</v>
      </c>
      <c r="F245" s="43" t="str">
        <f t="shared" si="37"/>
        <v>N/A</v>
      </c>
      <c r="G245" s="51">
        <v>13228.019399999999</v>
      </c>
      <c r="H245" s="43" t="str">
        <f t="shared" si="38"/>
        <v>N/A</v>
      </c>
      <c r="I245" s="12">
        <v>35.68</v>
      </c>
      <c r="J245" s="12">
        <v>18.36</v>
      </c>
      <c r="K245" s="44" t="s">
        <v>732</v>
      </c>
      <c r="L245" s="9" t="str">
        <f t="shared" si="39"/>
        <v>Yes</v>
      </c>
    </row>
    <row r="246" spans="1:12" ht="25.5" x14ac:dyDescent="0.2">
      <c r="A246" s="52" t="s">
        <v>1583</v>
      </c>
      <c r="B246" s="34" t="s">
        <v>217</v>
      </c>
      <c r="C246" s="51">
        <v>29131.273778999999</v>
      </c>
      <c r="D246" s="43" t="str">
        <f t="shared" si="36"/>
        <v>N/A</v>
      </c>
      <c r="E246" s="51">
        <v>37522.270754999998</v>
      </c>
      <c r="F246" s="43" t="str">
        <f t="shared" si="37"/>
        <v>N/A</v>
      </c>
      <c r="G246" s="51">
        <v>36217.49366</v>
      </c>
      <c r="H246" s="43" t="str">
        <f t="shared" si="38"/>
        <v>N/A</v>
      </c>
      <c r="I246" s="12">
        <v>28.8</v>
      </c>
      <c r="J246" s="12">
        <v>-3.48</v>
      </c>
      <c r="K246" s="44" t="s">
        <v>732</v>
      </c>
      <c r="L246" s="9" t="str">
        <f t="shared" si="39"/>
        <v>Yes</v>
      </c>
    </row>
    <row r="247" spans="1:12" ht="25.5" x14ac:dyDescent="0.2">
      <c r="A247" s="52" t="s">
        <v>1584</v>
      </c>
      <c r="B247" s="34" t="s">
        <v>217</v>
      </c>
      <c r="C247" s="51">
        <v>9993.3625377999997</v>
      </c>
      <c r="D247" s="43" t="str">
        <f t="shared" si="36"/>
        <v>N/A</v>
      </c>
      <c r="E247" s="51">
        <v>13833.09777</v>
      </c>
      <c r="F247" s="43" t="str">
        <f t="shared" si="37"/>
        <v>N/A</v>
      </c>
      <c r="G247" s="51">
        <v>10983.067719999999</v>
      </c>
      <c r="H247" s="43" t="str">
        <f t="shared" si="38"/>
        <v>N/A</v>
      </c>
      <c r="I247" s="12">
        <v>38.42</v>
      </c>
      <c r="J247" s="12">
        <v>-20.6</v>
      </c>
      <c r="K247" s="44" t="s">
        <v>732</v>
      </c>
      <c r="L247" s="9" t="str">
        <f t="shared" si="39"/>
        <v>Yes</v>
      </c>
    </row>
    <row r="248" spans="1:12" ht="25.5" x14ac:dyDescent="0.2">
      <c r="A248" s="52" t="s">
        <v>1585</v>
      </c>
      <c r="B248" s="34" t="s">
        <v>217</v>
      </c>
      <c r="C248" s="51" t="s">
        <v>1743</v>
      </c>
      <c r="D248" s="43" t="str">
        <f t="shared" si="36"/>
        <v>N/A</v>
      </c>
      <c r="E248" s="51" t="s">
        <v>1743</v>
      </c>
      <c r="F248" s="43" t="str">
        <f t="shared" si="37"/>
        <v>N/A</v>
      </c>
      <c r="G248" s="51" t="s">
        <v>1743</v>
      </c>
      <c r="H248" s="43" t="str">
        <f t="shared" si="38"/>
        <v>N/A</v>
      </c>
      <c r="I248" s="12" t="s">
        <v>1743</v>
      </c>
      <c r="J248" s="12" t="s">
        <v>1743</v>
      </c>
      <c r="K248" s="44" t="s">
        <v>732</v>
      </c>
      <c r="L248" s="9" t="str">
        <f t="shared" si="39"/>
        <v>N/A</v>
      </c>
    </row>
    <row r="249" spans="1:12" ht="25.5" x14ac:dyDescent="0.2">
      <c r="A249" s="45" t="s">
        <v>1586</v>
      </c>
      <c r="B249" s="34" t="s">
        <v>217</v>
      </c>
      <c r="C249" s="43">
        <v>1.8275764731999999</v>
      </c>
      <c r="D249" s="43" t="str">
        <f t="shared" si="36"/>
        <v>N/A</v>
      </c>
      <c r="E249" s="43">
        <v>1.6890503449000001</v>
      </c>
      <c r="F249" s="43" t="str">
        <f t="shared" si="37"/>
        <v>N/A</v>
      </c>
      <c r="G249" s="43">
        <v>1.6313391910999999</v>
      </c>
      <c r="H249" s="43" t="str">
        <f t="shared" si="38"/>
        <v>N/A</v>
      </c>
      <c r="I249" s="12">
        <v>-7.58</v>
      </c>
      <c r="J249" s="12">
        <v>-3.42</v>
      </c>
      <c r="K249" s="44" t="s">
        <v>732</v>
      </c>
      <c r="L249" s="9" t="str">
        <f t="shared" si="39"/>
        <v>Yes</v>
      </c>
    </row>
    <row r="250" spans="1:12" ht="25.5" x14ac:dyDescent="0.2">
      <c r="A250" s="50" t="s">
        <v>1587</v>
      </c>
      <c r="B250" s="34" t="s">
        <v>217</v>
      </c>
      <c r="C250" s="43">
        <v>5.7179545283</v>
      </c>
      <c r="D250" s="43" t="str">
        <f t="shared" si="36"/>
        <v>N/A</v>
      </c>
      <c r="E250" s="43">
        <v>4.8807975725999997</v>
      </c>
      <c r="F250" s="43" t="str">
        <f t="shared" si="37"/>
        <v>N/A</v>
      </c>
      <c r="G250" s="43">
        <v>4.7852139421000004</v>
      </c>
      <c r="H250" s="43" t="str">
        <f t="shared" si="38"/>
        <v>N/A</v>
      </c>
      <c r="I250" s="12">
        <v>-14.6</v>
      </c>
      <c r="J250" s="12">
        <v>-1.96</v>
      </c>
      <c r="K250" s="44" t="s">
        <v>732</v>
      </c>
      <c r="L250" s="9" t="str">
        <f t="shared" si="39"/>
        <v>Yes</v>
      </c>
    </row>
    <row r="251" spans="1:12" ht="25.5" x14ac:dyDescent="0.2">
      <c r="A251" s="50" t="s">
        <v>1588</v>
      </c>
      <c r="B251" s="34" t="s">
        <v>217</v>
      </c>
      <c r="C251" s="43">
        <v>10.169402907</v>
      </c>
      <c r="D251" s="43" t="str">
        <f t="shared" si="36"/>
        <v>N/A</v>
      </c>
      <c r="E251" s="43">
        <v>10.036581117000001</v>
      </c>
      <c r="F251" s="43" t="str">
        <f t="shared" si="37"/>
        <v>N/A</v>
      </c>
      <c r="G251" s="43">
        <v>9.7655700334999995</v>
      </c>
      <c r="H251" s="43" t="str">
        <f t="shared" si="38"/>
        <v>N/A</v>
      </c>
      <c r="I251" s="12">
        <v>-1.31</v>
      </c>
      <c r="J251" s="12">
        <v>-2.7</v>
      </c>
      <c r="K251" s="44" t="s">
        <v>732</v>
      </c>
      <c r="L251" s="9" t="str">
        <f t="shared" si="39"/>
        <v>Yes</v>
      </c>
    </row>
    <row r="252" spans="1:12" ht="25.5" x14ac:dyDescent="0.2">
      <c r="A252" s="50" t="s">
        <v>1589</v>
      </c>
      <c r="B252" s="34" t="s">
        <v>217</v>
      </c>
      <c r="C252" s="43">
        <v>0.40342730389999998</v>
      </c>
      <c r="D252" s="43" t="str">
        <f t="shared" si="36"/>
        <v>N/A</v>
      </c>
      <c r="E252" s="43">
        <v>0.3847397562</v>
      </c>
      <c r="F252" s="43" t="str">
        <f t="shared" si="37"/>
        <v>N/A</v>
      </c>
      <c r="G252" s="43">
        <v>0.29118874680000001</v>
      </c>
      <c r="H252" s="43" t="str">
        <f t="shared" si="38"/>
        <v>N/A</v>
      </c>
      <c r="I252" s="12">
        <v>-4.63</v>
      </c>
      <c r="J252" s="12">
        <v>-24.3</v>
      </c>
      <c r="K252" s="44" t="s">
        <v>732</v>
      </c>
      <c r="L252" s="9" t="str">
        <f t="shared" si="39"/>
        <v>Yes</v>
      </c>
    </row>
    <row r="253" spans="1:12" ht="25.5" x14ac:dyDescent="0.2">
      <c r="A253" s="50" t="s">
        <v>1590</v>
      </c>
      <c r="B253" s="34" t="s">
        <v>217</v>
      </c>
      <c r="C253" s="43">
        <v>0</v>
      </c>
      <c r="D253" s="43" t="str">
        <f t="shared" si="36"/>
        <v>N/A</v>
      </c>
      <c r="E253" s="43">
        <v>0</v>
      </c>
      <c r="F253" s="43" t="str">
        <f t="shared" si="37"/>
        <v>N/A</v>
      </c>
      <c r="G253" s="43">
        <v>0</v>
      </c>
      <c r="H253" s="43" t="str">
        <f t="shared" si="38"/>
        <v>N/A</v>
      </c>
      <c r="I253" s="12" t="s">
        <v>1743</v>
      </c>
      <c r="J253" s="12" t="s">
        <v>1743</v>
      </c>
      <c r="K253" s="44" t="s">
        <v>732</v>
      </c>
      <c r="L253" s="9" t="str">
        <f t="shared" si="39"/>
        <v>N/A</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4</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45545</v>
      </c>
      <c r="D7" s="146" t="str">
        <f>IF($B7="N/A","N/A",IF(C7&gt;15,"No",IF(C7&lt;-15,"No","Yes")))</f>
        <v>N/A</v>
      </c>
      <c r="E7" s="145">
        <v>50631</v>
      </c>
      <c r="F7" s="146" t="str">
        <f>IF($B7="N/A","N/A",IF(E7&gt;15,"No",IF(E7&lt;-15,"No","Yes")))</f>
        <v>N/A</v>
      </c>
      <c r="G7" s="145">
        <v>44154</v>
      </c>
      <c r="H7" s="146" t="str">
        <f>IF($B7="N/A","N/A",IF(G7&gt;15,"No",IF(G7&lt;-15,"No","Yes")))</f>
        <v>N/A</v>
      </c>
      <c r="I7" s="147">
        <v>11.17</v>
      </c>
      <c r="J7" s="147">
        <v>-12.8</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96.942519364000006</v>
      </c>
      <c r="H8" s="146" t="str">
        <f>IF($B8="N/A","N/A",IF(G8&gt;15,"No",IF(G8&lt;-15,"No","Yes")))</f>
        <v>N/A</v>
      </c>
      <c r="I8" s="147" t="s">
        <v>217</v>
      </c>
      <c r="J8" s="147" t="s">
        <v>217</v>
      </c>
      <c r="K8" s="146" t="str">
        <f t="shared" si="0"/>
        <v>N/A</v>
      </c>
    </row>
    <row r="9" spans="1:11" x14ac:dyDescent="0.2">
      <c r="A9" s="25" t="s">
        <v>306</v>
      </c>
      <c r="B9" s="136" t="s">
        <v>217</v>
      </c>
      <c r="C9" s="134">
        <v>24.694258426000001</v>
      </c>
      <c r="D9" s="134" t="str">
        <f>IF($B9="N/A","N/A",IF(C9&gt;15,"No",IF(C9&lt;-15,"No","Yes")))</f>
        <v>N/A</v>
      </c>
      <c r="E9" s="134">
        <v>22.932590704999999</v>
      </c>
      <c r="F9" s="134" t="str">
        <f>IF($B9="N/A","N/A",IF(E9&gt;15,"No",IF(E9&lt;-15,"No","Yes")))</f>
        <v>N/A</v>
      </c>
      <c r="G9" s="134">
        <v>3.0574806360000002</v>
      </c>
      <c r="H9" s="134" t="str">
        <f>IF($B9="N/A","N/A",IF(G9&gt;15,"No",IF(G9&lt;-15,"No","Yes")))</f>
        <v>N/A</v>
      </c>
      <c r="I9" s="143">
        <v>-7.13</v>
      </c>
      <c r="J9" s="143">
        <v>-86.7</v>
      </c>
      <c r="K9" s="134" t="str">
        <f t="shared" si="0"/>
        <v>No</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97.527206652000004</v>
      </c>
      <c r="F11" s="134" t="str">
        <f>IF(OR($B11="N/A",$E11="N/A"),"N/A",IF(E11&gt;100,"No",IF(E11&lt;95,"No","Yes")))</f>
        <v>Yes</v>
      </c>
      <c r="G11" s="134">
        <v>99.494949495</v>
      </c>
      <c r="H11" s="134" t="str">
        <f>IF($B11="N/A","N/A",IF(G11&gt;100,"No",IF(G11&lt;95,"No","Yes")))</f>
        <v>Yes</v>
      </c>
      <c r="I11" s="143" t="s">
        <v>217</v>
      </c>
      <c r="J11" s="143">
        <v>2.0179999999999998</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87.557030277999999</v>
      </c>
      <c r="F13" s="134" t="str">
        <f t="shared" si="2"/>
        <v>No</v>
      </c>
      <c r="G13" s="134">
        <v>90.247769172000005</v>
      </c>
      <c r="H13" s="134" t="str">
        <f t="shared" si="3"/>
        <v>No</v>
      </c>
      <c r="I13" s="143" t="s">
        <v>217</v>
      </c>
      <c r="J13" s="143">
        <v>3.073</v>
      </c>
      <c r="K13" s="134" t="str">
        <f t="shared" si="0"/>
        <v>Yes</v>
      </c>
    </row>
    <row r="14" spans="1:11" x14ac:dyDescent="0.2">
      <c r="A14" s="28" t="s">
        <v>309</v>
      </c>
      <c r="B14" s="136" t="s">
        <v>217</v>
      </c>
      <c r="C14" s="149">
        <v>34298</v>
      </c>
      <c r="D14" s="134" t="str">
        <f>IF($B14="N/A","N/A",IF(C14&gt;15,"No",IF(C14&lt;-15,"No","Yes")))</f>
        <v>N/A</v>
      </c>
      <c r="E14" s="149">
        <v>39020</v>
      </c>
      <c r="F14" s="134" t="str">
        <f>IF($B14="N/A","N/A",IF(E14&gt;15,"No",IF(E14&lt;-15,"No","Yes")))</f>
        <v>N/A</v>
      </c>
      <c r="G14" s="149">
        <v>42804</v>
      </c>
      <c r="H14" s="134" t="str">
        <f>IF($B14="N/A","N/A",IF(G14&gt;15,"No",IF(G14&lt;-15,"No","Yes")))</f>
        <v>N/A</v>
      </c>
      <c r="I14" s="143">
        <v>13.77</v>
      </c>
      <c r="J14" s="143">
        <v>9.6980000000000004</v>
      </c>
      <c r="K14" s="134" t="str">
        <f t="shared" si="0"/>
        <v>Yes</v>
      </c>
    </row>
    <row r="15" spans="1:11" x14ac:dyDescent="0.2">
      <c r="A15" s="25" t="s">
        <v>435</v>
      </c>
      <c r="B15" s="136" t="s">
        <v>219</v>
      </c>
      <c r="C15" s="134">
        <v>7.8401072949000001</v>
      </c>
      <c r="D15" s="134" t="str">
        <f>IF($B15="N/A","N/A",IF(C15&gt;20,"No",IF(C15&lt;5,"No","Yes")))</f>
        <v>Yes</v>
      </c>
      <c r="E15" s="134">
        <v>8.0394669400000005</v>
      </c>
      <c r="F15" s="134" t="str">
        <f>IF($B15="N/A","N/A",IF(E15&gt;20,"No",IF(E15&lt;5,"No","Yes")))</f>
        <v>Yes</v>
      </c>
      <c r="G15" s="134">
        <v>8.1184001494999993</v>
      </c>
      <c r="H15" s="134" t="str">
        <f>IF($B15="N/A","N/A",IF(G15&gt;20,"No",IF(G15&lt;5,"No","Yes")))</f>
        <v>Yes</v>
      </c>
      <c r="I15" s="143">
        <v>2.5430000000000001</v>
      </c>
      <c r="J15" s="143">
        <v>0.98180000000000001</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91.881599850000001</v>
      </c>
      <c r="H16" s="134" t="str">
        <f>IF($B16="N/A","N/A",IF(G16&gt;15,"No",IF(G16&lt;-15,"No","Yes")))</f>
        <v>N/A</v>
      </c>
      <c r="I16" s="143" t="s">
        <v>217</v>
      </c>
      <c r="J16" s="143" t="s">
        <v>217</v>
      </c>
      <c r="K16" s="134" t="str">
        <f t="shared" si="0"/>
        <v>N/A</v>
      </c>
    </row>
    <row r="17" spans="1:11" x14ac:dyDescent="0.2">
      <c r="A17" s="25" t="s">
        <v>437</v>
      </c>
      <c r="B17" s="136" t="s">
        <v>217</v>
      </c>
      <c r="C17" s="134">
        <v>13.029914281</v>
      </c>
      <c r="D17" s="134" t="str">
        <f>IF($B17="N/A","N/A",IF(C17&gt;15,"No",IF(C17&lt;-15,"No","Yes")))</f>
        <v>N/A</v>
      </c>
      <c r="E17" s="134">
        <v>15.376729881999999</v>
      </c>
      <c r="F17" s="134" t="str">
        <f>IF($B17="N/A","N/A",IF(E17&gt;15,"No",IF(E17&lt;-15,"No","Yes")))</f>
        <v>N/A</v>
      </c>
      <c r="G17" s="134">
        <v>12.155406037000001</v>
      </c>
      <c r="H17" s="134" t="str">
        <f>IF($B17="N/A","N/A",IF(G17&gt;15,"No",IF(G17&lt;-15,"No","Yes")))</f>
        <v>N/A</v>
      </c>
      <c r="I17" s="143">
        <v>18.010000000000002</v>
      </c>
      <c r="J17" s="143">
        <v>-20.9</v>
      </c>
      <c r="K17" s="134" t="str">
        <f t="shared" si="0"/>
        <v>Yes</v>
      </c>
    </row>
    <row r="18" spans="1:11" x14ac:dyDescent="0.2">
      <c r="A18" s="25" t="s">
        <v>813</v>
      </c>
      <c r="B18" s="136" t="s">
        <v>217</v>
      </c>
      <c r="C18" s="182">
        <v>11399.753860000001</v>
      </c>
      <c r="D18" s="134" t="str">
        <f>IF($B18="N/A","N/A",IF(C18&gt;15,"No",IF(C18&lt;-15,"No","Yes")))</f>
        <v>N/A</v>
      </c>
      <c r="E18" s="182">
        <v>11458.727666999999</v>
      </c>
      <c r="F18" s="134" t="str">
        <f>IF($B18="N/A","N/A",IF(E18&gt;15,"No",IF(E18&lt;-15,"No","Yes")))</f>
        <v>N/A</v>
      </c>
      <c r="G18" s="182">
        <v>12046.953681000001</v>
      </c>
      <c r="H18" s="134" t="str">
        <f>IF($B18="N/A","N/A",IF(G18&gt;15,"No",IF(G18&lt;-15,"No","Yes")))</f>
        <v>N/A</v>
      </c>
      <c r="I18" s="143">
        <v>0.51729999999999998</v>
      </c>
      <c r="J18" s="143">
        <v>5.133</v>
      </c>
      <c r="K18" s="134" t="str">
        <f t="shared" si="0"/>
        <v>Yes</v>
      </c>
    </row>
    <row r="19" spans="1:11" x14ac:dyDescent="0.2">
      <c r="A19" s="3" t="s">
        <v>310</v>
      </c>
      <c r="B19" s="136" t="s">
        <v>217</v>
      </c>
      <c r="C19" s="149">
        <v>11</v>
      </c>
      <c r="D19" s="136" t="s">
        <v>217</v>
      </c>
      <c r="E19" s="149">
        <v>44</v>
      </c>
      <c r="F19" s="136" t="s">
        <v>217</v>
      </c>
      <c r="G19" s="149">
        <v>39</v>
      </c>
      <c r="H19" s="134" t="str">
        <f>IF($B19="N/A","N/A",IF(G19&gt;15,"No",IF(G19&lt;-15,"No","Yes")))</f>
        <v>N/A</v>
      </c>
      <c r="I19" s="143">
        <v>300</v>
      </c>
      <c r="J19" s="143">
        <v>-11.4</v>
      </c>
      <c r="K19" s="134" t="str">
        <f t="shared" si="0"/>
        <v>Yes</v>
      </c>
    </row>
    <row r="20" spans="1:11" x14ac:dyDescent="0.2">
      <c r="A20" s="3" t="s">
        <v>350</v>
      </c>
      <c r="B20" s="136" t="s">
        <v>217</v>
      </c>
      <c r="C20" s="149" t="s">
        <v>217</v>
      </c>
      <c r="D20" s="136" t="s">
        <v>217</v>
      </c>
      <c r="E20" s="149" t="s">
        <v>217</v>
      </c>
      <c r="F20" s="136" t="s">
        <v>217</v>
      </c>
      <c r="G20" s="150">
        <v>8.8327218400000004E-2</v>
      </c>
      <c r="H20" s="134" t="str">
        <f>IF($B20="N/A","N/A",IF(G20&gt;15,"No",IF(G20&lt;-15,"No","Yes")))</f>
        <v>N/A</v>
      </c>
      <c r="I20" s="143" t="s">
        <v>217</v>
      </c>
      <c r="J20" s="143" t="s">
        <v>217</v>
      </c>
      <c r="K20" s="134" t="str">
        <f t="shared" si="0"/>
        <v>N/A</v>
      </c>
    </row>
    <row r="21" spans="1:11" ht="25.5" x14ac:dyDescent="0.2">
      <c r="A21" s="3" t="s">
        <v>814</v>
      </c>
      <c r="B21" s="136" t="s">
        <v>217</v>
      </c>
      <c r="C21" s="151">
        <v>6282.9090908999997</v>
      </c>
      <c r="D21" s="134" t="str">
        <f>IF($B21="N/A","N/A",IF(C21&gt;60,"No",IF(C21&lt;15,"No","Yes")))</f>
        <v>N/A</v>
      </c>
      <c r="E21" s="151">
        <v>4258.8409091000003</v>
      </c>
      <c r="F21" s="134" t="str">
        <f>IF($B21="N/A","N/A",IF(E21&gt;60,"No",IF(E21&lt;15,"No","Yes")))</f>
        <v>N/A</v>
      </c>
      <c r="G21" s="151">
        <v>4726.4358973999997</v>
      </c>
      <c r="H21" s="134" t="str">
        <f>IF($B21="N/A","N/A",IF(G21&gt;60,"No",IF(G21&lt;15,"No","Yes")))</f>
        <v>N/A</v>
      </c>
      <c r="I21" s="143">
        <v>-32.200000000000003</v>
      </c>
      <c r="J21" s="143">
        <v>10.98</v>
      </c>
      <c r="K21" s="134" t="str">
        <f t="shared" si="0"/>
        <v>Yes</v>
      </c>
    </row>
    <row r="22" spans="1:11" x14ac:dyDescent="0.2">
      <c r="A22" s="3" t="s">
        <v>815</v>
      </c>
      <c r="B22" s="136" t="s">
        <v>221</v>
      </c>
      <c r="C22" s="149">
        <v>0</v>
      </c>
      <c r="D22" s="134" t="str">
        <f>IF($B22="N/A","N/A",IF(C22="N/A","N/A",IF(C22=0,"Yes","No")))</f>
        <v>Yes</v>
      </c>
      <c r="E22" s="149">
        <v>0</v>
      </c>
      <c r="F22" s="134" t="str">
        <f>IF($B22="N/A","N/A",IF(E22="N/A","N/A",IF(E22=0,"Yes","No")))</f>
        <v>Yes</v>
      </c>
      <c r="G22" s="149">
        <v>11</v>
      </c>
      <c r="H22" s="134" t="str">
        <f>IF($B22="N/A","N/A",IF(G22=0,"Yes","No"))</f>
        <v>No</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31609</v>
      </c>
      <c r="D6" s="9" t="str">
        <f>IF($B6="N/A","N/A",IF(C6&gt;15,"No",IF(C6&lt;-15,"No","Yes")))</f>
        <v>N/A</v>
      </c>
      <c r="E6" s="35">
        <v>35883</v>
      </c>
      <c r="F6" s="9" t="str">
        <f>IF($B6="N/A","N/A",IF(E6&gt;15,"No",IF(E6&lt;-15,"No","Yes")))</f>
        <v>N/A</v>
      </c>
      <c r="G6" s="35">
        <v>39329</v>
      </c>
      <c r="H6" s="9" t="str">
        <f>IF($B6="N/A","N/A",IF(G6&gt;15,"No",IF(G6&lt;-15,"No","Yes")))</f>
        <v>N/A</v>
      </c>
      <c r="I6" s="10">
        <v>13.52</v>
      </c>
      <c r="J6" s="10">
        <v>9.6029999999999998</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6941.4690753000004</v>
      </c>
      <c r="D9" s="9" t="str">
        <f>IF($B9="N/A","N/A",IF(C9&gt;7000,"No",IF(C9&lt;2000,"No","Yes")))</f>
        <v>Yes</v>
      </c>
      <c r="E9" s="88">
        <v>6922.5879943</v>
      </c>
      <c r="F9" s="9" t="str">
        <f>IF($B9="N/A","N/A",IF(E9&gt;7000,"No",IF(E9&lt;2000,"No","Yes")))</f>
        <v>Yes</v>
      </c>
      <c r="G9" s="88">
        <v>6698.0893997000003</v>
      </c>
      <c r="H9" s="9" t="str">
        <f>IF($B9="N/A","N/A",IF(G9&gt;7000,"No",IF(G9&lt;2000,"No","Yes")))</f>
        <v>Yes</v>
      </c>
      <c r="I9" s="10">
        <v>-0.27200000000000002</v>
      </c>
      <c r="J9" s="10">
        <v>-3.24</v>
      </c>
      <c r="K9" s="9" t="str">
        <f t="shared" si="0"/>
        <v>Yes</v>
      </c>
    </row>
    <row r="10" spans="1:11" x14ac:dyDescent="0.2">
      <c r="A10" s="102" t="s">
        <v>819</v>
      </c>
      <c r="B10" s="34" t="s">
        <v>217</v>
      </c>
      <c r="C10" s="88">
        <v>1916.3033066</v>
      </c>
      <c r="D10" s="9" t="str">
        <f>IF($B10="N/A","N/A",IF(C10&gt;15,"No",IF(C10&lt;-15,"No","Yes")))</f>
        <v>N/A</v>
      </c>
      <c r="E10" s="88">
        <v>1951.9961731000001</v>
      </c>
      <c r="F10" s="9" t="str">
        <f>IF($B10="N/A","N/A",IF(E10&gt;15,"No",IF(E10&lt;-15,"No","Yes")))</f>
        <v>N/A</v>
      </c>
      <c r="G10" s="88">
        <v>1883.1972063000001</v>
      </c>
      <c r="H10" s="9" t="str">
        <f>IF($B10="N/A","N/A",IF(G10&gt;15,"No",IF(G10&lt;-15,"No","Yes")))</f>
        <v>N/A</v>
      </c>
      <c r="I10" s="10">
        <v>1.863</v>
      </c>
      <c r="J10" s="10">
        <v>-3.52</v>
      </c>
      <c r="K10" s="9" t="str">
        <f t="shared" si="0"/>
        <v>Yes</v>
      </c>
    </row>
    <row r="11" spans="1:11" x14ac:dyDescent="0.2">
      <c r="A11" s="102" t="s">
        <v>313</v>
      </c>
      <c r="B11" s="34" t="s">
        <v>223</v>
      </c>
      <c r="C11" s="9">
        <v>3.9767154923999999</v>
      </c>
      <c r="D11" s="9" t="str">
        <f>IF($B11="N/A","N/A",IF(C11&gt;10,"No",IF(C11&lt;=0,"No","Yes")))</f>
        <v>Yes</v>
      </c>
      <c r="E11" s="9">
        <v>4.7153248055999999</v>
      </c>
      <c r="F11" s="9" t="str">
        <f>IF($B11="N/A","N/A",IF(E11&gt;10,"No",IF(E11&lt;=0,"No","Yes")))</f>
        <v>Yes</v>
      </c>
      <c r="G11" s="9">
        <v>3.9156856264000002</v>
      </c>
      <c r="H11" s="9" t="str">
        <f>IF($B11="N/A","N/A",IF(G11&gt;10,"No",IF(G11&lt;=0,"No","Yes")))</f>
        <v>Yes</v>
      </c>
      <c r="I11" s="10">
        <v>18.57</v>
      </c>
      <c r="J11" s="10">
        <v>-17</v>
      </c>
      <c r="K11" s="9" t="str">
        <f t="shared" si="0"/>
        <v>Yes</v>
      </c>
    </row>
    <row r="12" spans="1:11" x14ac:dyDescent="0.2">
      <c r="A12" s="102" t="s">
        <v>820</v>
      </c>
      <c r="B12" s="34" t="s">
        <v>217</v>
      </c>
      <c r="C12" s="88">
        <v>5520.3110581000001</v>
      </c>
      <c r="D12" s="9" t="str">
        <f>IF($B12="N/A","N/A",IF(C12&gt;15,"No",IF(C12&lt;-15,"No","Yes")))</f>
        <v>N/A</v>
      </c>
      <c r="E12" s="88">
        <v>4586.8380614999996</v>
      </c>
      <c r="F12" s="9" t="str">
        <f>IF($B12="N/A","N/A",IF(E12&gt;15,"No",IF(E12&lt;-15,"No","Yes")))</f>
        <v>N/A</v>
      </c>
      <c r="G12" s="88">
        <v>5328.225974</v>
      </c>
      <c r="H12" s="9" t="str">
        <f>IF($B12="N/A","N/A",IF(G12&gt;15,"No",IF(G12&lt;-15,"No","Yes")))</f>
        <v>N/A</v>
      </c>
      <c r="I12" s="10">
        <v>-16.899999999999999</v>
      </c>
      <c r="J12" s="10">
        <v>16.16</v>
      </c>
      <c r="K12" s="9" t="str">
        <f t="shared" si="0"/>
        <v>Yes</v>
      </c>
    </row>
    <row r="13" spans="1:11" x14ac:dyDescent="0.2">
      <c r="A13" s="102" t="s">
        <v>314</v>
      </c>
      <c r="B13" s="34" t="s">
        <v>218</v>
      </c>
      <c r="C13" s="8">
        <v>99.838653547999996</v>
      </c>
      <c r="D13" s="9" t="str">
        <f>IF($B13="N/A","N/A",IF(C13&gt;100,"No",IF(C13&lt;95,"No","Yes")))</f>
        <v>Yes</v>
      </c>
      <c r="E13" s="8">
        <v>99.866231920000004</v>
      </c>
      <c r="F13" s="9" t="str">
        <f>IF($B13="N/A","N/A",IF(E13&gt;100,"No",IF(E13&lt;95,"No","Yes")))</f>
        <v>Yes</v>
      </c>
      <c r="G13" s="8">
        <v>99.997457346999994</v>
      </c>
      <c r="H13" s="9" t="str">
        <f>IF($B13="N/A","N/A",IF(G13&gt;100,"No",IF(G13&lt;95,"No","Yes")))</f>
        <v>Yes</v>
      </c>
      <c r="I13" s="10">
        <v>2.76E-2</v>
      </c>
      <c r="J13" s="10">
        <v>0.13139999999999999</v>
      </c>
      <c r="K13" s="9" t="str">
        <f t="shared" si="0"/>
        <v>Yes</v>
      </c>
    </row>
    <row r="14" spans="1:11" x14ac:dyDescent="0.2">
      <c r="A14" s="102" t="s">
        <v>821</v>
      </c>
      <c r="B14" s="34" t="s">
        <v>224</v>
      </c>
      <c r="C14" s="8">
        <v>1.0995310222000001</v>
      </c>
      <c r="D14" s="9" t="str">
        <f>IF($B14="N/A","N/A",IF(C14&gt;1,"Yes","No"))</f>
        <v>Yes</v>
      </c>
      <c r="E14" s="8">
        <v>1.1239570253</v>
      </c>
      <c r="F14" s="9" t="str">
        <f>IF($B14="N/A","N/A",IF(E14&gt;1,"Yes","No"))</f>
        <v>Yes</v>
      </c>
      <c r="G14" s="8">
        <v>1.1262459317</v>
      </c>
      <c r="H14" s="9" t="str">
        <f>IF($B14="N/A","N/A",IF(G14&gt;1,"Yes","No"))</f>
        <v>Yes</v>
      </c>
      <c r="I14" s="10">
        <v>2.2210000000000001</v>
      </c>
      <c r="J14" s="10">
        <v>0.2036</v>
      </c>
      <c r="K14" s="9" t="str">
        <f t="shared" si="0"/>
        <v>Yes</v>
      </c>
    </row>
    <row r="15" spans="1:11" x14ac:dyDescent="0.2">
      <c r="A15" s="102" t="s">
        <v>315</v>
      </c>
      <c r="B15" s="34" t="s">
        <v>218</v>
      </c>
      <c r="C15" s="8">
        <v>99.974690753000004</v>
      </c>
      <c r="D15" s="9" t="str">
        <f>IF($B15="N/A","N/A",IF(C15&gt;100,"No",IF(C15&lt;95,"No","Yes")))</f>
        <v>Yes</v>
      </c>
      <c r="E15" s="8">
        <v>99.941476464999994</v>
      </c>
      <c r="F15" s="9" t="str">
        <f>IF($B15="N/A","N/A",IF(E15&gt;100,"No",IF(E15&lt;95,"No","Yes")))</f>
        <v>Yes</v>
      </c>
      <c r="G15" s="8">
        <v>99.936433675000004</v>
      </c>
      <c r="H15" s="9" t="str">
        <f>IF($B15="N/A","N/A",IF(G15&gt;100,"No",IF(G15&lt;95,"No","Yes")))</f>
        <v>Yes</v>
      </c>
      <c r="I15" s="10">
        <v>-3.3000000000000002E-2</v>
      </c>
      <c r="J15" s="10">
        <v>-5.0000000000000001E-3</v>
      </c>
      <c r="K15" s="9" t="str">
        <f t="shared" si="0"/>
        <v>Yes</v>
      </c>
    </row>
    <row r="16" spans="1:11" x14ac:dyDescent="0.2">
      <c r="A16" s="102" t="s">
        <v>822</v>
      </c>
      <c r="B16" s="34" t="s">
        <v>225</v>
      </c>
      <c r="C16" s="8">
        <v>6.9525015030999997</v>
      </c>
      <c r="D16" s="9" t="str">
        <f>IF($B16="N/A","N/A",IF(C16&gt;3,"Yes","No"))</f>
        <v>Yes</v>
      </c>
      <c r="E16" s="8">
        <v>7.2473370141000002</v>
      </c>
      <c r="F16" s="9" t="str">
        <f>IF($B16="N/A","N/A",IF(E16&gt;3,"Yes","No"))</f>
        <v>Yes</v>
      </c>
      <c r="G16" s="8">
        <v>7.4143853042999996</v>
      </c>
      <c r="H16" s="9" t="str">
        <f>IF($B16="N/A","N/A",IF(G16&gt;3,"Yes","No"))</f>
        <v>Yes</v>
      </c>
      <c r="I16" s="10">
        <v>4.2409999999999997</v>
      </c>
      <c r="J16" s="10">
        <v>2.3050000000000002</v>
      </c>
      <c r="K16" s="9" t="str">
        <f t="shared" si="0"/>
        <v>Yes</v>
      </c>
    </row>
    <row r="17" spans="1:11" x14ac:dyDescent="0.2">
      <c r="A17" s="102" t="s">
        <v>823</v>
      </c>
      <c r="B17" s="34" t="s">
        <v>226</v>
      </c>
      <c r="C17" s="8">
        <v>3.6537585420999998</v>
      </c>
      <c r="D17" s="9" t="str">
        <f>IF($B17="N/A","N/A",IF(C17&gt;=8,"No",IF(C17&lt;2,"No","Yes")))</f>
        <v>Yes</v>
      </c>
      <c r="E17" s="8">
        <v>3.5862828159000002</v>
      </c>
      <c r="F17" s="9" t="str">
        <f>IF($B17="N/A","N/A",IF(E17&gt;=8,"No",IF(E17&lt;2,"No","Yes")))</f>
        <v>Yes</v>
      </c>
      <c r="G17" s="8">
        <v>3.6302031683</v>
      </c>
      <c r="H17" s="9" t="str">
        <f>IF($B17="N/A","N/A",IF(G17&gt;=8,"No",IF(G17&lt;2,"No","Yes")))</f>
        <v>Yes</v>
      </c>
      <c r="I17" s="10">
        <v>-1.85</v>
      </c>
      <c r="J17" s="10">
        <v>1.2250000000000001</v>
      </c>
      <c r="K17" s="9" t="str">
        <f t="shared" si="0"/>
        <v>Yes</v>
      </c>
    </row>
    <row r="18" spans="1:11" x14ac:dyDescent="0.2">
      <c r="A18" s="102" t="s">
        <v>824</v>
      </c>
      <c r="B18" s="34" t="s">
        <v>226</v>
      </c>
      <c r="C18" s="8">
        <v>3.6223227562</v>
      </c>
      <c r="D18" s="9" t="str">
        <f>IF($B18="N/A","N/A",IF(C18&gt;=8,"No",IF(C18&lt;2,"No","Yes")))</f>
        <v>Yes</v>
      </c>
      <c r="E18" s="8">
        <v>3.5464147368000001</v>
      </c>
      <c r="F18" s="9" t="str">
        <f>IF($B18="N/A","N/A",IF(E18&gt;=8,"No",IF(E18&lt;2,"No","Yes")))</f>
        <v>Yes</v>
      </c>
      <c r="G18" s="8">
        <v>3.5567647283000001</v>
      </c>
      <c r="H18" s="9" t="str">
        <f>IF($B18="N/A","N/A",IF(G18&gt;=8,"No",IF(G18&lt;2,"No","Yes")))</f>
        <v>Yes</v>
      </c>
      <c r="I18" s="10">
        <v>-2.1</v>
      </c>
      <c r="J18" s="10">
        <v>0.2918</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99.958872473</v>
      </c>
      <c r="D20" s="9" t="str">
        <f>IF($B20="N/A","N/A",IF(C20&gt;100,"No",IF(C20&lt;95,"No","Yes")))</f>
        <v>Yes</v>
      </c>
      <c r="E20" s="8">
        <v>99.949836970000007</v>
      </c>
      <c r="F20" s="9" t="str">
        <f>IF($B20="N/A","N/A",IF(E20&gt;100,"No",IF(E20&lt;95,"No","Yes")))</f>
        <v>Yes</v>
      </c>
      <c r="G20" s="8">
        <v>99.979658775999994</v>
      </c>
      <c r="H20" s="9" t="str">
        <f>IF($B20="N/A","N/A",IF(G20&gt;100,"No",IF(G20&lt;95,"No","Yes")))</f>
        <v>Yes</v>
      </c>
      <c r="I20" s="10">
        <v>-8.9999999999999993E-3</v>
      </c>
      <c r="J20" s="10">
        <v>2.98E-2</v>
      </c>
      <c r="K20" s="9" t="str">
        <f t="shared" si="0"/>
        <v>Yes</v>
      </c>
    </row>
    <row r="21" spans="1:11" x14ac:dyDescent="0.2">
      <c r="A21" s="102" t="s">
        <v>317</v>
      </c>
      <c r="B21" s="34" t="s">
        <v>218</v>
      </c>
      <c r="C21" s="8">
        <v>98.880065803999997</v>
      </c>
      <c r="D21" s="9" t="str">
        <f>IF($B21="N/A","N/A",IF(C21&gt;100,"No",IF(C21&lt;95,"No","Yes")))</f>
        <v>Yes</v>
      </c>
      <c r="E21" s="8">
        <v>98.542485299000006</v>
      </c>
      <c r="F21" s="9" t="str">
        <f>IF($B21="N/A","N/A",IF(E21&gt;100,"No",IF(E21&lt;95,"No","Yes")))</f>
        <v>Yes</v>
      </c>
      <c r="G21" s="8">
        <v>99.074474305999999</v>
      </c>
      <c r="H21" s="9" t="str">
        <f>IF($B21="N/A","N/A",IF(G21&gt;100,"No",IF(G21&lt;95,"No","Yes")))</f>
        <v>Yes</v>
      </c>
      <c r="I21" s="10">
        <v>-0.34100000000000003</v>
      </c>
      <c r="J21" s="10">
        <v>0.53990000000000005</v>
      </c>
      <c r="K21" s="9" t="str">
        <f t="shared" si="0"/>
        <v>Yes</v>
      </c>
    </row>
    <row r="22" spans="1:11" x14ac:dyDescent="0.2">
      <c r="A22" s="102" t="s">
        <v>1719</v>
      </c>
      <c r="B22" s="34" t="s">
        <v>228</v>
      </c>
      <c r="C22" s="8">
        <v>0.97124236770000005</v>
      </c>
      <c r="D22" s="9" t="str">
        <f>IF($B22="N/A","N/A",IF(C22&gt;5,"No",IF(C22&lt;=0,"No","Yes")))</f>
        <v>Yes</v>
      </c>
      <c r="E22" s="8">
        <v>1.1788312014</v>
      </c>
      <c r="F22" s="9" t="str">
        <f>IF($B22="N/A","N/A",IF(E22&gt;5,"No",IF(E22&lt;=0,"No","Yes")))</f>
        <v>Yes</v>
      </c>
      <c r="G22" s="8">
        <v>1.1975895649999999</v>
      </c>
      <c r="H22" s="9" t="str">
        <f>IF($B22="N/A","N/A",IF(G22&gt;5,"No",IF(G22&lt;=0,"No","Yes")))</f>
        <v>Yes</v>
      </c>
      <c r="I22" s="10">
        <v>21.37</v>
      </c>
      <c r="J22" s="10">
        <v>1.591</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3.5407320699999998</v>
      </c>
      <c r="D24" s="9" t="str">
        <f>IF($B24="N/A","N/A",IF(C24&gt;=2,"Yes","No"))</f>
        <v>Yes</v>
      </c>
      <c r="E24" s="8">
        <v>3.5774879468999998</v>
      </c>
      <c r="F24" s="9" t="str">
        <f>IF($B24="N/A","N/A",IF(E24&gt;=2,"Yes","No"))</f>
        <v>Yes</v>
      </c>
      <c r="G24" s="8">
        <v>3.5880393602999998</v>
      </c>
      <c r="H24" s="9" t="str">
        <f>IF($B24="N/A","N/A",IF(G24&gt;=2,"Yes","No"))</f>
        <v>Yes</v>
      </c>
      <c r="I24" s="10">
        <v>1.038</v>
      </c>
      <c r="J24" s="10">
        <v>0.2949</v>
      </c>
      <c r="K24" s="9" t="str">
        <f t="shared" si="0"/>
        <v>Yes</v>
      </c>
    </row>
    <row r="25" spans="1:11" x14ac:dyDescent="0.2">
      <c r="A25" s="102" t="s">
        <v>826</v>
      </c>
      <c r="B25" s="34" t="s">
        <v>230</v>
      </c>
      <c r="C25" s="8">
        <v>5.3750514094000001</v>
      </c>
      <c r="D25" s="9" t="str">
        <f>IF($B25="N/A","N/A",IF(C25&gt;30,"No",IF(C25&lt;5,"No","Yes")))</f>
        <v>Yes</v>
      </c>
      <c r="E25" s="8">
        <v>4.6763091156999996</v>
      </c>
      <c r="F25" s="9" t="str">
        <f>IF($B25="N/A","N/A",IF(E25&gt;30,"No",IF(E25&lt;5,"No","Yes")))</f>
        <v>No</v>
      </c>
      <c r="G25" s="8">
        <v>4.3886190852000002</v>
      </c>
      <c r="H25" s="9" t="str">
        <f>IF($B25="N/A","N/A",IF(G25&gt;30,"No",IF(G25&lt;5,"No","Yes")))</f>
        <v>No</v>
      </c>
      <c r="I25" s="10">
        <v>-13</v>
      </c>
      <c r="J25" s="10">
        <v>-6.15</v>
      </c>
      <c r="K25" s="9" t="str">
        <f t="shared" si="0"/>
        <v>Yes</v>
      </c>
    </row>
    <row r="26" spans="1:11" x14ac:dyDescent="0.2">
      <c r="A26" s="102" t="s">
        <v>827</v>
      </c>
      <c r="B26" s="34" t="s">
        <v>231</v>
      </c>
      <c r="C26" s="8">
        <v>9.8326426017999999</v>
      </c>
      <c r="D26" s="9" t="str">
        <f>IF($B26="N/A","N/A",IF(C26&gt;75,"No",IF(C26&lt;15,"No","Yes")))</f>
        <v>No</v>
      </c>
      <c r="E26" s="8">
        <v>10.759969902</v>
      </c>
      <c r="F26" s="9" t="str">
        <f>IF($B26="N/A","N/A",IF(E26&gt;75,"No",IF(E26&lt;15,"No","Yes")))</f>
        <v>No</v>
      </c>
      <c r="G26" s="8">
        <v>10.826616491999999</v>
      </c>
      <c r="H26" s="9" t="str">
        <f>IF($B26="N/A","N/A",IF(G26&gt;75,"No",IF(G26&lt;15,"No","Yes")))</f>
        <v>No</v>
      </c>
      <c r="I26" s="10">
        <v>9.4309999999999992</v>
      </c>
      <c r="J26" s="10">
        <v>0.61939999999999995</v>
      </c>
      <c r="K26" s="9" t="str">
        <f t="shared" si="0"/>
        <v>Yes</v>
      </c>
    </row>
    <row r="27" spans="1:11" x14ac:dyDescent="0.2">
      <c r="A27" s="102" t="s">
        <v>828</v>
      </c>
      <c r="B27" s="34" t="s">
        <v>232</v>
      </c>
      <c r="C27" s="8">
        <v>84.792305988999999</v>
      </c>
      <c r="D27" s="9" t="str">
        <f>IF($B27="N/A","N/A",IF(C27&gt;70,"No",IF(C27&lt;25,"No","Yes")))</f>
        <v>No</v>
      </c>
      <c r="E27" s="8">
        <v>84.563720982000007</v>
      </c>
      <c r="F27" s="9" t="str">
        <f>IF($B27="N/A","N/A",IF(E27&gt;70,"No",IF(E27&lt;25,"No","Yes")))</f>
        <v>No</v>
      </c>
      <c r="G27" s="8">
        <v>84.784764422999999</v>
      </c>
      <c r="H27" s="9" t="str">
        <f>IF($B27="N/A","N/A",IF(G27&gt;70,"No",IF(G27&lt;25,"No","Yes")))</f>
        <v>No</v>
      </c>
      <c r="I27" s="10">
        <v>-0.27</v>
      </c>
      <c r="J27" s="10">
        <v>0.26140000000000002</v>
      </c>
      <c r="K27" s="9" t="str">
        <f t="shared" si="0"/>
        <v>Yes</v>
      </c>
    </row>
    <row r="28" spans="1:11" x14ac:dyDescent="0.2">
      <c r="A28" s="102" t="s">
        <v>322</v>
      </c>
      <c r="B28" s="34" t="s">
        <v>233</v>
      </c>
      <c r="C28" s="8">
        <v>54.566737322000002</v>
      </c>
      <c r="D28" s="9" t="str">
        <f>IF($B28="N/A","N/A",IF(C28&gt;70,"No",IF(C28&lt;35,"No","Yes")))</f>
        <v>Yes</v>
      </c>
      <c r="E28" s="8">
        <v>53.624278906000001</v>
      </c>
      <c r="F28" s="9" t="str">
        <f>IF($B28="N/A","N/A",IF(E28&gt;70,"No",IF(E28&lt;35,"No","Yes")))</f>
        <v>Yes</v>
      </c>
      <c r="G28" s="8">
        <v>53.754227161000003</v>
      </c>
      <c r="H28" s="9" t="str">
        <f>IF($B28="N/A","N/A",IF(G28&gt;70,"No",IF(G28&lt;35,"No","Yes")))</f>
        <v>Yes</v>
      </c>
      <c r="I28" s="10">
        <v>-1.73</v>
      </c>
      <c r="J28" s="10">
        <v>0.24229999999999999</v>
      </c>
      <c r="K28" s="9" t="str">
        <f t="shared" si="0"/>
        <v>Yes</v>
      </c>
    </row>
    <row r="29" spans="1:11" x14ac:dyDescent="0.2">
      <c r="A29" s="102" t="s">
        <v>829</v>
      </c>
      <c r="B29" s="34" t="s">
        <v>224</v>
      </c>
      <c r="C29" s="8">
        <v>1.7889030612000001</v>
      </c>
      <c r="D29" s="9" t="str">
        <f>IF($B29="N/A","N/A",IF(C29&gt;1,"Yes","No"))</f>
        <v>Yes</v>
      </c>
      <c r="E29" s="8">
        <v>1.8265253092</v>
      </c>
      <c r="F29" s="9" t="str">
        <f>IF($B29="N/A","N/A",IF(E29&gt;1,"Yes","No"))</f>
        <v>Yes</v>
      </c>
      <c r="G29" s="8">
        <v>1.8222411428</v>
      </c>
      <c r="H29" s="9" t="str">
        <f>IF($B29="N/A","N/A",IF(G29&gt;1,"Yes","No"))</f>
        <v>Yes</v>
      </c>
      <c r="I29" s="10">
        <v>2.1030000000000002</v>
      </c>
      <c r="J29" s="10">
        <v>-0.23499999999999999</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99.988404453000001</v>
      </c>
      <c r="D33" s="9" t="str">
        <f>IF($B33="N/A","N/A",IF(C33&gt;15,"No",IF(C33&lt;-15,"No","Yes")))</f>
        <v>N/A</v>
      </c>
      <c r="E33" s="8">
        <v>99.994803035000004</v>
      </c>
      <c r="F33" s="9" t="str">
        <f>IF($B33="N/A","N/A",IF(E33&gt;15,"No",IF(E33&lt;-15,"No","Yes")))</f>
        <v>N/A</v>
      </c>
      <c r="G33" s="8">
        <v>99.995269855000004</v>
      </c>
      <c r="H33" s="9" t="str">
        <f>IF($B33="N/A","N/A",IF(G33&gt;15,"No",IF(G33&lt;-15,"No","Yes")))</f>
        <v>N/A</v>
      </c>
      <c r="I33" s="10">
        <v>6.4000000000000003E-3</v>
      </c>
      <c r="J33" s="10">
        <v>5.0000000000000001E-4</v>
      </c>
      <c r="K33" s="9" t="str">
        <f t="shared" si="0"/>
        <v>Yes</v>
      </c>
    </row>
    <row r="34" spans="1:11" x14ac:dyDescent="0.2">
      <c r="A34" s="102" t="s">
        <v>326</v>
      </c>
      <c r="B34" s="34" t="s">
        <v>234</v>
      </c>
      <c r="C34" s="8">
        <v>100</v>
      </c>
      <c r="D34" s="9" t="str">
        <f>IF($B34="N/A","N/A",IF(C34&gt;=90,"Yes","No"))</f>
        <v>Yes</v>
      </c>
      <c r="E34" s="8">
        <v>100</v>
      </c>
      <c r="F34" s="9" t="str">
        <f>IF($B34="N/A","N/A",IF(E34&gt;=90,"Yes","No"))</f>
        <v>Yes</v>
      </c>
      <c r="G34" s="8">
        <v>100</v>
      </c>
      <c r="H34" s="9" t="str">
        <f>IF($B34="N/A","N/A",IF(G34&gt;=90,"Yes","No"))</f>
        <v>Yes</v>
      </c>
      <c r="I34" s="10">
        <v>0</v>
      </c>
      <c r="J34" s="10">
        <v>0</v>
      </c>
      <c r="K34" s="9" t="str">
        <f t="shared" si="0"/>
        <v>Yes</v>
      </c>
    </row>
    <row r="35" spans="1:11" x14ac:dyDescent="0.2">
      <c r="A35" s="102" t="s">
        <v>327</v>
      </c>
      <c r="B35" s="34" t="s">
        <v>217</v>
      </c>
      <c r="C35" s="8">
        <v>35.761966528999999</v>
      </c>
      <c r="D35" s="9" t="str">
        <f>IF($B35="N/A","N/A",IF(C35&gt;15,"No",IF(C35&lt;-15,"No","Yes")))</f>
        <v>N/A</v>
      </c>
      <c r="E35" s="8">
        <v>34.155449656000002</v>
      </c>
      <c r="F35" s="9" t="str">
        <f>IF($B35="N/A","N/A",IF(E35&gt;15,"No",IF(E35&lt;-15,"No","Yes")))</f>
        <v>N/A</v>
      </c>
      <c r="G35" s="8">
        <v>33.318924965999997</v>
      </c>
      <c r="H35" s="9" t="str">
        <f>IF($B35="N/A","N/A",IF(G35&gt;15,"No",IF(G35&lt;-15,"No","Yes")))</f>
        <v>N/A</v>
      </c>
      <c r="I35" s="10">
        <v>-4.49</v>
      </c>
      <c r="J35" s="10">
        <v>-2.4500000000000002</v>
      </c>
      <c r="K35" s="9" t="str">
        <f t="shared" si="0"/>
        <v>Yes</v>
      </c>
    </row>
    <row r="36" spans="1:11" ht="25.5" x14ac:dyDescent="0.2">
      <c r="A36" s="102" t="s">
        <v>368</v>
      </c>
      <c r="B36" s="34" t="s">
        <v>217</v>
      </c>
      <c r="C36" s="8">
        <v>38.334018792000002</v>
      </c>
      <c r="D36" s="9" t="str">
        <f>IF($B36="N/A","N/A",IF(C36&gt;15,"No",IF(C36&lt;-15,"No","Yes")))</f>
        <v>N/A</v>
      </c>
      <c r="E36" s="8">
        <v>37.647353899999999</v>
      </c>
      <c r="F36" s="9" t="str">
        <f>IF($B36="N/A","N/A",IF(E36&gt;15,"No",IF(E36&lt;-15,"No","Yes")))</f>
        <v>N/A</v>
      </c>
      <c r="G36" s="8">
        <v>36.759134480999997</v>
      </c>
      <c r="H36" s="9" t="str">
        <f>IF($B36="N/A","N/A",IF(G36&gt;15,"No",IF(G36&lt;-15,"No","Yes")))</f>
        <v>N/A</v>
      </c>
      <c r="I36" s="10">
        <v>-1.79</v>
      </c>
      <c r="J36" s="10">
        <v>-2.36</v>
      </c>
      <c r="K36" s="9" t="str">
        <f t="shared" si="0"/>
        <v>Yes</v>
      </c>
    </row>
    <row r="37" spans="1:11" x14ac:dyDescent="0.2">
      <c r="A37" s="102" t="s">
        <v>373</v>
      </c>
      <c r="B37" s="34" t="s">
        <v>235</v>
      </c>
      <c r="C37" s="8">
        <v>95.419026227000003</v>
      </c>
      <c r="D37" s="9" t="str">
        <f>IF($B37="N/A","N/A",IF(C37&gt;90,"No",IF(C37&lt;75,"No","Yes")))</f>
        <v>No</v>
      </c>
      <c r="E37" s="8">
        <v>95.084023075000005</v>
      </c>
      <c r="F37" s="9" t="str">
        <f>IF($B37="N/A","N/A",IF(E37&gt;90,"No",IF(E37&lt;75,"No","Yes")))</f>
        <v>No</v>
      </c>
      <c r="G37" s="8">
        <v>95.013857458999993</v>
      </c>
      <c r="H37" s="9" t="str">
        <f>IF($B37="N/A","N/A",IF(G37&gt;90,"No",IF(G37&lt;75,"No","Yes")))</f>
        <v>No</v>
      </c>
      <c r="I37" s="10">
        <v>-0.35099999999999998</v>
      </c>
      <c r="J37" s="10">
        <v>-7.3999999999999996E-2</v>
      </c>
      <c r="K37" s="9" t="str">
        <f>IF(J37="Div by 0", "N/A", IF(J37="N/A","N/A", IF(J37&gt;30, "No", IF(J37&lt;-30, "No", "Yes"))))</f>
        <v>Yes</v>
      </c>
    </row>
    <row r="38" spans="1:11" x14ac:dyDescent="0.2">
      <c r="A38" s="102" t="s">
        <v>374</v>
      </c>
      <c r="B38" s="34" t="s">
        <v>236</v>
      </c>
      <c r="C38" s="8">
        <v>4.0020247398000004</v>
      </c>
      <c r="D38" s="9" t="str">
        <f>IF($B38="N/A","N/A",IF(C38&gt;10,"No",IF(C38&lt;1,"No","Yes")))</f>
        <v>Yes</v>
      </c>
      <c r="E38" s="8">
        <v>4.277791712</v>
      </c>
      <c r="F38" s="9" t="str">
        <f>IF($B38="N/A","N/A",IF(E38&gt;10,"No",IF(E38&lt;1,"No","Yes")))</f>
        <v>Yes</v>
      </c>
      <c r="G38" s="8">
        <v>4.2843703120000001</v>
      </c>
      <c r="H38" s="9" t="str">
        <f>IF($B38="N/A","N/A",IF(G38&gt;10,"No",IF(G38&lt;1,"No","Yes")))</f>
        <v>Yes</v>
      </c>
      <c r="I38" s="10">
        <v>6.891</v>
      </c>
      <c r="J38" s="10">
        <v>0.15379999999999999</v>
      </c>
      <c r="K38" s="9" t="str">
        <f>IF(J38="Div by 0", "N/A", IF(J38="N/A","N/A", IF(J38&gt;30, "No", IF(J38&lt;-30, "No", "Yes"))))</f>
        <v>Yes</v>
      </c>
    </row>
    <row r="39" spans="1:11" x14ac:dyDescent="0.2">
      <c r="A39" s="102" t="s">
        <v>375</v>
      </c>
      <c r="B39" s="34" t="s">
        <v>237</v>
      </c>
      <c r="C39" s="8">
        <v>0</v>
      </c>
      <c r="D39" s="9" t="str">
        <f>IF($B39="N/A","N/A",IF(C39&gt;2,"No",IF(C39&lt;=0,"No","Yes")))</f>
        <v>No</v>
      </c>
      <c r="E39" s="8">
        <v>0</v>
      </c>
      <c r="F39" s="9" t="str">
        <f>IF($B39="N/A","N/A",IF(E39&gt;2,"No",IF(E39&lt;=0,"No","Yes")))</f>
        <v>No</v>
      </c>
      <c r="G39" s="8">
        <v>2.5426530000000002E-3</v>
      </c>
      <c r="H39" s="9" t="str">
        <f>IF($B39="N/A","N/A",IF(G39&gt;2,"No",IF(G39&lt;=0,"No","Yes")))</f>
        <v>Yes</v>
      </c>
      <c r="I39" s="10" t="s">
        <v>1743</v>
      </c>
      <c r="J39" s="10" t="s">
        <v>1743</v>
      </c>
      <c r="K39" s="9" t="str">
        <f>IF(J39="Div by 0", "N/A", IF(J39="N/A","N/A", IF(J39&gt;30, "No", IF(J39&lt;-30, "No", "Yes"))))</f>
        <v>N/A</v>
      </c>
    </row>
    <row r="40" spans="1:11" x14ac:dyDescent="0.2">
      <c r="A40" s="102" t="s">
        <v>376</v>
      </c>
      <c r="B40" s="34" t="s">
        <v>238</v>
      </c>
      <c r="C40" s="8">
        <v>0.57894903350000004</v>
      </c>
      <c r="D40" s="9" t="str">
        <f>IF($B40="N/A","N/A",IF(C40&gt;3,"No",IF(C40&lt;=0,"No","Yes")))</f>
        <v>Yes</v>
      </c>
      <c r="E40" s="8">
        <v>0.63818521309999998</v>
      </c>
      <c r="F40" s="9" t="str">
        <f>IF($B40="N/A","N/A",IF(E40&gt;3,"No",IF(E40&lt;=0,"No","Yes")))</f>
        <v>Yes</v>
      </c>
      <c r="G40" s="8">
        <v>0.69922957610000003</v>
      </c>
      <c r="H40" s="9" t="str">
        <f>IF($B40="N/A","N/A",IF(G40&gt;3,"No",IF(G40&lt;=0,"No","Yes")))</f>
        <v>Yes</v>
      </c>
      <c r="I40" s="10">
        <v>10.23</v>
      </c>
      <c r="J40" s="10">
        <v>9.5649999999999995</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2689</v>
      </c>
      <c r="D6" s="9" t="str">
        <f>IF($B6="N/A","N/A",IF(C6&gt;15,"No",IF(C6&lt;-15,"No","Yes")))</f>
        <v>N/A</v>
      </c>
      <c r="E6" s="35">
        <v>3137</v>
      </c>
      <c r="F6" s="9" t="str">
        <f>IF($B6="N/A","N/A",IF(E6&gt;15,"No",IF(E6&lt;-15,"No","Yes")))</f>
        <v>N/A</v>
      </c>
      <c r="G6" s="35">
        <v>3475</v>
      </c>
      <c r="H6" s="9" t="str">
        <f>IF($B6="N/A","N/A",IF(G6&gt;15,"No",IF(G6&lt;-15,"No","Yes")))</f>
        <v>N/A</v>
      </c>
      <c r="I6" s="10">
        <v>16.66</v>
      </c>
      <c r="J6" s="10">
        <v>10.77</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1250.1558199999999</v>
      </c>
      <c r="D9" s="9" t="str">
        <f>IF($B9="N/A","N/A",IF(C9&gt;15,"No",IF(C9&lt;-15,"No","Yes")))</f>
        <v>N/A</v>
      </c>
      <c r="E9" s="88">
        <v>1167.6856869999999</v>
      </c>
      <c r="F9" s="9" t="str">
        <f>IF($B9="N/A","N/A",IF(E9&gt;15,"No",IF(E9&lt;-15,"No","Yes")))</f>
        <v>N/A</v>
      </c>
      <c r="G9" s="88">
        <v>1131.5815826999999</v>
      </c>
      <c r="H9" s="9" t="str">
        <f>IF($B9="N/A","N/A",IF(G9&gt;15,"No",IF(G9&lt;-15,"No","Yes")))</f>
        <v>N/A</v>
      </c>
      <c r="I9" s="10">
        <v>-6.6</v>
      </c>
      <c r="J9" s="10">
        <v>-3.09</v>
      </c>
      <c r="K9" s="9" t="str">
        <f t="shared" si="0"/>
        <v>Yes</v>
      </c>
    </row>
    <row r="10" spans="1:11" x14ac:dyDescent="0.2">
      <c r="A10" s="102" t="s">
        <v>313</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102" t="s">
        <v>820</v>
      </c>
      <c r="B11" s="34" t="s">
        <v>217</v>
      </c>
      <c r="C11" s="88" t="s">
        <v>1743</v>
      </c>
      <c r="D11" s="9" t="str">
        <f>IF($B11="N/A","N/A",IF(C11&gt;15,"No",IF(C11&lt;-15,"No","Yes")))</f>
        <v>N/A</v>
      </c>
      <c r="E11" s="88" t="s">
        <v>1743</v>
      </c>
      <c r="F11" s="9" t="str">
        <f>IF($B11="N/A","N/A",IF(E11&gt;15,"No",IF(E11&lt;-15,"No","Yes")))</f>
        <v>N/A</v>
      </c>
      <c r="G11" s="88" t="s">
        <v>1743</v>
      </c>
      <c r="H11" s="9" t="str">
        <f>IF($B11="N/A","N/A",IF(G11&gt;15,"No",IF(G11&lt;-15,"No","Yes")))</f>
        <v>N/A</v>
      </c>
      <c r="I11" s="10" t="s">
        <v>1743</v>
      </c>
      <c r="J11" s="10" t="s">
        <v>1743</v>
      </c>
      <c r="K11" s="9" t="str">
        <f t="shared" si="0"/>
        <v>N/A</v>
      </c>
    </row>
    <row r="12" spans="1:11" x14ac:dyDescent="0.2">
      <c r="A12" s="102" t="s">
        <v>314</v>
      </c>
      <c r="B12" s="34" t="s">
        <v>218</v>
      </c>
      <c r="C12" s="8">
        <v>100</v>
      </c>
      <c r="D12" s="9" t="str">
        <f>IF($B12="N/A","N/A",IF(C12&gt;100,"No",IF(C12&lt;95,"No","Yes")))</f>
        <v>Yes</v>
      </c>
      <c r="E12" s="8">
        <v>99.968122410000007</v>
      </c>
      <c r="F12" s="9" t="str">
        <f>IF($B12="N/A","N/A",IF(E12&gt;100,"No",IF(E12&lt;95,"No","Yes")))</f>
        <v>Yes</v>
      </c>
      <c r="G12" s="8">
        <v>99.971223022000004</v>
      </c>
      <c r="H12" s="9" t="str">
        <f>IF($B12="N/A","N/A",IF(G12&gt;100,"No",IF(G12&lt;95,"No","Yes")))</f>
        <v>Yes</v>
      </c>
      <c r="I12" s="10">
        <v>-3.2000000000000001E-2</v>
      </c>
      <c r="J12" s="10">
        <v>3.0999999999999999E-3</v>
      </c>
      <c r="K12" s="9" t="str">
        <f t="shared" si="0"/>
        <v>Yes</v>
      </c>
    </row>
    <row r="13" spans="1:11" x14ac:dyDescent="0.2">
      <c r="A13" s="102" t="s">
        <v>821</v>
      </c>
      <c r="B13" s="34" t="s">
        <v>224</v>
      </c>
      <c r="C13" s="8">
        <v>1.200818148</v>
      </c>
      <c r="D13" s="9" t="str">
        <f>IF($B13="N/A","N/A",IF(C13&gt;1,"Yes","No"))</f>
        <v>Yes</v>
      </c>
      <c r="E13" s="8">
        <v>1.1926020408</v>
      </c>
      <c r="F13" s="9" t="str">
        <f>IF($B13="N/A","N/A",IF(E13&gt;1,"Yes","No"))</f>
        <v>Yes</v>
      </c>
      <c r="G13" s="8">
        <v>1.1994818652999999</v>
      </c>
      <c r="H13" s="9" t="str">
        <f>IF($B13="N/A","N/A",IF(G13&gt;1,"Yes","No"))</f>
        <v>Yes</v>
      </c>
      <c r="I13" s="10">
        <v>-0.68400000000000005</v>
      </c>
      <c r="J13" s="10">
        <v>0.57689999999999997</v>
      </c>
      <c r="K13" s="9" t="str">
        <f t="shared" si="0"/>
        <v>Yes</v>
      </c>
    </row>
    <row r="14" spans="1:11" x14ac:dyDescent="0.2">
      <c r="A14" s="102" t="s">
        <v>315</v>
      </c>
      <c r="B14" s="34" t="s">
        <v>218</v>
      </c>
      <c r="C14" s="8">
        <v>100</v>
      </c>
      <c r="D14" s="9" t="str">
        <f>IF($B14="N/A","N/A",IF(C14&gt;100,"No",IF(C14&lt;95,"No","Yes")))</f>
        <v>Yes</v>
      </c>
      <c r="E14" s="8">
        <v>99.968122410000007</v>
      </c>
      <c r="F14" s="9" t="str">
        <f>IF($B14="N/A","N/A",IF(E14&gt;100,"No",IF(E14&lt;95,"No","Yes")))</f>
        <v>Yes</v>
      </c>
      <c r="G14" s="8">
        <v>99.884892085999994</v>
      </c>
      <c r="H14" s="9" t="str">
        <f>IF($B14="N/A","N/A",IF(G14&gt;100,"No",IF(G14&lt;95,"No","Yes")))</f>
        <v>Yes</v>
      </c>
      <c r="I14" s="10">
        <v>-3.2000000000000001E-2</v>
      </c>
      <c r="J14" s="10">
        <v>-8.3000000000000004E-2</v>
      </c>
      <c r="K14" s="9" t="str">
        <f t="shared" si="0"/>
        <v>Yes</v>
      </c>
    </row>
    <row r="15" spans="1:11" x14ac:dyDescent="0.2">
      <c r="A15" s="102" t="s">
        <v>822</v>
      </c>
      <c r="B15" s="34" t="s">
        <v>225</v>
      </c>
      <c r="C15" s="8">
        <v>11.439940498</v>
      </c>
      <c r="D15" s="9" t="str">
        <f>IF($B15="N/A","N/A",IF(C15&gt;3,"Yes","No"))</f>
        <v>Yes</v>
      </c>
      <c r="E15" s="8">
        <v>11.308992347</v>
      </c>
      <c r="F15" s="9" t="str">
        <f>IF($B15="N/A","N/A",IF(E15&gt;3,"Yes","No"))</f>
        <v>Yes</v>
      </c>
      <c r="G15" s="8">
        <v>12.320656871000001</v>
      </c>
      <c r="H15" s="9" t="str">
        <f>IF($B15="N/A","N/A",IF(G15&gt;3,"Yes","No"))</f>
        <v>Yes</v>
      </c>
      <c r="I15" s="10">
        <v>-1.1399999999999999</v>
      </c>
      <c r="J15" s="10">
        <v>8.9459999999999997</v>
      </c>
      <c r="K15" s="9" t="str">
        <f t="shared" si="0"/>
        <v>Yes</v>
      </c>
    </row>
    <row r="16" spans="1:11" x14ac:dyDescent="0.2">
      <c r="A16" s="102" t="s">
        <v>823</v>
      </c>
      <c r="B16" s="34" t="s">
        <v>226</v>
      </c>
      <c r="C16" s="8">
        <v>5.8352547415</v>
      </c>
      <c r="D16" s="9" t="str">
        <f>IF($B16="N/A","N/A",IF(C16&gt;=8,"No",IF(C16&lt;2,"No","Yes")))</f>
        <v>Yes</v>
      </c>
      <c r="E16" s="8">
        <v>5.4437360536000003</v>
      </c>
      <c r="F16" s="9" t="str">
        <f>IF($B16="N/A","N/A",IF(E16&gt;=8,"No",IF(E16&lt;2,"No","Yes")))</f>
        <v>Yes</v>
      </c>
      <c r="G16" s="8">
        <v>5.1211510790999997</v>
      </c>
      <c r="H16" s="9" t="str">
        <f>IF($B16="N/A","N/A",IF(G16&gt;=8,"No",IF(G16&lt;2,"No","Yes")))</f>
        <v>Yes</v>
      </c>
      <c r="I16" s="10">
        <v>-6.71</v>
      </c>
      <c r="J16" s="10">
        <v>-5.93</v>
      </c>
      <c r="K16" s="9" t="str">
        <f t="shared" si="0"/>
        <v>Yes</v>
      </c>
    </row>
    <row r="17" spans="1:11" x14ac:dyDescent="0.2">
      <c r="A17" s="102" t="s">
        <v>316</v>
      </c>
      <c r="B17" s="34" t="s">
        <v>227</v>
      </c>
      <c r="C17" s="8">
        <v>99.851245816000002</v>
      </c>
      <c r="D17" s="9" t="str">
        <f>IF(OR($B17="N/A",$C17="N/A"),"N/A",IF(C17&gt;100,"No",IF(C17&lt;98,"No","Yes")))</f>
        <v>Yes</v>
      </c>
      <c r="E17" s="8">
        <v>99.872489639999998</v>
      </c>
      <c r="F17" s="9" t="str">
        <f>IF(OR($B17="N/A",$E17="N/A"),"N/A",IF(E17&gt;100,"No",IF(E17&lt;98,"No","Yes")))</f>
        <v>Yes</v>
      </c>
      <c r="G17" s="8">
        <v>99.913669064999993</v>
      </c>
      <c r="H17" s="9" t="str">
        <f>IF($B17="N/A","N/A",IF(G17&gt;100,"No",IF(G17&lt;98,"No","Yes")))</f>
        <v>Yes</v>
      </c>
      <c r="I17" s="10">
        <v>2.1299999999999999E-2</v>
      </c>
      <c r="J17" s="10">
        <v>4.1200000000000001E-2</v>
      </c>
      <c r="K17" s="9" t="str">
        <f t="shared" si="0"/>
        <v>Yes</v>
      </c>
    </row>
    <row r="18" spans="1:11" x14ac:dyDescent="0.2">
      <c r="A18" s="102" t="s">
        <v>31</v>
      </c>
      <c r="B18" s="34" t="s">
        <v>218</v>
      </c>
      <c r="C18" s="8">
        <v>99.851245816000002</v>
      </c>
      <c r="D18" s="9" t="str">
        <f>IF($B18="N/A","N/A",IF(C18&gt;100,"No",IF(C18&lt;95,"No","Yes")))</f>
        <v>Yes</v>
      </c>
      <c r="E18" s="8">
        <v>99.808734459999997</v>
      </c>
      <c r="F18" s="9" t="str">
        <f>IF($B18="N/A","N/A",IF(E18&gt;100,"No",IF(E18&lt;95,"No","Yes")))</f>
        <v>Yes</v>
      </c>
      <c r="G18" s="8">
        <v>99.884892085999994</v>
      </c>
      <c r="H18" s="9" t="str">
        <f>IF($B18="N/A","N/A",IF(G18&gt;100,"No",IF(G18&lt;95,"No","Yes")))</f>
        <v>Yes</v>
      </c>
      <c r="I18" s="10">
        <v>-4.2999999999999997E-2</v>
      </c>
      <c r="J18" s="10">
        <v>7.6300000000000007E-2</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4.8884343621999999</v>
      </c>
      <c r="D21" s="9" t="str">
        <f>IF($B21="N/A","N/A",IF(C21&gt;=2,"Yes","No"))</f>
        <v>Yes</v>
      </c>
      <c r="E21" s="8">
        <v>4.8909786420000003</v>
      </c>
      <c r="F21" s="9" t="str">
        <f>IF($B21="N/A","N/A",IF(E21&gt;=2,"Yes","No"))</f>
        <v>Yes</v>
      </c>
      <c r="G21" s="8">
        <v>4.8981294964000002</v>
      </c>
      <c r="H21" s="9" t="str">
        <f>IF($B21="N/A","N/A",IF(G21&gt;=2,"Yes","No"))</f>
        <v>Yes</v>
      </c>
      <c r="I21" s="10">
        <v>5.1999999999999998E-2</v>
      </c>
      <c r="J21" s="10">
        <v>0.1462</v>
      </c>
      <c r="K21" s="9" t="str">
        <f t="shared" si="0"/>
        <v>Yes</v>
      </c>
    </row>
    <row r="22" spans="1:11" x14ac:dyDescent="0.2">
      <c r="A22" s="102" t="s">
        <v>826</v>
      </c>
      <c r="B22" s="34" t="s">
        <v>230</v>
      </c>
      <c r="C22" s="8">
        <v>7.6236519152</v>
      </c>
      <c r="D22" s="9" t="str">
        <f>IF($B22="N/A","N/A",IF(C22&gt;30,"No",IF(C22&lt;5,"No","Yes")))</f>
        <v>Yes</v>
      </c>
      <c r="E22" s="8">
        <v>7.7462543832000001</v>
      </c>
      <c r="F22" s="9" t="str">
        <f>IF($B22="N/A","N/A",IF(E22&gt;30,"No",IF(E22&lt;5,"No","Yes")))</f>
        <v>Yes</v>
      </c>
      <c r="G22" s="8">
        <v>6.7338129495999999</v>
      </c>
      <c r="H22" s="9" t="str">
        <f>IF($B22="N/A","N/A",IF(G22&gt;30,"No",IF(G22&lt;5,"No","Yes")))</f>
        <v>Yes</v>
      </c>
      <c r="I22" s="10">
        <v>1.6080000000000001</v>
      </c>
      <c r="J22" s="10">
        <v>-13.1</v>
      </c>
      <c r="K22" s="9" t="str">
        <f t="shared" si="0"/>
        <v>Yes</v>
      </c>
    </row>
    <row r="23" spans="1:11" x14ac:dyDescent="0.2">
      <c r="A23" s="102" t="s">
        <v>827</v>
      </c>
      <c r="B23" s="34" t="s">
        <v>231</v>
      </c>
      <c r="C23" s="8">
        <v>35.701004091000001</v>
      </c>
      <c r="D23" s="9" t="str">
        <f>IF($B23="N/A","N/A",IF(C23&gt;75,"No",IF(C23&lt;15,"No","Yes")))</f>
        <v>Yes</v>
      </c>
      <c r="E23" s="8">
        <v>35.001593880000001</v>
      </c>
      <c r="F23" s="9" t="str">
        <f>IF($B23="N/A","N/A",IF(E23&gt;75,"No",IF(E23&lt;15,"No","Yes")))</f>
        <v>Yes</v>
      </c>
      <c r="G23" s="8">
        <v>35.654676258999999</v>
      </c>
      <c r="H23" s="9" t="str">
        <f>IF($B23="N/A","N/A",IF(G23&gt;75,"No",IF(G23&lt;15,"No","Yes")))</f>
        <v>Yes</v>
      </c>
      <c r="I23" s="10">
        <v>-1.96</v>
      </c>
      <c r="J23" s="10">
        <v>1.8660000000000001</v>
      </c>
      <c r="K23" s="9" t="str">
        <f t="shared" si="0"/>
        <v>Yes</v>
      </c>
    </row>
    <row r="24" spans="1:11" x14ac:dyDescent="0.2">
      <c r="A24" s="102" t="s">
        <v>828</v>
      </c>
      <c r="B24" s="34" t="s">
        <v>232</v>
      </c>
      <c r="C24" s="8">
        <v>56.675343994000002</v>
      </c>
      <c r="D24" s="9" t="str">
        <f>IF($B24="N/A","N/A",IF(C24&gt;70,"No",IF(C24&lt;25,"No","Yes")))</f>
        <v>Yes</v>
      </c>
      <c r="E24" s="8">
        <v>57.252151736999998</v>
      </c>
      <c r="F24" s="9" t="str">
        <f>IF($B24="N/A","N/A",IF(E24&gt;70,"No",IF(E24&lt;25,"No","Yes")))</f>
        <v>Yes</v>
      </c>
      <c r="G24" s="8">
        <v>57.611510791000001</v>
      </c>
      <c r="H24" s="9" t="str">
        <f>IF($B24="N/A","N/A",IF(G24&gt;70,"No",IF(G24&lt;25,"No","Yes")))</f>
        <v>Yes</v>
      </c>
      <c r="I24" s="10">
        <v>1.018</v>
      </c>
      <c r="J24" s="10">
        <v>0.62770000000000004</v>
      </c>
      <c r="K24" s="9" t="str">
        <f t="shared" si="0"/>
        <v>Yes</v>
      </c>
    </row>
    <row r="25" spans="1:11" x14ac:dyDescent="0.2">
      <c r="A25" s="102" t="s">
        <v>322</v>
      </c>
      <c r="B25" s="34" t="s">
        <v>233</v>
      </c>
      <c r="C25" s="8">
        <v>48.047601339000003</v>
      </c>
      <c r="D25" s="9" t="str">
        <f>IF($B25="N/A","N/A",IF(C25&gt;70,"No",IF(C25&lt;35,"No","Yes")))</f>
        <v>Yes</v>
      </c>
      <c r="E25" s="8">
        <v>47.433854001</v>
      </c>
      <c r="F25" s="9" t="str">
        <f>IF($B25="N/A","N/A",IF(E25&gt;70,"No",IF(E25&lt;35,"No","Yes")))</f>
        <v>Yes</v>
      </c>
      <c r="G25" s="8">
        <v>48.258992806000002</v>
      </c>
      <c r="H25" s="9" t="str">
        <f>IF($B25="N/A","N/A",IF(G25&gt;70,"No",IF(G25&lt;35,"No","Yes")))</f>
        <v>Yes</v>
      </c>
      <c r="I25" s="10">
        <v>-1.28</v>
      </c>
      <c r="J25" s="10">
        <v>1.74</v>
      </c>
      <c r="K25" s="9" t="str">
        <f t="shared" si="0"/>
        <v>Yes</v>
      </c>
    </row>
    <row r="26" spans="1:11" x14ac:dyDescent="0.2">
      <c r="A26" s="102" t="s">
        <v>829</v>
      </c>
      <c r="B26" s="34" t="s">
        <v>224</v>
      </c>
      <c r="C26" s="8">
        <v>1.8955108358999999</v>
      </c>
      <c r="D26" s="9" t="str">
        <f>IF($B26="N/A","N/A",IF(C26&gt;1,"Yes","No"))</f>
        <v>Yes</v>
      </c>
      <c r="E26" s="8">
        <v>1.8978494624</v>
      </c>
      <c r="F26" s="9" t="str">
        <f>IF($B26="N/A","N/A",IF(E26&gt;1,"Yes","No"))</f>
        <v>Yes</v>
      </c>
      <c r="G26" s="8">
        <v>1.8223017292999999</v>
      </c>
      <c r="H26" s="9" t="str">
        <f>IF($B26="N/A","N/A",IF(G26&gt;1,"Yes","No"))</f>
        <v>Yes</v>
      </c>
      <c r="I26" s="10">
        <v>0.1234</v>
      </c>
      <c r="J26" s="10">
        <v>-3.98</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99.932795698999996</v>
      </c>
      <c r="F30" s="9" t="str">
        <f>IF($B30="N/A","N/A",IF(E30&gt;15,"No",IF(E30&lt;-15,"No","Yes")))</f>
        <v>N/A</v>
      </c>
      <c r="G30" s="8">
        <v>100</v>
      </c>
      <c r="H30" s="9" t="str">
        <f>IF($B30="N/A","N/A",IF(G30&gt;15,"No",IF(G30&lt;-15,"No","Yes")))</f>
        <v>N/A</v>
      </c>
      <c r="I30" s="10">
        <v>-6.7000000000000004E-2</v>
      </c>
      <c r="J30" s="10">
        <v>6.7199999999999996E-2</v>
      </c>
      <c r="K30" s="9" t="str">
        <f t="shared" si="0"/>
        <v>Yes</v>
      </c>
    </row>
    <row r="31" spans="1:11" x14ac:dyDescent="0.2">
      <c r="A31" s="102" t="s">
        <v>326</v>
      </c>
      <c r="B31" s="34" t="s">
        <v>234</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11611</v>
      </c>
      <c r="F6" s="9" t="str">
        <f>IF($B6="N/A","N/A",IF(E6&lt;0,"No","Yes"))</f>
        <v>N/A</v>
      </c>
      <c r="G6" s="35">
        <v>1350</v>
      </c>
      <c r="H6" s="9" t="str">
        <f>IF($B6="N/A","N/A",IF(G6&lt;0,"No","Yes"))</f>
        <v>N/A</v>
      </c>
      <c r="I6" s="10" t="s">
        <v>217</v>
      </c>
      <c r="J6" s="10">
        <v>-88.4</v>
      </c>
      <c r="K6" s="9" t="str">
        <f t="shared" ref="K6:K35" si="0">IF(J6="Div by 0", "N/A", IF(J6="N/A","N/A", IF(J6&gt;30, "No", IF(J6&lt;-30, "No", "Yes"))))</f>
        <v>No</v>
      </c>
    </row>
    <row r="7" spans="1:11" x14ac:dyDescent="0.2">
      <c r="A7" s="102" t="s">
        <v>438</v>
      </c>
      <c r="B7" s="97" t="s">
        <v>217</v>
      </c>
      <c r="C7" s="9" t="s">
        <v>217</v>
      </c>
      <c r="D7" s="9" t="str">
        <f t="shared" ref="D7:D17" si="1">IF(OR($B7="N/A",$C7="N/A"),"N/A",IF(C7&lt;0,"No","Yes"))</f>
        <v>N/A</v>
      </c>
      <c r="E7" s="9">
        <v>5.0641632934</v>
      </c>
      <c r="F7" s="9" t="str">
        <f t="shared" ref="F7:F17" si="2">IF($B7="N/A","N/A",IF(E7&lt;0,"No","Yes"))</f>
        <v>N/A</v>
      </c>
      <c r="G7" s="9">
        <v>8.5925925926000009</v>
      </c>
      <c r="H7" s="9" t="str">
        <f t="shared" ref="H7:H17" si="3">IF($B7="N/A","N/A",IF(G7&lt;0,"No","Yes"))</f>
        <v>N/A</v>
      </c>
      <c r="I7" s="10" t="s">
        <v>217</v>
      </c>
      <c r="J7" s="10">
        <v>69.67</v>
      </c>
      <c r="K7" s="9" t="str">
        <f t="shared" si="0"/>
        <v>No</v>
      </c>
    </row>
    <row r="8" spans="1:11" x14ac:dyDescent="0.2">
      <c r="A8" s="102" t="s">
        <v>439</v>
      </c>
      <c r="B8" s="97" t="s">
        <v>217</v>
      </c>
      <c r="C8" s="9" t="s">
        <v>217</v>
      </c>
      <c r="D8" s="9" t="str">
        <f t="shared" si="1"/>
        <v>N/A</v>
      </c>
      <c r="E8" s="9">
        <v>15.976229438000001</v>
      </c>
      <c r="F8" s="9" t="str">
        <f t="shared" si="2"/>
        <v>N/A</v>
      </c>
      <c r="G8" s="9">
        <v>25.62962963</v>
      </c>
      <c r="H8" s="9" t="str">
        <f t="shared" si="3"/>
        <v>N/A</v>
      </c>
      <c r="I8" s="10" t="s">
        <v>217</v>
      </c>
      <c r="J8" s="10">
        <v>60.42</v>
      </c>
      <c r="K8" s="9" t="str">
        <f t="shared" si="0"/>
        <v>No</v>
      </c>
    </row>
    <row r="9" spans="1:11" x14ac:dyDescent="0.2">
      <c r="A9" s="102" t="s">
        <v>440</v>
      </c>
      <c r="B9" s="97" t="s">
        <v>217</v>
      </c>
      <c r="C9" s="9" t="s">
        <v>217</v>
      </c>
      <c r="D9" s="9" t="str">
        <f t="shared" si="1"/>
        <v>N/A</v>
      </c>
      <c r="E9" s="9">
        <v>41.787959692999998</v>
      </c>
      <c r="F9" s="9" t="str">
        <f t="shared" si="2"/>
        <v>N/A</v>
      </c>
      <c r="G9" s="9">
        <v>31.703703703999999</v>
      </c>
      <c r="H9" s="9" t="str">
        <f t="shared" si="3"/>
        <v>N/A</v>
      </c>
      <c r="I9" s="10" t="s">
        <v>217</v>
      </c>
      <c r="J9" s="10">
        <v>-24.1</v>
      </c>
      <c r="K9" s="9" t="str">
        <f t="shared" si="0"/>
        <v>Yes</v>
      </c>
    </row>
    <row r="10" spans="1:11" x14ac:dyDescent="0.2">
      <c r="A10" s="102" t="s">
        <v>441</v>
      </c>
      <c r="B10" s="97" t="s">
        <v>217</v>
      </c>
      <c r="C10" s="9" t="s">
        <v>217</v>
      </c>
      <c r="D10" s="9" t="str">
        <f t="shared" si="1"/>
        <v>N/A</v>
      </c>
      <c r="E10" s="9">
        <v>29.368702093</v>
      </c>
      <c r="F10" s="9" t="str">
        <f t="shared" si="2"/>
        <v>N/A</v>
      </c>
      <c r="G10" s="9">
        <v>25.777777778000001</v>
      </c>
      <c r="H10" s="9" t="str">
        <f t="shared" si="3"/>
        <v>N/A</v>
      </c>
      <c r="I10" s="10" t="s">
        <v>217</v>
      </c>
      <c r="J10" s="10">
        <v>-12.2</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99.819137025000003</v>
      </c>
      <c r="F12" s="9" t="str">
        <f t="shared" si="2"/>
        <v>N/A</v>
      </c>
      <c r="G12" s="9">
        <v>98.666666667000001</v>
      </c>
      <c r="H12" s="9" t="str">
        <f t="shared" si="3"/>
        <v>N/A</v>
      </c>
      <c r="I12" s="10" t="s">
        <v>217</v>
      </c>
      <c r="J12" s="10">
        <v>-1.1499999999999999</v>
      </c>
      <c r="K12" s="9" t="str">
        <f t="shared" si="0"/>
        <v>Yes</v>
      </c>
    </row>
    <row r="13" spans="1:11" x14ac:dyDescent="0.2">
      <c r="A13" s="25" t="s">
        <v>821</v>
      </c>
      <c r="B13" s="97" t="s">
        <v>217</v>
      </c>
      <c r="C13" s="9" t="s">
        <v>217</v>
      </c>
      <c r="D13" s="9" t="str">
        <f t="shared" si="1"/>
        <v>N/A</v>
      </c>
      <c r="E13" s="9">
        <v>1.1505608282999999</v>
      </c>
      <c r="F13" s="9" t="str">
        <f t="shared" si="2"/>
        <v>N/A</v>
      </c>
      <c r="G13" s="9">
        <v>1.1043543544000001</v>
      </c>
      <c r="H13" s="9" t="str">
        <f t="shared" si="3"/>
        <v>N/A</v>
      </c>
      <c r="I13" s="10" t="s">
        <v>217</v>
      </c>
      <c r="J13" s="10">
        <v>-4.0199999999999996</v>
      </c>
      <c r="K13" s="9" t="str">
        <f t="shared" si="0"/>
        <v>Yes</v>
      </c>
    </row>
    <row r="14" spans="1:11" x14ac:dyDescent="0.2">
      <c r="A14" s="25" t="s">
        <v>315</v>
      </c>
      <c r="B14" s="97" t="s">
        <v>217</v>
      </c>
      <c r="C14" s="9" t="s">
        <v>217</v>
      </c>
      <c r="D14" s="9" t="str">
        <f t="shared" si="1"/>
        <v>N/A</v>
      </c>
      <c r="E14" s="9">
        <v>98.802859358000006</v>
      </c>
      <c r="F14" s="9" t="str">
        <f t="shared" si="2"/>
        <v>N/A</v>
      </c>
      <c r="G14" s="9">
        <v>78</v>
      </c>
      <c r="H14" s="9" t="str">
        <f t="shared" si="3"/>
        <v>N/A</v>
      </c>
      <c r="I14" s="10" t="s">
        <v>217</v>
      </c>
      <c r="J14" s="10">
        <v>-21.1</v>
      </c>
      <c r="K14" s="9" t="str">
        <f t="shared" si="0"/>
        <v>Yes</v>
      </c>
    </row>
    <row r="15" spans="1:11" x14ac:dyDescent="0.2">
      <c r="A15" s="25" t="s">
        <v>822</v>
      </c>
      <c r="B15" s="97" t="s">
        <v>217</v>
      </c>
      <c r="C15" s="9" t="s">
        <v>217</v>
      </c>
      <c r="D15" s="9" t="str">
        <f t="shared" si="1"/>
        <v>N/A</v>
      </c>
      <c r="E15" s="9">
        <v>9.2106868897999998</v>
      </c>
      <c r="F15" s="9" t="str">
        <f t="shared" si="2"/>
        <v>N/A</v>
      </c>
      <c r="G15" s="9">
        <v>9.5878442545000002</v>
      </c>
      <c r="H15" s="9" t="str">
        <f t="shared" si="3"/>
        <v>N/A</v>
      </c>
      <c r="I15" s="10" t="s">
        <v>217</v>
      </c>
      <c r="J15" s="10">
        <v>4.0949999999999998</v>
      </c>
      <c r="K15" s="9" t="str">
        <f t="shared" si="0"/>
        <v>Yes</v>
      </c>
    </row>
    <row r="16" spans="1:11" x14ac:dyDescent="0.2">
      <c r="A16" s="25" t="s">
        <v>831</v>
      </c>
      <c r="B16" s="97" t="s">
        <v>217</v>
      </c>
      <c r="C16" s="9" t="s">
        <v>217</v>
      </c>
      <c r="D16" s="9" t="str">
        <f t="shared" si="1"/>
        <v>N/A</v>
      </c>
      <c r="E16" s="9">
        <v>3.6592886056</v>
      </c>
      <c r="F16" s="9" t="str">
        <f t="shared" si="2"/>
        <v>N/A</v>
      </c>
      <c r="G16" s="9">
        <v>5.0615153788000002</v>
      </c>
      <c r="H16" s="9" t="str">
        <f t="shared" si="3"/>
        <v>N/A</v>
      </c>
      <c r="I16" s="10" t="s">
        <v>217</v>
      </c>
      <c r="J16" s="10">
        <v>38.32</v>
      </c>
      <c r="K16" s="9" t="str">
        <f t="shared" si="0"/>
        <v>No</v>
      </c>
    </row>
    <row r="17" spans="1:11" x14ac:dyDescent="0.2">
      <c r="A17" s="25" t="s">
        <v>824</v>
      </c>
      <c r="B17" s="97" t="s">
        <v>217</v>
      </c>
      <c r="C17" s="9" t="s">
        <v>217</v>
      </c>
      <c r="D17" s="9" t="str">
        <f t="shared" si="1"/>
        <v>N/A</v>
      </c>
      <c r="E17" s="9">
        <v>99.223506079000003</v>
      </c>
      <c r="F17" s="9" t="str">
        <f t="shared" si="2"/>
        <v>N/A</v>
      </c>
      <c r="G17" s="9">
        <v>93.381736527000001</v>
      </c>
      <c r="H17" s="9" t="str">
        <f t="shared" si="3"/>
        <v>N/A</v>
      </c>
      <c r="I17" s="10" t="s">
        <v>217</v>
      </c>
      <c r="J17" s="10">
        <v>-5.89</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99.703703704000006</v>
      </c>
      <c r="H18" s="9" t="str">
        <f>IF($B18="N/A","N/A",IF(G18&gt;100,"No",IF(G18&lt;98,"No","Yes")))</f>
        <v>Yes</v>
      </c>
      <c r="I18" s="10" t="s">
        <v>217</v>
      </c>
      <c r="J18" s="10">
        <v>-0.29599999999999999</v>
      </c>
      <c r="K18" s="9" t="str">
        <f t="shared" si="0"/>
        <v>Yes</v>
      </c>
    </row>
    <row r="19" spans="1:11" x14ac:dyDescent="0.2">
      <c r="A19" s="102" t="s">
        <v>31</v>
      </c>
      <c r="B19" s="34" t="s">
        <v>218</v>
      </c>
      <c r="C19" s="9" t="s">
        <v>217</v>
      </c>
      <c r="D19" s="9" t="str">
        <f>IF(OR($B19="N/A",$C19="N/A"),"N/A",IF(C19&gt;100,"No",IF(C19&lt;95,"No","Yes")))</f>
        <v>N/A</v>
      </c>
      <c r="E19" s="9">
        <v>99.80191198</v>
      </c>
      <c r="F19" s="9" t="str">
        <f>IF(OR($B19="N/A",$E19="N/A"),"N/A",IF(E19&gt;100,"No",IF(E19&lt;98,"No","Yes")))</f>
        <v>Yes</v>
      </c>
      <c r="G19" s="9">
        <v>98.962962962999995</v>
      </c>
      <c r="H19" s="9" t="str">
        <f>IF($B19="N/A","N/A",IF(G19&gt;100,"No",IF(G19&lt;95,"No","Yes")))</f>
        <v>Yes</v>
      </c>
      <c r="I19" s="10" t="s">
        <v>217</v>
      </c>
      <c r="J19" s="10">
        <v>-0.84099999999999997</v>
      </c>
      <c r="K19" s="9" t="str">
        <f t="shared" si="0"/>
        <v>Yes</v>
      </c>
    </row>
    <row r="20" spans="1:11" x14ac:dyDescent="0.2">
      <c r="A20" s="25" t="s">
        <v>317</v>
      </c>
      <c r="B20" s="97" t="s">
        <v>217</v>
      </c>
      <c r="C20" s="9" t="s">
        <v>217</v>
      </c>
      <c r="D20" s="9" t="str">
        <f t="shared" ref="D20:D35" si="4">IF(OR($B20="N/A",$C20="N/A"),"N/A",IF(C20&lt;0,"No","Yes"))</f>
        <v>N/A</v>
      </c>
      <c r="E20" s="9">
        <v>74.567220739000007</v>
      </c>
      <c r="F20" s="9" t="str">
        <f t="shared" ref="F20:F34" si="5">IF($B20="N/A","N/A",IF(E20&lt;0,"No","Yes"))</f>
        <v>N/A</v>
      </c>
      <c r="G20" s="9">
        <v>78.962962962999995</v>
      </c>
      <c r="H20" s="9" t="str">
        <f t="shared" ref="H20:H35" si="6">IF($B20="N/A","N/A",IF(G20&lt;0,"No","Yes"))</f>
        <v>N/A</v>
      </c>
      <c r="I20" s="10" t="s">
        <v>217</v>
      </c>
      <c r="J20" s="10">
        <v>5.8949999999999996</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5.0517612609000002</v>
      </c>
      <c r="F23" s="9" t="str">
        <f t="shared" si="5"/>
        <v>N/A</v>
      </c>
      <c r="G23" s="9">
        <v>4.5548148148000003</v>
      </c>
      <c r="H23" s="9" t="str">
        <f t="shared" si="6"/>
        <v>N/A</v>
      </c>
      <c r="I23" s="10" t="s">
        <v>217</v>
      </c>
      <c r="J23" s="10">
        <v>-9.84</v>
      </c>
      <c r="K23" s="9" t="str">
        <f t="shared" si="0"/>
        <v>Yes</v>
      </c>
    </row>
    <row r="24" spans="1:11" x14ac:dyDescent="0.2">
      <c r="A24" s="25" t="s">
        <v>319</v>
      </c>
      <c r="B24" s="97" t="s">
        <v>217</v>
      </c>
      <c r="C24" s="9" t="s">
        <v>217</v>
      </c>
      <c r="D24" s="9" t="str">
        <f t="shared" si="4"/>
        <v>N/A</v>
      </c>
      <c r="E24" s="9">
        <v>4.6249246403999997</v>
      </c>
      <c r="F24" s="9" t="str">
        <f t="shared" si="5"/>
        <v>N/A</v>
      </c>
      <c r="G24" s="9">
        <v>7.9259259258999997</v>
      </c>
      <c r="H24" s="9" t="str">
        <f t="shared" si="6"/>
        <v>N/A</v>
      </c>
      <c r="I24" s="10" t="s">
        <v>217</v>
      </c>
      <c r="J24" s="10">
        <v>71.37</v>
      </c>
      <c r="K24" s="9" t="str">
        <f t="shared" si="0"/>
        <v>No</v>
      </c>
    </row>
    <row r="25" spans="1:11" x14ac:dyDescent="0.2">
      <c r="A25" s="25" t="s">
        <v>320</v>
      </c>
      <c r="B25" s="97" t="s">
        <v>217</v>
      </c>
      <c r="C25" s="9" t="s">
        <v>217</v>
      </c>
      <c r="D25" s="9" t="str">
        <f t="shared" si="4"/>
        <v>N/A</v>
      </c>
      <c r="E25" s="9">
        <v>15.657566101</v>
      </c>
      <c r="F25" s="9" t="str">
        <f t="shared" si="5"/>
        <v>N/A</v>
      </c>
      <c r="G25" s="9">
        <v>13.481481480999999</v>
      </c>
      <c r="H25" s="9" t="str">
        <f t="shared" si="6"/>
        <v>N/A</v>
      </c>
      <c r="I25" s="10" t="s">
        <v>217</v>
      </c>
      <c r="J25" s="10">
        <v>-13.9</v>
      </c>
      <c r="K25" s="9" t="str">
        <f t="shared" si="0"/>
        <v>Yes</v>
      </c>
    </row>
    <row r="26" spans="1:11" x14ac:dyDescent="0.2">
      <c r="A26" s="25" t="s">
        <v>321</v>
      </c>
      <c r="B26" s="97" t="s">
        <v>217</v>
      </c>
      <c r="C26" s="9" t="s">
        <v>217</v>
      </c>
      <c r="D26" s="9" t="str">
        <f t="shared" si="4"/>
        <v>N/A</v>
      </c>
      <c r="E26" s="9">
        <v>79.717509258000007</v>
      </c>
      <c r="F26" s="9" t="str">
        <f t="shared" si="5"/>
        <v>N/A</v>
      </c>
      <c r="G26" s="9">
        <v>78.592592593000006</v>
      </c>
      <c r="H26" s="9" t="str">
        <f t="shared" si="6"/>
        <v>N/A</v>
      </c>
      <c r="I26" s="10" t="s">
        <v>217</v>
      </c>
      <c r="J26" s="10">
        <v>-1.41</v>
      </c>
      <c r="K26" s="9" t="str">
        <f t="shared" si="0"/>
        <v>Yes</v>
      </c>
    </row>
    <row r="27" spans="1:11" x14ac:dyDescent="0.2">
      <c r="A27" s="25" t="s">
        <v>322</v>
      </c>
      <c r="B27" s="97" t="s">
        <v>217</v>
      </c>
      <c r="C27" s="9" t="s">
        <v>217</v>
      </c>
      <c r="D27" s="9" t="str">
        <f t="shared" si="4"/>
        <v>N/A</v>
      </c>
      <c r="E27" s="9">
        <v>43.217638446000002</v>
      </c>
      <c r="F27" s="9" t="str">
        <f t="shared" si="5"/>
        <v>N/A</v>
      </c>
      <c r="G27" s="9">
        <v>38.444444443999998</v>
      </c>
      <c r="H27" s="9" t="str">
        <f t="shared" si="6"/>
        <v>N/A</v>
      </c>
      <c r="I27" s="10" t="s">
        <v>217</v>
      </c>
      <c r="J27" s="10">
        <v>-11</v>
      </c>
      <c r="K27" s="9" t="str">
        <f t="shared" si="0"/>
        <v>Yes</v>
      </c>
    </row>
    <row r="28" spans="1:11" x14ac:dyDescent="0.2">
      <c r="A28" s="25" t="s">
        <v>829</v>
      </c>
      <c r="B28" s="97" t="s">
        <v>217</v>
      </c>
      <c r="C28" s="9" t="s">
        <v>217</v>
      </c>
      <c r="D28" s="9" t="str">
        <f t="shared" si="4"/>
        <v>N/A</v>
      </c>
      <c r="E28" s="9">
        <v>2.1165803108999999</v>
      </c>
      <c r="F28" s="9" t="str">
        <f t="shared" si="5"/>
        <v>N/A</v>
      </c>
      <c r="G28" s="9">
        <v>2.1001926782</v>
      </c>
      <c r="H28" s="9" t="str">
        <f t="shared" si="6"/>
        <v>N/A</v>
      </c>
      <c r="I28" s="10" t="s">
        <v>217</v>
      </c>
      <c r="J28" s="10">
        <v>-0.77400000000000002</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99.840573934000005</v>
      </c>
      <c r="F30" s="9" t="str">
        <f t="shared" si="5"/>
        <v>N/A</v>
      </c>
      <c r="G30" s="9">
        <v>99.614643545000007</v>
      </c>
      <c r="H30" s="9" t="str">
        <f t="shared" si="6"/>
        <v>N/A</v>
      </c>
      <c r="I30" s="10" t="s">
        <v>217</v>
      </c>
      <c r="J30" s="10">
        <v>-0.22600000000000001</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0</v>
      </c>
      <c r="F33" s="9" t="str">
        <f t="shared" si="5"/>
        <v>N/A</v>
      </c>
      <c r="G33" s="9">
        <v>23.62962963</v>
      </c>
      <c r="H33" s="9" t="str">
        <f t="shared" si="6"/>
        <v>N/A</v>
      </c>
      <c r="I33" s="10" t="s">
        <v>217</v>
      </c>
      <c r="J33" s="10" t="s">
        <v>1743</v>
      </c>
      <c r="K33" s="9" t="str">
        <f t="shared" si="0"/>
        <v>N/A</v>
      </c>
    </row>
    <row r="34" spans="1:11" x14ac:dyDescent="0.2">
      <c r="A34" s="25" t="s">
        <v>327</v>
      </c>
      <c r="B34" s="97" t="s">
        <v>217</v>
      </c>
      <c r="C34" s="9" t="s">
        <v>217</v>
      </c>
      <c r="D34" s="9" t="str">
        <f t="shared" si="4"/>
        <v>N/A</v>
      </c>
      <c r="E34" s="9">
        <v>28.481612263999999</v>
      </c>
      <c r="F34" s="9" t="str">
        <f t="shared" si="5"/>
        <v>N/A</v>
      </c>
      <c r="G34" s="9">
        <v>20.148148148000001</v>
      </c>
      <c r="H34" s="9" t="str">
        <f t="shared" si="6"/>
        <v>N/A</v>
      </c>
      <c r="I34" s="10" t="s">
        <v>217</v>
      </c>
      <c r="J34" s="10">
        <v>-29.3</v>
      </c>
      <c r="K34" s="9" t="str">
        <f t="shared" si="0"/>
        <v>Yes</v>
      </c>
    </row>
    <row r="35" spans="1:11" ht="25.5" x14ac:dyDescent="0.2">
      <c r="A35" s="25" t="s">
        <v>369</v>
      </c>
      <c r="B35" s="97" t="s">
        <v>217</v>
      </c>
      <c r="C35" s="9" t="s">
        <v>217</v>
      </c>
      <c r="D35" s="9" t="str">
        <f t="shared" si="4"/>
        <v>N/A</v>
      </c>
      <c r="E35" s="9">
        <v>28.765825509999999</v>
      </c>
      <c r="F35" s="9" t="str">
        <f>IF($B35="N/A","N/A",IF(E35&lt;0,"No","Yes"))</f>
        <v>N/A</v>
      </c>
      <c r="G35" s="9">
        <v>21.925925926000001</v>
      </c>
      <c r="H35" s="9" t="str">
        <f t="shared" si="6"/>
        <v>N/A</v>
      </c>
      <c r="I35" s="10" t="s">
        <v>217</v>
      </c>
      <c r="J35" s="10">
        <v>-23.8</v>
      </c>
      <c r="K35" s="9" t="str">
        <f t="shared" si="0"/>
        <v>Yes</v>
      </c>
    </row>
    <row r="36" spans="1:11" x14ac:dyDescent="0.2">
      <c r="A36" s="28" t="s">
        <v>373</v>
      </c>
      <c r="B36" s="1" t="s">
        <v>217</v>
      </c>
      <c r="C36" s="8" t="s">
        <v>217</v>
      </c>
      <c r="D36" s="9" t="str">
        <f t="shared" ref="D36:D39" si="7">IF($B36="N/A","N/A",IF(C36&lt;0,"No","Yes"))</f>
        <v>N/A</v>
      </c>
      <c r="E36" s="8">
        <v>89.656360348000007</v>
      </c>
      <c r="F36" s="9" t="str">
        <f t="shared" ref="F36:F39" si="8">IF($B36="N/A","N/A",IF(E36&lt;0,"No","Yes"))</f>
        <v>N/A</v>
      </c>
      <c r="G36" s="8">
        <v>85.851851851999996</v>
      </c>
      <c r="H36" s="9" t="str">
        <f t="shared" ref="H36:H39" si="9">IF($B36="N/A","N/A",IF(G36&lt;0,"No","Yes"))</f>
        <v>N/A</v>
      </c>
      <c r="I36" s="10" t="s">
        <v>217</v>
      </c>
      <c r="J36" s="10">
        <v>-4.24</v>
      </c>
      <c r="K36" s="9" t="str">
        <f>IF(J36="Div by 0", "N/A", IF(J36="N/A","N/A", IF(J36&gt;30, "No", IF(J36&lt;-30, "No", "Yes"))))</f>
        <v>Yes</v>
      </c>
    </row>
    <row r="37" spans="1:11" x14ac:dyDescent="0.2">
      <c r="A37" s="28" t="s">
        <v>374</v>
      </c>
      <c r="B37" s="1" t="s">
        <v>217</v>
      </c>
      <c r="C37" s="8" t="s">
        <v>217</v>
      </c>
      <c r="D37" s="9" t="str">
        <f t="shared" si="7"/>
        <v>N/A</v>
      </c>
      <c r="E37" s="8">
        <v>9.0775988286999993</v>
      </c>
      <c r="F37" s="9" t="str">
        <f t="shared" si="8"/>
        <v>N/A</v>
      </c>
      <c r="G37" s="8">
        <v>7.8518518519000002</v>
      </c>
      <c r="H37" s="9" t="str">
        <f t="shared" si="9"/>
        <v>N/A</v>
      </c>
      <c r="I37" s="10" t="s">
        <v>217</v>
      </c>
      <c r="J37" s="10">
        <v>-13.5</v>
      </c>
      <c r="K37" s="9" t="str">
        <f>IF(J37="Div by 0", "N/A", IF(J37="N/A","N/A", IF(J37&gt;30, "No", IF(J37&lt;-30, "No", "Yes"))))</f>
        <v>Yes</v>
      </c>
    </row>
    <row r="38" spans="1:11" x14ac:dyDescent="0.2">
      <c r="A38" s="28" t="s">
        <v>375</v>
      </c>
      <c r="B38" s="1" t="s">
        <v>217</v>
      </c>
      <c r="C38" s="8" t="s">
        <v>217</v>
      </c>
      <c r="D38" s="9" t="str">
        <f t="shared" si="7"/>
        <v>N/A</v>
      </c>
      <c r="E38" s="8">
        <v>8.6125226000000003E-3</v>
      </c>
      <c r="F38" s="9" t="str">
        <f t="shared" si="8"/>
        <v>N/A</v>
      </c>
      <c r="G38" s="8">
        <v>4.9629629629999998</v>
      </c>
      <c r="H38" s="9" t="str">
        <f t="shared" si="9"/>
        <v>N/A</v>
      </c>
      <c r="I38" s="10" t="s">
        <v>217</v>
      </c>
      <c r="J38" s="10">
        <v>57525</v>
      </c>
      <c r="K38" s="9" t="str">
        <f>IF(J38="Div by 0", "N/A", IF(J38="N/A","N/A", IF(J38&gt;30, "No", IF(J38&lt;-30, "No", "Yes"))))</f>
        <v>No</v>
      </c>
    </row>
    <row r="39" spans="1:11" x14ac:dyDescent="0.2">
      <c r="A39" s="28" t="s">
        <v>376</v>
      </c>
      <c r="B39" s="1" t="s">
        <v>217</v>
      </c>
      <c r="C39" s="8" t="s">
        <v>217</v>
      </c>
      <c r="D39" s="9" t="str">
        <f t="shared" si="7"/>
        <v>N/A</v>
      </c>
      <c r="E39" s="8">
        <v>0.67177676340000003</v>
      </c>
      <c r="F39" s="9" t="str">
        <f t="shared" si="8"/>
        <v>N/A</v>
      </c>
      <c r="G39" s="8">
        <v>0.66666666669999997</v>
      </c>
      <c r="H39" s="9" t="str">
        <f t="shared" si="9"/>
        <v>N/A</v>
      </c>
      <c r="I39" s="10" t="s">
        <v>217</v>
      </c>
      <c r="J39" s="10">
        <v>-0.76100000000000001</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4</v>
      </c>
      <c r="D6" s="9" t="s">
        <v>217</v>
      </c>
      <c r="E6" s="5">
        <v>7</v>
      </c>
      <c r="F6" s="9" t="s">
        <v>217</v>
      </c>
      <c r="G6" s="5">
        <v>7</v>
      </c>
      <c r="H6" s="9" t="s">
        <v>217</v>
      </c>
      <c r="I6" s="10" t="s">
        <v>217</v>
      </c>
      <c r="J6" s="10" t="s">
        <v>217</v>
      </c>
      <c r="K6" s="9" t="s">
        <v>217</v>
      </c>
    </row>
    <row r="7" spans="1:11" s="27" customFormat="1" x14ac:dyDescent="0.2">
      <c r="A7" s="99" t="s">
        <v>12</v>
      </c>
      <c r="B7" s="29" t="s">
        <v>217</v>
      </c>
      <c r="C7" s="30">
        <v>61021</v>
      </c>
      <c r="D7" s="31" t="str">
        <f>IF($B7="N/A","N/A",IF(C7&gt;15,"No",IF(C7&lt;-15,"No","Yes")))</f>
        <v>N/A</v>
      </c>
      <c r="E7" s="30">
        <v>120889</v>
      </c>
      <c r="F7" s="31" t="str">
        <f>IF($B7="N/A","N/A",IF(E7&gt;15,"No",IF(E7&lt;-15,"No","Yes")))</f>
        <v>N/A</v>
      </c>
      <c r="G7" s="30">
        <v>131015</v>
      </c>
      <c r="H7" s="31" t="str">
        <f>IF($B7="N/A","N/A",IF(G7&gt;15,"No",IF(G7&lt;-15,"No","Yes")))</f>
        <v>N/A</v>
      </c>
      <c r="I7" s="32">
        <v>98.11</v>
      </c>
      <c r="J7" s="32">
        <v>8.3759999999999994</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99.748883715999995</v>
      </c>
      <c r="H8" s="31" t="str">
        <f>IF($B8="N/A","N/A",IF(G8&gt;15,"No",IF(G8&lt;-15,"No","Yes")))</f>
        <v>N/A</v>
      </c>
      <c r="I8" s="32" t="s">
        <v>217</v>
      </c>
      <c r="J8" s="32" t="s">
        <v>217</v>
      </c>
      <c r="K8" s="31" t="str">
        <f t="shared" si="0"/>
        <v>N/A</v>
      </c>
    </row>
    <row r="9" spans="1:11" x14ac:dyDescent="0.2">
      <c r="A9" s="99" t="s">
        <v>119</v>
      </c>
      <c r="B9" s="34" t="s">
        <v>217</v>
      </c>
      <c r="C9" s="8">
        <v>0.29825797679999999</v>
      </c>
      <c r="D9" s="9" t="str">
        <f>IF($B9="N/A","N/A",IF(C9&gt;15,"No",IF(C9&lt;-15,"No","Yes")))</f>
        <v>N/A</v>
      </c>
      <c r="E9" s="8">
        <v>0.19770202419999999</v>
      </c>
      <c r="F9" s="9" t="str">
        <f>IF($B9="N/A","N/A",IF(E9&gt;15,"No",IF(E9&lt;-15,"No","Yes")))</f>
        <v>N/A</v>
      </c>
      <c r="G9" s="8">
        <v>0.2511162844</v>
      </c>
      <c r="H9" s="9" t="str">
        <f>IF($B9="N/A","N/A",IF(G9&gt;15,"No",IF(G9&lt;-15,"No","Yes")))</f>
        <v>N/A</v>
      </c>
      <c r="I9" s="10">
        <v>-33.700000000000003</v>
      </c>
      <c r="J9" s="10">
        <v>27.02</v>
      </c>
      <c r="K9" s="9" t="str">
        <f t="shared" si="0"/>
        <v>Yes</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99.971875026000006</v>
      </c>
      <c r="F11" s="9" t="str">
        <f>IF(OR($B11="N/A",$E11="N/A"),"N/A",IF(E11&gt;100,"No",IF(E11&lt;95,"No","Yes")))</f>
        <v>Yes</v>
      </c>
      <c r="G11" s="8">
        <v>99.930542303999999</v>
      </c>
      <c r="H11" s="9" t="str">
        <f>IF($B11="N/A","N/A",IF(G11&gt;100,"No",IF(G11&lt;95,"No","Yes")))</f>
        <v>Yes</v>
      </c>
      <c r="I11" s="10" t="s">
        <v>217</v>
      </c>
      <c r="J11" s="10">
        <v>-4.1000000000000002E-2</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27.805672973</v>
      </c>
      <c r="F13" s="9" t="str">
        <f t="shared" si="2"/>
        <v>No</v>
      </c>
      <c r="G13" s="8">
        <v>29.621799030999998</v>
      </c>
      <c r="H13" s="9" t="str">
        <f t="shared" si="3"/>
        <v>No</v>
      </c>
      <c r="I13" s="10" t="s">
        <v>217</v>
      </c>
      <c r="J13" s="10">
        <v>6.5309999999999997</v>
      </c>
      <c r="K13" s="9" t="str">
        <f t="shared" si="0"/>
        <v>Yes</v>
      </c>
    </row>
    <row r="14" spans="1:11" x14ac:dyDescent="0.2">
      <c r="A14" s="99" t="s">
        <v>13</v>
      </c>
      <c r="B14" s="34" t="s">
        <v>217</v>
      </c>
      <c r="C14" s="35">
        <v>60839</v>
      </c>
      <c r="D14" s="9" t="str">
        <f>IF($B14="N/A","N/A",IF(C14&gt;15,"No",IF(C14&lt;-15,"No","Yes")))</f>
        <v>N/A</v>
      </c>
      <c r="E14" s="35">
        <v>120650</v>
      </c>
      <c r="F14" s="9" t="str">
        <f>IF($B14="N/A","N/A",IF(E14&gt;15,"No",IF(E14&lt;-15,"No","Yes")))</f>
        <v>N/A</v>
      </c>
      <c r="G14" s="35">
        <v>130686</v>
      </c>
      <c r="H14" s="9" t="str">
        <f>IF($B14="N/A","N/A",IF(G14&gt;15,"No",IF(G14&lt;-15,"No","Yes")))</f>
        <v>N/A</v>
      </c>
      <c r="I14" s="10">
        <v>98.31</v>
      </c>
      <c r="J14" s="10">
        <v>8.3179999999999996</v>
      </c>
      <c r="K14" s="9" t="str">
        <f t="shared" si="0"/>
        <v>Yes</v>
      </c>
    </row>
    <row r="15" spans="1:11" x14ac:dyDescent="0.2">
      <c r="A15" s="99" t="s">
        <v>442</v>
      </c>
      <c r="B15" s="34" t="s">
        <v>219</v>
      </c>
      <c r="C15" s="8">
        <v>9.8998997354</v>
      </c>
      <c r="D15" s="9" t="str">
        <f>IF($B15="N/A","N/A",IF(C15&gt;20,"No",IF(C15&lt;5,"No","Yes")))</f>
        <v>Yes</v>
      </c>
      <c r="E15" s="8">
        <v>2.3506009117</v>
      </c>
      <c r="F15" s="9" t="str">
        <f>IF($B15="N/A","N/A",IF(E15&gt;20,"No",IF(E15&lt;5,"No","Yes")))</f>
        <v>No</v>
      </c>
      <c r="G15" s="8">
        <v>2.153252835</v>
      </c>
      <c r="H15" s="9" t="str">
        <f>IF($B15="N/A","N/A",IF(G15&gt;20,"No",IF(G15&lt;5,"No","Yes")))</f>
        <v>No</v>
      </c>
      <c r="I15" s="10">
        <v>-76.3</v>
      </c>
      <c r="J15" s="10">
        <v>-8.4</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97.846747164999996</v>
      </c>
      <c r="H16" s="9" t="str">
        <f>IF($B16="N/A","N/A",IF(G16&gt;15,"No",IF(G16&lt;-15,"No","Yes")))</f>
        <v>N/A</v>
      </c>
      <c r="I16" s="10" t="s">
        <v>217</v>
      </c>
      <c r="J16" s="10" t="s">
        <v>217</v>
      </c>
      <c r="K16" s="9" t="str">
        <f t="shared" si="0"/>
        <v>N/A</v>
      </c>
    </row>
    <row r="17" spans="1:11" x14ac:dyDescent="0.2">
      <c r="A17" s="99" t="s">
        <v>444</v>
      </c>
      <c r="B17" s="34" t="s">
        <v>239</v>
      </c>
      <c r="C17" s="8">
        <v>8.7641151234999999</v>
      </c>
      <c r="D17" s="9" t="str">
        <f>IF($B17="N/A","N/A",IF(C17&gt;1,"Yes","No"))</f>
        <v>Yes</v>
      </c>
      <c r="E17" s="8">
        <v>6.8752590137</v>
      </c>
      <c r="F17" s="9" t="str">
        <f>IF($B17="N/A","N/A",IF(E17&gt;1,"Yes","No"))</f>
        <v>Yes</v>
      </c>
      <c r="G17" s="8">
        <v>10.349999235</v>
      </c>
      <c r="H17" s="9" t="str">
        <f>IF($B17="N/A","N/A",IF(G17&gt;1,"Yes","No"))</f>
        <v>Yes</v>
      </c>
      <c r="I17" s="10">
        <v>-21.6</v>
      </c>
      <c r="J17" s="10">
        <v>50.54</v>
      </c>
      <c r="K17" s="9" t="str">
        <f t="shared" si="0"/>
        <v>No</v>
      </c>
    </row>
    <row r="18" spans="1:11" x14ac:dyDescent="0.2">
      <c r="A18" s="99" t="s">
        <v>856</v>
      </c>
      <c r="B18" s="34" t="s">
        <v>217</v>
      </c>
      <c r="C18" s="100">
        <v>3418.0127532000001</v>
      </c>
      <c r="D18" s="9" t="str">
        <f>IF($B18="N/A","N/A",IF(C18&gt;15,"No",IF(C18&lt;-15,"No","Yes")))</f>
        <v>N/A</v>
      </c>
      <c r="E18" s="100">
        <v>1871.1174200999999</v>
      </c>
      <c r="F18" s="9" t="str">
        <f>IF($B18="N/A","N/A",IF(E18&gt;15,"No",IF(E18&lt;-15,"No","Yes")))</f>
        <v>N/A</v>
      </c>
      <c r="G18" s="100">
        <v>2251.0558184000001</v>
      </c>
      <c r="H18" s="9" t="str">
        <f>IF($B18="N/A","N/A",IF(G18&gt;15,"No",IF(G18&lt;-15,"No","Yes")))</f>
        <v>N/A</v>
      </c>
      <c r="I18" s="10">
        <v>-45.3</v>
      </c>
      <c r="J18" s="10">
        <v>20.309999999999999</v>
      </c>
      <c r="K18" s="9" t="str">
        <f t="shared" si="0"/>
        <v>Yes</v>
      </c>
    </row>
    <row r="19" spans="1:11" x14ac:dyDescent="0.2">
      <c r="A19" s="3" t="s">
        <v>131</v>
      </c>
      <c r="B19" s="34" t="s">
        <v>217</v>
      </c>
      <c r="C19" s="35">
        <v>11</v>
      </c>
      <c r="D19" s="34" t="s">
        <v>217</v>
      </c>
      <c r="E19" s="35">
        <v>38</v>
      </c>
      <c r="F19" s="34" t="s">
        <v>217</v>
      </c>
      <c r="G19" s="35">
        <v>77</v>
      </c>
      <c r="H19" s="9" t="str">
        <f>IF($B19="N/A","N/A",IF(G19&gt;15,"No",IF(G19&lt;-15,"No","Yes")))</f>
        <v>N/A</v>
      </c>
      <c r="I19" s="10">
        <v>1800</v>
      </c>
      <c r="J19" s="10">
        <v>102.6</v>
      </c>
      <c r="K19" s="9" t="str">
        <f t="shared" si="0"/>
        <v>No</v>
      </c>
    </row>
    <row r="20" spans="1:11" x14ac:dyDescent="0.2">
      <c r="A20" s="3" t="s">
        <v>350</v>
      </c>
      <c r="B20" s="29" t="s">
        <v>217</v>
      </c>
      <c r="C20" s="8" t="s">
        <v>217</v>
      </c>
      <c r="D20" s="34" t="s">
        <v>217</v>
      </c>
      <c r="E20" s="8" t="s">
        <v>217</v>
      </c>
      <c r="F20" s="34" t="s">
        <v>217</v>
      </c>
      <c r="G20" s="8">
        <v>5.8771896300000001E-2</v>
      </c>
      <c r="H20" s="9" t="str">
        <f>IF($B20="N/A","N/A",IF(G20&gt;15,"No",IF(G20&lt;-15,"No","Yes")))</f>
        <v>N/A</v>
      </c>
      <c r="I20" s="10" t="s">
        <v>217</v>
      </c>
      <c r="J20" s="10" t="s">
        <v>217</v>
      </c>
      <c r="K20" s="9" t="str">
        <f t="shared" si="0"/>
        <v>N/A</v>
      </c>
    </row>
    <row r="21" spans="1:11" ht="25.5" x14ac:dyDescent="0.2">
      <c r="A21" s="3" t="s">
        <v>835</v>
      </c>
      <c r="B21" s="34" t="s">
        <v>217</v>
      </c>
      <c r="C21" s="100">
        <v>5035</v>
      </c>
      <c r="D21" s="9" t="str">
        <f>IF($B21="N/A","N/A",IF(C21&gt;60,"No",IF(C21&lt;15,"No","Yes")))</f>
        <v>N/A</v>
      </c>
      <c r="E21" s="100">
        <v>2163.2105262999999</v>
      </c>
      <c r="F21" s="9" t="str">
        <f>IF($B21="N/A","N/A",IF(E21&gt;60,"No",IF(E21&lt;15,"No","Yes")))</f>
        <v>N/A</v>
      </c>
      <c r="G21" s="100">
        <v>1877.5454545</v>
      </c>
      <c r="H21" s="9" t="str">
        <f>IF($B21="N/A","N/A",IF(G21&gt;60,"No",IF(G21&lt;15,"No","Yes")))</f>
        <v>N/A</v>
      </c>
      <c r="I21" s="10">
        <v>-57</v>
      </c>
      <c r="J21" s="10">
        <v>-13.2</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54816</v>
      </c>
      <c r="D6" s="9" t="str">
        <f>IF($B6="N/A","N/A",IF(C6&gt;15,"No",IF(C6&lt;-15,"No","Yes")))</f>
        <v>N/A</v>
      </c>
      <c r="E6" s="35">
        <v>117814</v>
      </c>
      <c r="F6" s="9" t="str">
        <f>IF($B6="N/A","N/A",IF(E6&gt;15,"No",IF(E6&lt;-15,"No","Yes")))</f>
        <v>N/A</v>
      </c>
      <c r="G6" s="35">
        <v>127872</v>
      </c>
      <c r="H6" s="9" t="str">
        <f>IF($B6="N/A","N/A",IF(G6&gt;15,"No",IF(G6&lt;-15,"No","Yes")))</f>
        <v>N/A</v>
      </c>
      <c r="I6" s="10">
        <v>114.9</v>
      </c>
      <c r="J6" s="10">
        <v>8.5370000000000008</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137.34670353999999</v>
      </c>
      <c r="D9" s="9" t="str">
        <f>IF($B9="N/A","N/A",IF(C9&gt;100,"No",IF(C9&lt;50,"No","Yes")))</f>
        <v>No</v>
      </c>
      <c r="E9" s="36">
        <v>143.17958525</v>
      </c>
      <c r="F9" s="9" t="str">
        <f>IF($B9="N/A","N/A",IF(E9&gt;100,"No",IF(E9&lt;50,"No","Yes")))</f>
        <v>No</v>
      </c>
      <c r="G9" s="36">
        <v>147.72174178</v>
      </c>
      <c r="H9" s="9" t="str">
        <f>IF($B9="N/A","N/A",IF(G9&gt;100,"No",IF(G9&lt;50,"No","Yes")))</f>
        <v>No</v>
      </c>
      <c r="I9" s="10">
        <v>4.2469999999999999</v>
      </c>
      <c r="J9" s="10">
        <v>3.1720000000000002</v>
      </c>
      <c r="K9" s="9" t="str">
        <f t="shared" si="0"/>
        <v>Yes</v>
      </c>
    </row>
    <row r="10" spans="1:11" ht="25.5" x14ac:dyDescent="0.2">
      <c r="A10" s="81" t="s">
        <v>838</v>
      </c>
      <c r="B10" s="34" t="s">
        <v>217</v>
      </c>
      <c r="C10" s="36">
        <v>202.49606012999999</v>
      </c>
      <c r="D10" s="9" t="str">
        <f>IF($B10="N/A","N/A",IF(C10&gt;15,"No",IF(C10&lt;-15,"No","Yes")))</f>
        <v>N/A</v>
      </c>
      <c r="E10" s="36">
        <v>200.50136698</v>
      </c>
      <c r="F10" s="9" t="str">
        <f>IF($B10="N/A","N/A",IF(E10&gt;15,"No",IF(E10&lt;-15,"No","Yes")))</f>
        <v>N/A</v>
      </c>
      <c r="G10" s="36">
        <v>200.33422969</v>
      </c>
      <c r="H10" s="9" t="str">
        <f>IF($B10="N/A","N/A",IF(G10&gt;15,"No",IF(G10&lt;-15,"No","Yes")))</f>
        <v>N/A</v>
      </c>
      <c r="I10" s="10">
        <v>-0.98499999999999999</v>
      </c>
      <c r="J10" s="10">
        <v>-8.3000000000000004E-2</v>
      </c>
      <c r="K10" s="9" t="str">
        <f t="shared" si="0"/>
        <v>Yes</v>
      </c>
    </row>
    <row r="11" spans="1:11" ht="25.5" x14ac:dyDescent="0.2">
      <c r="A11" s="81" t="s">
        <v>839</v>
      </c>
      <c r="B11" s="34" t="s">
        <v>217</v>
      </c>
      <c r="C11" s="36">
        <v>461.18554688</v>
      </c>
      <c r="D11" s="9" t="str">
        <f>IF($B11="N/A","N/A",IF(C11&gt;15,"No",IF(C11&lt;-15,"No","Yes")))</f>
        <v>N/A</v>
      </c>
      <c r="E11" s="36">
        <v>410.06902086999997</v>
      </c>
      <c r="F11" s="9" t="str">
        <f>IF($B11="N/A","N/A",IF(E11&gt;15,"No",IF(E11&lt;-15,"No","Yes")))</f>
        <v>N/A</v>
      </c>
      <c r="G11" s="36">
        <v>399.08745247000002</v>
      </c>
      <c r="H11" s="9" t="str">
        <f>IF($B11="N/A","N/A",IF(G11&gt;15,"No",IF(G11&lt;-15,"No","Yes")))</f>
        <v>N/A</v>
      </c>
      <c r="I11" s="10">
        <v>-11.1</v>
      </c>
      <c r="J11" s="10">
        <v>-2.68</v>
      </c>
      <c r="K11" s="9" t="str">
        <f t="shared" si="0"/>
        <v>Yes</v>
      </c>
    </row>
    <row r="12" spans="1:11" ht="25.5" x14ac:dyDescent="0.2">
      <c r="A12" s="81" t="s">
        <v>840</v>
      </c>
      <c r="B12" s="34" t="s">
        <v>217</v>
      </c>
      <c r="C12" s="36">
        <v>751.91086114999996</v>
      </c>
      <c r="D12" s="9" t="str">
        <f>IF($B12="N/A","N/A",IF(C12&gt;15,"No",IF(C12&lt;-15,"No","Yes")))</f>
        <v>N/A</v>
      </c>
      <c r="E12" s="36">
        <v>832.60206404999997</v>
      </c>
      <c r="F12" s="9" t="str">
        <f>IF($B12="N/A","N/A",IF(E12&gt;15,"No",IF(E12&lt;-15,"No","Yes")))</f>
        <v>N/A</v>
      </c>
      <c r="G12" s="36">
        <v>782.12364766999997</v>
      </c>
      <c r="H12" s="9" t="str">
        <f>IF($B12="N/A","N/A",IF(G12&gt;15,"No",IF(G12&lt;-15,"No","Yes")))</f>
        <v>N/A</v>
      </c>
      <c r="I12" s="10">
        <v>10.73</v>
      </c>
      <c r="J12" s="10">
        <v>-6.06</v>
      </c>
      <c r="K12" s="9" t="str">
        <f t="shared" si="0"/>
        <v>Yes</v>
      </c>
    </row>
    <row r="13" spans="1:11" x14ac:dyDescent="0.2">
      <c r="A13" s="81" t="s">
        <v>655</v>
      </c>
      <c r="B13" s="34" t="s">
        <v>241</v>
      </c>
      <c r="C13" s="8">
        <v>81.757151196999999</v>
      </c>
      <c r="D13" s="9" t="str">
        <f>IF($B13="N/A","N/A",IF(C13&gt;99,"No",IF(C13&lt;75,"No","Yes")))</f>
        <v>Yes</v>
      </c>
      <c r="E13" s="8">
        <v>87.530344440999997</v>
      </c>
      <c r="F13" s="9" t="str">
        <f>IF($B13="N/A","N/A",IF(E13&gt;99,"No",IF(E13&lt;75,"No","Yes")))</f>
        <v>Yes</v>
      </c>
      <c r="G13" s="8">
        <v>85.942974223999997</v>
      </c>
      <c r="H13" s="9" t="str">
        <f>IF($B13="N/A","N/A",IF(G13&gt;99,"No",IF(G13&lt;75,"No","Yes")))</f>
        <v>Yes</v>
      </c>
      <c r="I13" s="10">
        <v>7.0609999999999999</v>
      </c>
      <c r="J13" s="10">
        <v>-1.81</v>
      </c>
      <c r="K13" s="9" t="str">
        <f t="shared" ref="K13:K24" si="1">IF(J13="Div by 0", "N/A", IF(J13="N/A","N/A", IF(J13&gt;30, "No", IF(J13&lt;-30, "No", "Yes"))))</f>
        <v>Yes</v>
      </c>
    </row>
    <row r="14" spans="1:11" x14ac:dyDescent="0.2">
      <c r="A14" s="81" t="s">
        <v>495</v>
      </c>
      <c r="B14" s="34" t="s">
        <v>217</v>
      </c>
      <c r="C14" s="9">
        <v>99.988843270000004</v>
      </c>
      <c r="D14" s="9" t="str">
        <f>IF($B14="N/A","N/A",IF(C14&gt;15,"No",IF(C14&lt;-15,"No","Yes")))</f>
        <v>N/A</v>
      </c>
      <c r="E14" s="9">
        <v>99.987393694999994</v>
      </c>
      <c r="F14" s="9" t="str">
        <f>IF($B14="N/A","N/A",IF(E14&gt;15,"No",IF(E14&lt;-15,"No","Yes")))</f>
        <v>N/A</v>
      </c>
      <c r="G14" s="9">
        <v>99.979071312000002</v>
      </c>
      <c r="H14" s="9" t="str">
        <f>IF($B14="N/A","N/A",IF(G14&gt;15,"No",IF(G14&lt;-15,"No","Yes")))</f>
        <v>N/A</v>
      </c>
      <c r="I14" s="10">
        <v>-1E-3</v>
      </c>
      <c r="J14" s="10">
        <v>-8.0000000000000002E-3</v>
      </c>
      <c r="K14" s="9" t="str">
        <f t="shared" si="1"/>
        <v>Yes</v>
      </c>
    </row>
    <row r="15" spans="1:11" x14ac:dyDescent="0.2">
      <c r="A15" s="81" t="s">
        <v>841</v>
      </c>
      <c r="B15" s="34" t="s">
        <v>217</v>
      </c>
      <c r="C15" s="35">
        <v>22.270536251999999</v>
      </c>
      <c r="D15" s="9" t="str">
        <f>IF($B15="N/A","N/A",IF(C15&gt;15,"No",IF(C15&lt;-15,"No","Yes")))</f>
        <v>N/A</v>
      </c>
      <c r="E15" s="10">
        <v>10.018882746999999</v>
      </c>
      <c r="F15" s="9" t="str">
        <f>IF($B15="N/A","N/A",IF(E15&gt;15,"No",IF(E15&lt;-15,"No","Yes")))</f>
        <v>N/A</v>
      </c>
      <c r="G15" s="10">
        <v>9.4950033675000007</v>
      </c>
      <c r="H15" s="9" t="str">
        <f>IF($B15="N/A","N/A",IF(G15&gt;15,"No",IF(G15&lt;-15,"No","Yes")))</f>
        <v>N/A</v>
      </c>
      <c r="I15" s="10">
        <v>-55</v>
      </c>
      <c r="J15" s="10">
        <v>-5.23</v>
      </c>
      <c r="K15" s="9" t="str">
        <f t="shared" si="1"/>
        <v>Yes</v>
      </c>
    </row>
    <row r="16" spans="1:11" x14ac:dyDescent="0.2">
      <c r="A16" s="78" t="s">
        <v>656</v>
      </c>
      <c r="B16" s="59" t="s">
        <v>242</v>
      </c>
      <c r="C16" s="9">
        <v>16.976795096</v>
      </c>
      <c r="D16" s="9" t="str">
        <f>IF($B16="N/A","N/A",IF(C16&gt;20,"No",IF(C16&lt;=0,"No","Yes")))</f>
        <v>Yes</v>
      </c>
      <c r="E16" s="9">
        <v>11.85597637</v>
      </c>
      <c r="F16" s="9" t="str">
        <f>IF($B16="N/A","N/A",IF(E16&gt;20,"No",IF(E16&lt;=0,"No","Yes")))</f>
        <v>Yes</v>
      </c>
      <c r="G16" s="9">
        <v>13.429054054</v>
      </c>
      <c r="H16" s="9" t="str">
        <f>IF($B16="N/A","N/A",IF(G16&gt;20,"No",IF(G16&lt;=0,"No","Yes")))</f>
        <v>Yes</v>
      </c>
      <c r="I16" s="10">
        <v>-30.2</v>
      </c>
      <c r="J16" s="10">
        <v>13.27</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28.338061465999999</v>
      </c>
      <c r="D18" s="9" t="str">
        <f>IF($B18="N/A","N/A",IF(C18&gt;15,"No",IF(C18&lt;-15,"No","Yes")))</f>
        <v>N/A</v>
      </c>
      <c r="E18" s="10">
        <v>20.137242268000001</v>
      </c>
      <c r="F18" s="9" t="str">
        <f>IF($B18="N/A","N/A",IF(E18&gt;15,"No",IF(E18&lt;-15,"No","Yes")))</f>
        <v>N/A</v>
      </c>
      <c r="G18" s="10">
        <v>16.350163056</v>
      </c>
      <c r="H18" s="9" t="str">
        <f>IF($B18="N/A","N/A",IF(G18&gt;15,"No",IF(G18&lt;-15,"No","Yes")))</f>
        <v>N/A</v>
      </c>
      <c r="I18" s="10">
        <v>-28.9</v>
      </c>
      <c r="J18" s="10">
        <v>-18.8</v>
      </c>
      <c r="K18" s="9" t="str">
        <f t="shared" si="1"/>
        <v>Yes</v>
      </c>
    </row>
    <row r="19" spans="1:11" x14ac:dyDescent="0.2">
      <c r="A19" s="81" t="s">
        <v>657</v>
      </c>
      <c r="B19" s="59" t="s">
        <v>243</v>
      </c>
      <c r="C19" s="9">
        <v>3.2837127799999997E-2</v>
      </c>
      <c r="D19" s="9" t="str">
        <f>IF($B19="N/A","N/A",IF(C19&gt;10,"No",IF(C19&lt;=0,"No","Yes")))</f>
        <v>Yes</v>
      </c>
      <c r="E19" s="9">
        <v>1.8673502299999999E-2</v>
      </c>
      <c r="F19" s="9" t="str">
        <f>IF($B19="N/A","N/A",IF(E19&gt;10,"No",IF(E19&lt;=0,"No","Yes")))</f>
        <v>Yes</v>
      </c>
      <c r="G19" s="9">
        <v>8.6023524000000007E-3</v>
      </c>
      <c r="H19" s="9" t="str">
        <f>IF($B19="N/A","N/A",IF(G19&gt;10,"No",IF(G19&lt;=0,"No","Yes")))</f>
        <v>Yes</v>
      </c>
      <c r="I19" s="10">
        <v>-43.1</v>
      </c>
      <c r="J19" s="10">
        <v>-53.9</v>
      </c>
      <c r="K19" s="9" t="str">
        <f t="shared" si="1"/>
        <v>No</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28.444444443999998</v>
      </c>
      <c r="D21" s="9" t="str">
        <f>IF($B21="N/A","N/A",IF(C21&gt;15,"No",IF(C21&lt;-15,"No","Yes")))</f>
        <v>N/A</v>
      </c>
      <c r="E21" s="10">
        <v>28.318181817999999</v>
      </c>
      <c r="F21" s="9" t="str">
        <f>IF($B21="N/A","N/A",IF(E21&gt;15,"No",IF(E21&lt;-15,"No","Yes")))</f>
        <v>N/A</v>
      </c>
      <c r="G21" s="10">
        <v>23.909090909</v>
      </c>
      <c r="H21" s="9" t="str">
        <f>IF($B21="N/A","N/A",IF(G21&gt;15,"No",IF(G21&lt;-15,"No","Yes")))</f>
        <v>N/A</v>
      </c>
      <c r="I21" s="10">
        <v>-0.44400000000000001</v>
      </c>
      <c r="J21" s="10">
        <v>-15.6</v>
      </c>
      <c r="K21" s="9" t="str">
        <f t="shared" si="1"/>
        <v>Yes</v>
      </c>
    </row>
    <row r="22" spans="1:11" x14ac:dyDescent="0.2">
      <c r="A22" s="81" t="s">
        <v>1720</v>
      </c>
      <c r="B22" s="59" t="s">
        <v>228</v>
      </c>
      <c r="C22" s="9">
        <v>1.2332165791</v>
      </c>
      <c r="D22" s="9" t="str">
        <f>IF($B22="N/A","N/A",IF(C22&gt;5,"No",IF(C22&lt;=0,"No","Yes")))</f>
        <v>Yes</v>
      </c>
      <c r="E22" s="9">
        <v>0.5950056869</v>
      </c>
      <c r="F22" s="9" t="str">
        <f>IF($B22="N/A","N/A",IF(E22&gt;5,"No",IF(E22&lt;=0,"No","Yes")))</f>
        <v>Yes</v>
      </c>
      <c r="G22" s="9">
        <v>0.61936936939999998</v>
      </c>
      <c r="H22" s="9" t="str">
        <f>IF($B22="N/A","N/A",IF(G22&gt;5,"No",IF(G22&lt;=0,"No","Yes")))</f>
        <v>Yes</v>
      </c>
      <c r="I22" s="10">
        <v>-51.8</v>
      </c>
      <c r="J22" s="10">
        <v>4.0949999999999998</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27.880177515</v>
      </c>
      <c r="D24" s="9" t="str">
        <f>IF($B24="N/A","N/A",IF(C24&gt;15,"No",IF(C24&lt;-15,"No","Yes")))</f>
        <v>N/A</v>
      </c>
      <c r="E24" s="10">
        <v>28.198288160000001</v>
      </c>
      <c r="F24" s="9" t="str">
        <f>IF($B24="N/A","N/A",IF(E24&gt;15,"No",IF(E24&lt;-15,"No","Yes")))</f>
        <v>N/A</v>
      </c>
      <c r="G24" s="10">
        <v>28.01010101</v>
      </c>
      <c r="H24" s="9" t="str">
        <f>IF($B24="N/A","N/A",IF(G24&gt;15,"No",IF(G24&lt;-15,"No","Yes")))</f>
        <v>N/A</v>
      </c>
      <c r="I24" s="10">
        <v>1.141</v>
      </c>
      <c r="J24" s="10">
        <v>-0.66700000000000004</v>
      </c>
      <c r="K24" s="9" t="str">
        <f t="shared" si="1"/>
        <v>Yes</v>
      </c>
    </row>
    <row r="25" spans="1:11" x14ac:dyDescent="0.2">
      <c r="A25" s="81" t="s">
        <v>15</v>
      </c>
      <c r="B25" s="34" t="s">
        <v>244</v>
      </c>
      <c r="C25" s="9">
        <v>0.81363105660000001</v>
      </c>
      <c r="D25" s="9" t="str">
        <f>IF($B25="N/A","N/A",IF(C25&gt;20,"No",IF(C25&lt;1,"No","Yes")))</f>
        <v>No</v>
      </c>
      <c r="E25" s="9">
        <v>0.41081705060000001</v>
      </c>
      <c r="F25" s="9" t="str">
        <f>IF($B25="N/A","N/A",IF(E25&gt;20,"No",IF(E25&lt;1,"No","Yes")))</f>
        <v>No</v>
      </c>
      <c r="G25" s="9">
        <v>0.31046671669999998</v>
      </c>
      <c r="H25" s="9" t="str">
        <f>IF($B25="N/A","N/A",IF(G25&gt;20,"No",IF(G25&lt;1,"No","Yes")))</f>
        <v>No</v>
      </c>
      <c r="I25" s="10">
        <v>-49.5</v>
      </c>
      <c r="J25" s="10">
        <v>-24.4</v>
      </c>
      <c r="K25" s="9" t="str">
        <f t="shared" ref="K25:K34" si="2">IF(J25="Div by 0", "N/A", IF(J25="N/A","N/A", IF(J25&gt;30, "No", IF(J25&lt;-30, "No", "Yes"))))</f>
        <v>Yes</v>
      </c>
    </row>
    <row r="26" spans="1:11" x14ac:dyDescent="0.2">
      <c r="A26" s="81" t="s">
        <v>163</v>
      </c>
      <c r="B26" s="34" t="s">
        <v>218</v>
      </c>
      <c r="C26" s="9">
        <v>1.2660537069</v>
      </c>
      <c r="D26" s="9" t="str">
        <f>IF($B26="N/A","N/A",IF(C26&gt;100,"No",IF(C26&lt;95,"No","Yes")))</f>
        <v>No</v>
      </c>
      <c r="E26" s="9">
        <v>0.61367918919999997</v>
      </c>
      <c r="F26" s="9" t="str">
        <f>IF($B26="N/A","N/A",IF(E26&gt;100,"No",IF(E26&lt;95,"No","Yes")))</f>
        <v>No</v>
      </c>
      <c r="G26" s="9">
        <v>0.62797172170000004</v>
      </c>
      <c r="H26" s="9" t="str">
        <f>IF($B26="N/A","N/A",IF(G26&gt;100,"No",IF(G26&lt;95,"No","Yes")))</f>
        <v>No</v>
      </c>
      <c r="I26" s="10">
        <v>-51.5</v>
      </c>
      <c r="J26" s="10">
        <v>2.3290000000000002</v>
      </c>
      <c r="K26" s="9" t="str">
        <f t="shared" si="2"/>
        <v>Yes</v>
      </c>
    </row>
    <row r="27" spans="1:11" x14ac:dyDescent="0.2">
      <c r="A27" s="81" t="s">
        <v>32</v>
      </c>
      <c r="B27" s="34" t="s">
        <v>218</v>
      </c>
      <c r="C27" s="9">
        <v>99.996351430000004</v>
      </c>
      <c r="D27" s="9" t="str">
        <f>IF($B27="N/A","N/A",IF(C27&gt;100,"No",IF(C27&lt;95,"No","Yes")))</f>
        <v>Yes</v>
      </c>
      <c r="E27" s="9">
        <v>100</v>
      </c>
      <c r="F27" s="9" t="str">
        <f>IF($B27="N/A","N/A",IF(E27&gt;100,"No",IF(E27&lt;95,"No","Yes")))</f>
        <v>Yes</v>
      </c>
      <c r="G27" s="9">
        <v>99.999217967999996</v>
      </c>
      <c r="H27" s="9" t="str">
        <f>IF($B27="N/A","N/A",IF(G27&gt;100,"No",IF(G27&lt;95,"No","Yes")))</f>
        <v>Yes</v>
      </c>
      <c r="I27" s="10">
        <v>3.5999999999999999E-3</v>
      </c>
      <c r="J27" s="10">
        <v>-1E-3</v>
      </c>
      <c r="K27" s="9" t="str">
        <f t="shared" si="2"/>
        <v>Yes</v>
      </c>
    </row>
    <row r="28" spans="1:11" x14ac:dyDescent="0.2">
      <c r="A28" s="81" t="s">
        <v>845</v>
      </c>
      <c r="B28" s="34" t="s">
        <v>230</v>
      </c>
      <c r="C28" s="9">
        <v>19.637318933</v>
      </c>
      <c r="D28" s="9" t="str">
        <f>IF($B28="N/A","N/A",IF(C28&gt;30,"No",IF(C28&lt;5,"No","Yes")))</f>
        <v>Yes</v>
      </c>
      <c r="E28" s="9">
        <v>17.531872273000001</v>
      </c>
      <c r="F28" s="9" t="str">
        <f>IF($B28="N/A","N/A",IF(E28&gt;30,"No",IF(E28&lt;5,"No","Yes")))</f>
        <v>Yes</v>
      </c>
      <c r="G28" s="9">
        <v>16.452518554000001</v>
      </c>
      <c r="H28" s="9" t="str">
        <f>IF($B28="N/A","N/A",IF(G28&gt;30,"No",IF(G28&lt;5,"No","Yes")))</f>
        <v>Yes</v>
      </c>
      <c r="I28" s="10">
        <v>-10.7</v>
      </c>
      <c r="J28" s="10">
        <v>-6.16</v>
      </c>
      <c r="K28" s="9" t="str">
        <f t="shared" si="2"/>
        <v>Yes</v>
      </c>
    </row>
    <row r="29" spans="1:11" x14ac:dyDescent="0.2">
      <c r="A29" s="81" t="s">
        <v>846</v>
      </c>
      <c r="B29" s="34" t="s">
        <v>231</v>
      </c>
      <c r="C29" s="9">
        <v>49.137081766999998</v>
      </c>
      <c r="D29" s="9" t="str">
        <f>IF($B29="N/A","N/A",IF(C29&gt;75,"No",IF(C29&lt;15,"No","Yes")))</f>
        <v>Yes</v>
      </c>
      <c r="E29" s="9">
        <v>47.214252975000001</v>
      </c>
      <c r="F29" s="9" t="str">
        <f>IF($B29="N/A","N/A",IF(E29&gt;75,"No",IF(E29&lt;15,"No","Yes")))</f>
        <v>Yes</v>
      </c>
      <c r="G29" s="9">
        <v>46.013560540999997</v>
      </c>
      <c r="H29" s="9" t="str">
        <f>IF($B29="N/A","N/A",IF(G29&gt;75,"No",IF(G29&lt;15,"No","Yes")))</f>
        <v>Yes</v>
      </c>
      <c r="I29" s="10">
        <v>-3.91</v>
      </c>
      <c r="J29" s="10">
        <v>-2.54</v>
      </c>
      <c r="K29" s="9" t="str">
        <f t="shared" si="2"/>
        <v>Yes</v>
      </c>
    </row>
    <row r="30" spans="1:11" x14ac:dyDescent="0.2">
      <c r="A30" s="81" t="s">
        <v>847</v>
      </c>
      <c r="B30" s="34" t="s">
        <v>232</v>
      </c>
      <c r="C30" s="9">
        <v>31.225599298999999</v>
      </c>
      <c r="D30" s="9" t="str">
        <f>IF($B30="N/A","N/A",IF(C30&gt;70,"No",IF(C30&lt;25,"No","Yes")))</f>
        <v>Yes</v>
      </c>
      <c r="E30" s="9">
        <v>35.253874752000002</v>
      </c>
      <c r="F30" s="9" t="str">
        <f>IF($B30="N/A","N/A",IF(E30&gt;70,"No",IF(E30&lt;25,"No","Yes")))</f>
        <v>Yes</v>
      </c>
      <c r="G30" s="9">
        <v>37.533920905000002</v>
      </c>
      <c r="H30" s="9" t="str">
        <f>IF($B30="N/A","N/A",IF(G30&gt;70,"No",IF(G30&lt;25,"No","Yes")))</f>
        <v>Yes</v>
      </c>
      <c r="I30" s="10">
        <v>12.9</v>
      </c>
      <c r="J30" s="10">
        <v>6.468</v>
      </c>
      <c r="K30" s="9" t="str">
        <f t="shared" si="2"/>
        <v>Yes</v>
      </c>
    </row>
    <row r="31" spans="1:11" x14ac:dyDescent="0.2">
      <c r="A31" s="81" t="s">
        <v>164</v>
      </c>
      <c r="B31" s="34" t="s">
        <v>218</v>
      </c>
      <c r="C31" s="9">
        <v>1.2660537069</v>
      </c>
      <c r="D31" s="9" t="str">
        <f>IF($B31="N/A","N/A",IF(C31&gt;100,"No",IF(C31&lt;95,"No","Yes")))</f>
        <v>No</v>
      </c>
      <c r="E31" s="9">
        <v>0.61367918919999997</v>
      </c>
      <c r="F31" s="9" t="str">
        <f>IF($B31="N/A","N/A",IF(E31&gt;100,"No",IF(E31&lt;95,"No","Yes")))</f>
        <v>No</v>
      </c>
      <c r="G31" s="9">
        <v>0.62797172170000004</v>
      </c>
      <c r="H31" s="9" t="str">
        <f>IF($B31="N/A","N/A",IF(G31&gt;100,"No",IF(G31&lt;95,"No","Yes")))</f>
        <v>No</v>
      </c>
      <c r="I31" s="10">
        <v>-51.5</v>
      </c>
      <c r="J31" s="10">
        <v>2.3290000000000002</v>
      </c>
      <c r="K31" s="9" t="str">
        <f t="shared" si="2"/>
        <v>Yes</v>
      </c>
    </row>
    <row r="32" spans="1:11" x14ac:dyDescent="0.2">
      <c r="A32" s="28" t="s">
        <v>373</v>
      </c>
      <c r="B32" s="34" t="s">
        <v>245</v>
      </c>
      <c r="C32" s="9">
        <v>0.1185785172</v>
      </c>
      <c r="D32" s="9" t="str">
        <f>IF($B32="N/A","N/A",IF(C32&gt;5,"No",IF(C32&lt;1,"No","Yes")))</f>
        <v>No</v>
      </c>
      <c r="E32" s="9">
        <v>4.7532551300000003E-2</v>
      </c>
      <c r="F32" s="9" t="str">
        <f>IF($B32="N/A","N/A",IF(E32&gt;5,"No",IF(E32&lt;1,"No","Yes")))</f>
        <v>No</v>
      </c>
      <c r="G32" s="9">
        <v>4.9268017999999997E-2</v>
      </c>
      <c r="H32" s="9" t="str">
        <f>IF($B32="N/A","N/A",IF(G32&gt;5,"No",IF(G32&lt;1,"No","Yes")))</f>
        <v>No</v>
      </c>
      <c r="I32" s="10">
        <v>-59.9</v>
      </c>
      <c r="J32" s="10">
        <v>3.6509999999999998</v>
      </c>
      <c r="K32" s="9" t="str">
        <f t="shared" si="2"/>
        <v>Yes</v>
      </c>
    </row>
    <row r="33" spans="1:11" x14ac:dyDescent="0.2">
      <c r="A33" s="28" t="s">
        <v>375</v>
      </c>
      <c r="B33" s="34" t="s">
        <v>246</v>
      </c>
      <c r="C33" s="9">
        <v>1.1474751897</v>
      </c>
      <c r="D33" s="9" t="str">
        <f>IF($B33="N/A","N/A",IF(C33&gt;98,"No",IF(C33&lt;8,"No","Yes")))</f>
        <v>No</v>
      </c>
      <c r="E33" s="9">
        <v>0.56614663789999997</v>
      </c>
      <c r="F33" s="9" t="str">
        <f>IF($B33="N/A","N/A",IF(E33&gt;98,"No",IF(E33&lt;8,"No","Yes")))</f>
        <v>No</v>
      </c>
      <c r="G33" s="9">
        <v>0.57870370370000002</v>
      </c>
      <c r="H33" s="9" t="str">
        <f>IF($B33="N/A","N/A",IF(G33&gt;98,"No",IF(G33&lt;8,"No","Yes")))</f>
        <v>No</v>
      </c>
      <c r="I33" s="10">
        <v>-50.7</v>
      </c>
      <c r="J33" s="10">
        <v>2.218</v>
      </c>
      <c r="K33" s="9" t="str">
        <f t="shared" si="2"/>
        <v>Yes</v>
      </c>
    </row>
    <row r="34" spans="1:11" x14ac:dyDescent="0.2">
      <c r="A34" s="28" t="s">
        <v>376</v>
      </c>
      <c r="B34" s="59" t="s">
        <v>228</v>
      </c>
      <c r="C34" s="9">
        <v>0</v>
      </c>
      <c r="D34" s="9" t="str">
        <f>IF($B34="N/A","N/A",IF(C34&gt;5,"No",IF(C34&lt;=0,"No","Yes")))</f>
        <v>No</v>
      </c>
      <c r="E34" s="9">
        <v>0</v>
      </c>
      <c r="F34" s="9" t="str">
        <f>IF($B34="N/A","N/A",IF(E34&gt;5,"No",IF(E34&lt;=0,"No","Yes")))</f>
        <v>No</v>
      </c>
      <c r="G34" s="9">
        <v>0</v>
      </c>
      <c r="H34" s="9" t="str">
        <f>IF($B34="N/A","N/A",IF(G34&gt;5,"No",IF(G34&lt;=0,"No","Yes")))</f>
        <v>No</v>
      </c>
      <c r="I34" s="10" t="s">
        <v>1743</v>
      </c>
      <c r="J34" s="10" t="s">
        <v>1743</v>
      </c>
      <c r="K34" s="9" t="str">
        <f t="shared" si="2"/>
        <v>N/A</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6023</v>
      </c>
      <c r="D6" s="9" t="str">
        <f>IF($B6="N/A","N/A",IF(C6&gt;15,"No",IF(C6&lt;-15,"No","Yes")))</f>
        <v>N/A</v>
      </c>
      <c r="E6" s="35">
        <v>2836</v>
      </c>
      <c r="F6" s="9" t="str">
        <f>IF($B6="N/A","N/A",IF(E6&gt;15,"No",IF(E6&lt;-15,"No","Yes")))</f>
        <v>N/A</v>
      </c>
      <c r="G6" s="35">
        <v>2814</v>
      </c>
      <c r="H6" s="9" t="str">
        <f>IF($B6="N/A","N/A",IF(G6&gt;15,"No",IF(G6&lt;-15,"No","Yes")))</f>
        <v>N/A</v>
      </c>
      <c r="I6" s="10">
        <v>-52.9</v>
      </c>
      <c r="J6" s="10">
        <v>-0.77600000000000002</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693.37921301999995</v>
      </c>
      <c r="D9" s="9" t="str">
        <f>IF($B9="N/A","N/A",IF(C9&gt;15,"No",IF(C9&lt;-15,"No","Yes")))</f>
        <v>N/A</v>
      </c>
      <c r="E9" s="36">
        <v>234.83392101999999</v>
      </c>
      <c r="F9" s="9" t="str">
        <f>IF($B9="N/A","N/A",IF(E9&gt;15,"No",IF(E9&lt;-15,"No","Yes")))</f>
        <v>N/A</v>
      </c>
      <c r="G9" s="36">
        <v>236.69936034</v>
      </c>
      <c r="H9" s="9" t="str">
        <f>IF($B9="N/A","N/A",IF(G9&gt;15,"No",IF(G9&lt;-15,"No","Yes")))</f>
        <v>N/A</v>
      </c>
      <c r="I9" s="10">
        <v>-66.099999999999994</v>
      </c>
      <c r="J9" s="10">
        <v>0.7944</v>
      </c>
      <c r="K9" s="9" t="str">
        <f t="shared" si="0"/>
        <v>Yes</v>
      </c>
    </row>
    <row r="10" spans="1:11" x14ac:dyDescent="0.2">
      <c r="A10" s="81" t="s">
        <v>655</v>
      </c>
      <c r="B10" s="34" t="s">
        <v>241</v>
      </c>
      <c r="C10" s="8">
        <v>100</v>
      </c>
      <c r="D10" s="9" t="str">
        <f>IF($B10="N/A","N/A",IF(C10&gt;99,"No",IF(C10&lt;75,"No","Yes")))</f>
        <v>No</v>
      </c>
      <c r="E10" s="8">
        <v>99.964739069000004</v>
      </c>
      <c r="F10" s="9" t="str">
        <f>IF($B10="N/A","N/A",IF(E10&gt;99,"No",IF(E10&lt;75,"No","Yes")))</f>
        <v>No</v>
      </c>
      <c r="G10" s="8">
        <v>100</v>
      </c>
      <c r="H10" s="9" t="str">
        <f>IF($B10="N/A","N/A",IF(G10&gt;99,"No",IF(G10&lt;75,"No","Yes")))</f>
        <v>No</v>
      </c>
      <c r="I10" s="10">
        <v>-3.5000000000000003E-2</v>
      </c>
      <c r="J10" s="10">
        <v>3.5299999999999998E-2</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v>
      </c>
      <c r="D12" s="9" t="str">
        <f>IF($B12="N/A","N/A",IF(C12&gt;10,"No",IF(C12&lt;=0,"No","Yes")))</f>
        <v>No</v>
      </c>
      <c r="E12" s="9">
        <v>3.5260930900000001E-2</v>
      </c>
      <c r="F12" s="9" t="str">
        <f>IF($B12="N/A","N/A",IF(E12&gt;10,"No",IF(E12&lt;=0,"No","Yes")))</f>
        <v>Yes</v>
      </c>
      <c r="G12" s="9">
        <v>0</v>
      </c>
      <c r="H12" s="9" t="str">
        <f>IF($B12="N/A","N/A",IF(G12&gt;10,"No",IF(G12&lt;=0,"No","Yes")))</f>
        <v>No</v>
      </c>
      <c r="I12" s="10" t="s">
        <v>1743</v>
      </c>
      <c r="J12" s="10">
        <v>-100</v>
      </c>
      <c r="K12" s="9" t="str">
        <f t="shared" si="0"/>
        <v>No</v>
      </c>
    </row>
    <row r="13" spans="1:11" x14ac:dyDescent="0.2">
      <c r="A13" s="81" t="s">
        <v>658</v>
      </c>
      <c r="B13" s="59" t="s">
        <v>228</v>
      </c>
      <c r="C13" s="9">
        <v>0</v>
      </c>
      <c r="D13" s="9" t="str">
        <f>IF($B13="N/A","N/A",IF(C13&gt;5,"No",IF(C13&lt;=0,"No","Yes")))</f>
        <v>No</v>
      </c>
      <c r="E13" s="9">
        <v>0</v>
      </c>
      <c r="F13" s="9" t="str">
        <f>IF($B13="N/A","N/A",IF(E13&gt;5,"No",IF(E13&lt;=0,"No","Yes")))</f>
        <v>No</v>
      </c>
      <c r="G13" s="9">
        <v>0</v>
      </c>
      <c r="H13" s="9" t="str">
        <f>IF($B13="N/A","N/A",IF(G13&gt;5,"No",IF(G13&lt;=0,"No","Yes")))</f>
        <v>No</v>
      </c>
      <c r="I13" s="10" t="s">
        <v>1743</v>
      </c>
      <c r="J13" s="10" t="s">
        <v>1743</v>
      </c>
      <c r="K13" s="9" t="str">
        <f t="shared" si="0"/>
        <v>N/A</v>
      </c>
    </row>
    <row r="14" spans="1:11" x14ac:dyDescent="0.2">
      <c r="A14" s="81" t="s">
        <v>163</v>
      </c>
      <c r="B14" s="34" t="s">
        <v>218</v>
      </c>
      <c r="C14" s="9">
        <v>0</v>
      </c>
      <c r="D14" s="9" t="str">
        <f>IF($B14="N/A","N/A",IF(C14&gt;100,"No",IF(C14&lt;95,"No","Yes")))</f>
        <v>No</v>
      </c>
      <c r="E14" s="9">
        <v>0</v>
      </c>
      <c r="F14" s="9" t="str">
        <f>IF($B14="N/A","N/A",IF(E14&gt;100,"No",IF(E14&lt;95,"No","Yes")))</f>
        <v>No</v>
      </c>
      <c r="G14" s="9">
        <v>0</v>
      </c>
      <c r="H14" s="9" t="str">
        <f>IF($B14="N/A","N/A",IF(G14&gt;100,"No",IF(G14&lt;95,"No","Yes")))</f>
        <v>No</v>
      </c>
      <c r="I14" s="10" t="s">
        <v>1743</v>
      </c>
      <c r="J14" s="10" t="s">
        <v>1743</v>
      </c>
      <c r="K14" s="9" t="str">
        <f t="shared" si="0"/>
        <v>N/A</v>
      </c>
    </row>
    <row r="15" spans="1:11" x14ac:dyDescent="0.2">
      <c r="A15" s="81" t="s">
        <v>32</v>
      </c>
      <c r="B15" s="34" t="s">
        <v>218</v>
      </c>
      <c r="C15" s="9">
        <v>98.289888759999997</v>
      </c>
      <c r="D15" s="9" t="str">
        <f>IF($B15="N/A","N/A",IF(C15&gt;100,"No",IF(C15&lt;95,"No","Yes")))</f>
        <v>Yes</v>
      </c>
      <c r="E15" s="9">
        <v>98.201692524999999</v>
      </c>
      <c r="F15" s="9" t="str">
        <f>IF($B15="N/A","N/A",IF(E15&gt;100,"No",IF(E15&lt;95,"No","Yes")))</f>
        <v>Yes</v>
      </c>
      <c r="G15" s="9">
        <v>99.076048330000006</v>
      </c>
      <c r="H15" s="9" t="str">
        <f>IF($B15="N/A","N/A",IF(G15&gt;100,"No",IF(G15&lt;95,"No","Yes")))</f>
        <v>Yes</v>
      </c>
      <c r="I15" s="10">
        <v>-0.09</v>
      </c>
      <c r="J15" s="10">
        <v>0.89039999999999997</v>
      </c>
      <c r="K15" s="9" t="str">
        <f t="shared" si="0"/>
        <v>Yes</v>
      </c>
    </row>
    <row r="16" spans="1:11" x14ac:dyDescent="0.2">
      <c r="A16" s="81" t="s">
        <v>845</v>
      </c>
      <c r="B16" s="34" t="s">
        <v>230</v>
      </c>
      <c r="C16" s="9">
        <v>0</v>
      </c>
      <c r="D16" s="9" t="str">
        <f>IF($B16="N/A","N/A",IF(C16&gt;30,"No",IF(C16&lt;5,"No","Yes")))</f>
        <v>No</v>
      </c>
      <c r="E16" s="9">
        <v>7.5044883303000001</v>
      </c>
      <c r="F16" s="9" t="str">
        <f>IF($B16="N/A","N/A",IF(E16&gt;30,"No",IF(E16&lt;5,"No","Yes")))</f>
        <v>Yes</v>
      </c>
      <c r="G16" s="9">
        <v>7.3170731706999996</v>
      </c>
      <c r="H16" s="9" t="str">
        <f>IF($B16="N/A","N/A",IF(G16&gt;30,"No",IF(G16&lt;5,"No","Yes")))</f>
        <v>Yes</v>
      </c>
      <c r="I16" s="10" t="s">
        <v>1743</v>
      </c>
      <c r="J16" s="10">
        <v>-2.5</v>
      </c>
      <c r="K16" s="9" t="str">
        <f t="shared" si="0"/>
        <v>Yes</v>
      </c>
    </row>
    <row r="17" spans="1:11" x14ac:dyDescent="0.2">
      <c r="A17" s="81" t="s">
        <v>846</v>
      </c>
      <c r="B17" s="34" t="s">
        <v>231</v>
      </c>
      <c r="C17" s="9">
        <v>0</v>
      </c>
      <c r="D17" s="9" t="str">
        <f>IF($B17="N/A","N/A",IF(C17&gt;75,"No",IF(C17&lt;15,"No","Yes")))</f>
        <v>No</v>
      </c>
      <c r="E17" s="9">
        <v>45.637342908000001</v>
      </c>
      <c r="F17" s="9" t="str">
        <f>IF($B17="N/A","N/A",IF(E17&gt;75,"No",IF(E17&lt;15,"No","Yes")))</f>
        <v>Yes</v>
      </c>
      <c r="G17" s="9">
        <v>41.248206600000003</v>
      </c>
      <c r="H17" s="9" t="str">
        <f>IF($B17="N/A","N/A",IF(G17&gt;75,"No",IF(G17&lt;15,"No","Yes")))</f>
        <v>Yes</v>
      </c>
      <c r="I17" s="10" t="s">
        <v>1743</v>
      </c>
      <c r="J17" s="10">
        <v>-9.6199999999999992</v>
      </c>
      <c r="K17" s="9" t="str">
        <f t="shared" si="0"/>
        <v>Yes</v>
      </c>
    </row>
    <row r="18" spans="1:11" x14ac:dyDescent="0.2">
      <c r="A18" s="81" t="s">
        <v>847</v>
      </c>
      <c r="B18" s="34" t="s">
        <v>232</v>
      </c>
      <c r="C18" s="9">
        <v>100</v>
      </c>
      <c r="D18" s="9" t="str">
        <f>IF($B18="N/A","N/A",IF(C18&gt;70,"No",IF(C18&lt;25,"No","Yes")))</f>
        <v>No</v>
      </c>
      <c r="E18" s="9">
        <v>46.858168761000002</v>
      </c>
      <c r="F18" s="9" t="str">
        <f>IF($B18="N/A","N/A",IF(E18&gt;70,"No",IF(E18&lt;25,"No","Yes")))</f>
        <v>Yes</v>
      </c>
      <c r="G18" s="9">
        <v>51.434720230000003</v>
      </c>
      <c r="H18" s="9" t="str">
        <f>IF($B18="N/A","N/A",IF(G18&gt;70,"No",IF(G18&lt;25,"No","Yes")))</f>
        <v>Yes</v>
      </c>
      <c r="I18" s="10">
        <v>-53.1</v>
      </c>
      <c r="J18" s="10">
        <v>9.7669999999999995</v>
      </c>
      <c r="K18" s="9" t="str">
        <f t="shared" si="0"/>
        <v>Yes</v>
      </c>
    </row>
    <row r="19" spans="1:11" x14ac:dyDescent="0.2">
      <c r="A19" s="81" t="s">
        <v>164</v>
      </c>
      <c r="B19" s="34" t="s">
        <v>218</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8" t="s">
        <v>373</v>
      </c>
      <c r="B20" s="34" t="s">
        <v>245</v>
      </c>
      <c r="C20" s="9">
        <v>1.4444628922</v>
      </c>
      <c r="D20" s="9" t="str">
        <f>IF($B20="N/A","N/A",IF(C20&gt;5,"No",IF(C20&lt;1,"No","Yes")))</f>
        <v>Yes</v>
      </c>
      <c r="E20" s="9">
        <v>3.4203102961999998</v>
      </c>
      <c r="F20" s="9" t="str">
        <f>IF($B20="N/A","N/A",IF(E20&gt;5,"No",IF(E20&lt;1,"No","Yes")))</f>
        <v>Yes</v>
      </c>
      <c r="G20" s="9">
        <v>2.8073916134000001</v>
      </c>
      <c r="H20" s="9" t="str">
        <f>IF($B20="N/A","N/A",IF(G20&gt;5,"No",IF(G20&lt;1,"No","Yes")))</f>
        <v>Yes</v>
      </c>
      <c r="I20" s="10">
        <v>136.80000000000001</v>
      </c>
      <c r="J20" s="10">
        <v>-17.899999999999999</v>
      </c>
      <c r="K20" s="9" t="str">
        <f t="shared" si="0"/>
        <v>Yes</v>
      </c>
    </row>
    <row r="21" spans="1:11" x14ac:dyDescent="0.2">
      <c r="A21" s="28" t="s">
        <v>375</v>
      </c>
      <c r="B21" s="34" t="s">
        <v>246</v>
      </c>
      <c r="C21" s="9">
        <v>94.554208865999996</v>
      </c>
      <c r="D21" s="9" t="str">
        <f>IF($B21="N/A","N/A",IF(C21&gt;98,"No",IF(C21&lt;8,"No","Yes")))</f>
        <v>Yes</v>
      </c>
      <c r="E21" s="9">
        <v>89.139633286000006</v>
      </c>
      <c r="F21" s="9" t="str">
        <f>IF($B21="N/A","N/A",IF(E21&gt;98,"No",IF(E21&lt;8,"No","Yes")))</f>
        <v>Yes</v>
      </c>
      <c r="G21" s="9">
        <v>91.826581379000004</v>
      </c>
      <c r="H21" s="9" t="str">
        <f>IF($B21="N/A","N/A",IF(G21&gt;98,"No",IF(G21&lt;8,"No","Yes")))</f>
        <v>Yes</v>
      </c>
      <c r="I21" s="10">
        <v>-5.73</v>
      </c>
      <c r="J21" s="10">
        <v>3.0139999999999998</v>
      </c>
      <c r="K21" s="9" t="str">
        <f t="shared" si="0"/>
        <v>Yes</v>
      </c>
    </row>
    <row r="22" spans="1:11" x14ac:dyDescent="0.2">
      <c r="A22" s="28" t="s">
        <v>376</v>
      </c>
      <c r="B22" s="59" t="s">
        <v>228</v>
      </c>
      <c r="C22" s="9">
        <v>0.66412086999999997</v>
      </c>
      <c r="D22" s="9" t="str">
        <f>IF($B22="N/A","N/A",IF(C22&gt;5,"No",IF(C22&lt;=0,"No","Yes")))</f>
        <v>Yes</v>
      </c>
      <c r="E22" s="9">
        <v>0.52891396329999996</v>
      </c>
      <c r="F22" s="9" t="str">
        <f>IF($B22="N/A","N/A",IF(E22&gt;5,"No",IF(E22&lt;=0,"No","Yes")))</f>
        <v>Yes</v>
      </c>
      <c r="G22" s="9">
        <v>0.67519545130000003</v>
      </c>
      <c r="H22" s="9" t="str">
        <f>IF($B22="N/A","N/A",IF(G22&gt;5,"No",IF(G22&lt;=0,"No","Yes")))</f>
        <v>Yes</v>
      </c>
      <c r="I22" s="10">
        <v>-20.399999999999999</v>
      </c>
      <c r="J22" s="10">
        <v>27.66</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2014-12-04T21:38:09Z</dcterms:modified>
  <dc:language>English</dc:language>
</cp:coreProperties>
</file>