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<sst xmlns="http://schemas.openxmlformats.org/spreadsheetml/2006/main" count="5758" uniqueCount="1027">
  <si>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</si>
  <si>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</si>
  <si>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</si>
  <si>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</si>
  <si>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</si>
  <si>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</si>
  <si>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</si>
  <si>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</si>
  <si>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</si>
  <si>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</si>
  <si>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</si>
  <si>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</si>
  <si>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</si>
  <si>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</si>
  <si>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</si>
  <si>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</si>
  <si>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</si>
  <si>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</si>
  <si>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</si>
  <si>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</si>
  <si>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</si>
  <si>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</si>
  <si>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</si>
  <si>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</si>
  <si>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</si>
  <si>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</si>
  <si>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</si>
  <si>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</si>
  <si>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</si>
  <si>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</si>
  <si>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</si>
  <si>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</si>
  <si>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</si>
  <si>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</si>
  <si>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</si>
  <si>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</si>
  <si>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</si>
  <si>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</si>
  <si>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</si>
  <si>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</si>
  <si>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</si>
  <si>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</si>
  <si>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</si>
  <si>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</si>
  <si>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</si>
  <si>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</si>
  <si>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</si>
  <si>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</si>
  <si>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</si>
  <si>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</si>
  <si>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</si>
  <si>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</si>
  <si>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</si>
  <si>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</si>
  <si>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</si>
  <si>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</si>
  <si>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</si>
  <si>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</si>
  <si>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</si>
  <si>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</si>
  <si>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</si>
  <si>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</si>
  <si>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</si>
  <si>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</si>
  <si>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</si>
  <si>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</si>
  <si>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</si>
  <si>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</si>
  <si>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</si>
  <si>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</si>
  <si>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</si>
  <si>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</si>
  <si>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</si>
  <si>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</si>
  <si>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</si>
  <si>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</si>
  <si>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</si>
  <si>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</si>
  <si>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</si>
  <si>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</si>
  <si>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</si>
  <si>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</si>
  <si>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</si>
  <si>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</si>
  <si>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</si>
  <si>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</si>
  <si>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</si>
  <si>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</si>
  <si>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</si>
  <si>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</si>
  <si>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</si>
  <si>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</si>
  <si>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</si>
  <si>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</si>
  <si>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</si>
  <si>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</si>
  <si>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</si>
  <si>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</si>
  <si>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</si>
  <si>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</si>
  <si>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</si>
  <si>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</si>
  <si>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</si>
  <si>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</si>
  <si>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</si>
  <si>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</si>
  <si>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</si>
  <si>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</si>
  <si>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</si>
  <si>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</si>
  <si>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</si>
  <si>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</si>
  <si>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</si>
  <si>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</si>
  <si>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</si>
  <si>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</si>
  <si>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</si>
  <si>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</si>
  <si>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</si>
  <si>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</si>
  <si>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</si>
  <si>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</si>
  <si>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</si>
  <si>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</si>
  <si>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</si>
  <si>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</si>
  <si>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</si>
  <si>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</si>
  <si>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</si>
  <si>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</si>
  <si>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</si>
  <si>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</si>
  <si>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</si>
  <si>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</si>
  <si>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</si>
  <si>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</si>
  <si>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</si>
  <si>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</si>
  <si>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</si>
  <si>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</si>
  <si>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</si>
  <si>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</si>
  <si>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</si>
  <si>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</si>
  <si>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</si>
  <si>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</si>
  <si>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</si>
  <si>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</si>
  <si>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</si>
  <si>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</si>
  <si>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</si>
  <si>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</si>
  <si>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</si>
  <si>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</si>
  <si>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</si>
  <si>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</si>
  <si>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</si>
  <si>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</si>
  <si>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</si>
  <si>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</si>
  <si>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</si>
  <si>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</si>
  <si>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</si>
  <si>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</si>
  <si>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</si>
  <si>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</si>
  <si>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</si>
  <si>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</si>
  <si>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</si>
  <si>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</si>
  <si>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</si>
  <si>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</si>
  <si>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</si>
  <si>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</si>
  <si>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</si>
  <si>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</si>
  <si>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</si>
  <si>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</si>
  <si>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</si>
  <si>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</si>
  <si>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</si>
  <si>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</si>
  <si>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</si>
  <si>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</si>
  <si>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</si>
  <si>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</si>
  <si>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</si>
  <si>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</si>
  <si>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</si>
  <si>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</si>
  <si>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</si>
  <si>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</si>
  <si>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</si>
  <si>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</si>
  <si>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</si>
  <si>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</si>
  <si>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</si>
  <si>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</si>
  <si>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</si>
  <si>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</si>
  <si>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</si>
  <si>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</si>
  <si>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</si>
  <si>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</si>
  <si>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</si>
  <si>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</si>
  <si>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</si>
  <si>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</si>
  <si>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</si>
  <si>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</si>
  <si>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</si>
  <si>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</si>
  <si>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</si>
  <si>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</si>
  <si>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</si>
  <si>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</si>
  <si>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</si>
  <si>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</si>
  <si>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</si>
  <si>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</si>
  <si>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</si>
  <si>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</si>
  <si>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</si>
  <si>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</si>
  <si>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</si>
  <si>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</si>
  <si>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</si>
  <si>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</si>
  <si>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</si>
  <si>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</si>
  <si>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</si>
  <si>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</si>
  <si>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</si>
  <si>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</si>
  <si>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</si>
  <si>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</si>
  <si>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</si>
  <si>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</si>
  <si>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</si>
  <si>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</si>
  <si>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</si>
  <si>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</si>
  <si>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</si>
  <si>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</si>
  <si>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</si>
  <si>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</si>
  <si>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</si>
  <si>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</si>
  <si>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</si>
  <si>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</si>
  <si>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</si>
  <si>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</si>
  <si>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</si>
  <si>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</si>
  <si>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</si>
  <si>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</si>
  <si>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</si>
  <si>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</si>
  <si>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</si>
  <si>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</si>
  <si>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</si>
  <si>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</si>
  <si>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</si>
  <si>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</si>
  <si>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</si>
  <si>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</si>
  <si>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</si>
  <si>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</si>
  <si>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</si>
  <si>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</si>
  <si>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</si>
  <si>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</si>
  <si>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</si>
  <si>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</si>
  <si>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</si>
  <si>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</si>
  <si>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</si>
  <si>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</si>
  <si>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</si>
  <si>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</si>
  <si>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</si>
  <si>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</si>
  <si>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</si>
  <si>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</si>
  <si>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</si>
  <si>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</si>
  <si>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</si>
  <si>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</si>
  <si>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</si>
  <si>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</si>
  <si>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</si>
  <si>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</si>
  <si>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</si>
  <si>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</si>
  <si>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</si>
  <si>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</si>
  <si>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</si>
  <si>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</si>
  <si>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</si>
  <si>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</si>
  <si>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</si>
  <si>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</si>
  <si>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</si>
  <si>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</si>
  <si>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</si>
  <si>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</si>
  <si>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</si>
  <si>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</si>
  <si>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</si>
  <si>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</si>
  <si>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</si>
  <si>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</si>
  <si>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</si>
  <si>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</si>
  <si>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</si>
  <si>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</si>
  <si>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</si>
  <si>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</si>
  <si>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</si>
  <si>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</si>
  <si>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</si>
  <si>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</si>
  <si>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</si>
  <si>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</si>
  <si>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</si>
  <si>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</si>
  <si>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</si>
  <si>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</si>
  <si>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</si>
  <si>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</si>
  <si>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</si>
  <si>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</si>
  <si>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</si>
  <si>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</si>
  <si>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</si>
  <si>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</si>
  <si>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</si>
  <si>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</si>
  <si>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</si>
  <si>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</si>
  <si>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</si>
  <si>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</si>
  <si>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</si>
  <si>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</si>
  <si>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</si>
  <si>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</si>
  <si>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</si>
  <si>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</si>
  <si>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</si>
  <si>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</si>
  <si>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</si>
  <si>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</si>
  <si>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</si>
  <si>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</si>
  <si>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</si>
  <si>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</si>
  <si>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</si>
  <si>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</si>
  <si>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</si>
  <si>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</si>
  <si>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</si>
  <si>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</si>
  <si>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</si>
  <si>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</si>
  <si>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</si>
  <si>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</si>
  <si>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</si>
  <si>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</si>
  <si>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</si>
  <si>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</si>
  <si>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</si>
  <si>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</si>
  <si>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</si>
  <si>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</si>
  <si>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</si>
  <si>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</si>
  <si>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</si>
  <si>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</si>
  <si>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</si>
  <si>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</si>
  <si>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</si>
  <si>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</si>
  <si>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</si>
  <si>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</si>
  <si>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</si>
  <si>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</si>
  <si>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</si>
  <si>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</si>
  <si>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</si>
  <si>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</si>
  <si>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</si>
  <si>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</si>
  <si>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</si>
  <si>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</si>
  <si>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</si>
  <si>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</si>
  <si>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</si>
  <si>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</si>
  <si>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</si>
  <si>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</si>
  <si>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</si>
  <si>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</si>
  <si>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</si>
  <si>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</si>
  <si>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</si>
  <si>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</si>
  <si>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</si>
  <si>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</si>
  <si>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</si>
  <si>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</si>
  <si>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</si>
  <si>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</si>
  <si>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</si>
  <si>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</si>
  <si>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</si>
  <si>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</si>
  <si>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</si>
  <si>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</si>
  <si>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</si>
  <si>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</si>
  <si>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</si>
  <si>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</si>
  <si>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</si>
  <si>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</si>
  <si>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</si>
  <si>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</si>
  <si>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</si>
  <si>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</si>
  <si>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</si>
  <si>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</si>
  <si>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</si>
  <si>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</si>
  <si>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</si>
  <si>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</si>
  <si>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</si>
  <si>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</si>
  <si>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</si>
  <si>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</si>
  <si>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</si>
  <si>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</si>
  <si>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</si>
  <si>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</si>
  <si>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</si>
  <si>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</si>
  <si>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</si>
  <si>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</si>
  <si>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</si>
  <si>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</si>
  <si>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</si>
  <si>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</si>
  <si>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</si>
  <si>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</si>
  <si>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</si>
  <si>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</si>
  <si>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</si>
  <si>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</si>
  <si>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</si>
  <si>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</si>
  <si>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</si>
  <si>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</si>
  <si>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</si>
  <si>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</si>
  <si>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</si>
  <si>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</si>
  <si>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</si>
  <si>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</si>
  <si>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</si>
  <si>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</si>
  <si>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</si>
  <si>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</si>
  <si>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</si>
  <si>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</si>
  <si>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</si>
  <si>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</si>
  <si>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</si>
  <si>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</si>
  <si>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</si>
  <si>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</si>
  <si>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</si>
  <si>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</si>
  <si>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</si>
  <si>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</si>
  <si>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</si>
  <si>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</si>
  <si>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</si>
  <si>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</si>
  <si>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</si>
  <si>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</si>
  <si>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</si>
  <si>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</si>
  <si>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</si>
  <si>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</si>
  <si>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</si>
  <si>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</si>
  <si>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</si>
  <si>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</si>
  <si>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</si>
  <si>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</si>
  <si>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</si>
  <si>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</si>
  <si>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</si>
  <si>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</si>
  <si>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</si>
  <si>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</si>
  <si>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</si>
  <si>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</si>
  <si>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</si>
  <si>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</si>
  <si>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</si>
  <si>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</si>
  <si>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</si>
  <si>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</si>
  <si>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</si>
  <si>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</si>
  <si>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</si>
  <si>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</si>
  <si>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</si>
  <si>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</si>
  <si>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</si>
  <si>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</si>
  <si>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</si>
  <si>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</si>
  <si>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</si>
  <si>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</si>
  <si>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</si>
  <si>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</si>
  <si>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</si>
  <si>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</si>
  <si>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</si>
  <si>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</si>
  <si>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</si>
  <si>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</si>
  <si>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</si>
  <si>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</si>
  <si>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</si>
  <si>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</si>
  <si>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</si>
  <si>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</si>
  <si>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</si>
  <si>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</si>
  <si>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</si>
  <si>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</si>
  <si>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</si>
  <si>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</si>
  <si>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</si>
  <si>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</si>
  <si>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</si>
  <si>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</si>
  <si>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</si>
  <si>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</si>
  <si>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</si>
  <si>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</si>
  <si>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</si>
  <si>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</si>
  <si>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</si>
  <si>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</si>
  <si>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</si>
  <si>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</si>
  <si>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</si>
  <si>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</si>
  <si>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</si>
  <si>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</si>
  <si>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</si>
  <si>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</si>
  <si>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</si>
  <si>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</si>
  <si>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</si>
  <si>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</si>
  <si>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</si>
  <si>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</si>
  <si>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</si>
  <si>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</si>
  <si>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</si>
  <si>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</si>
  <si>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</si>
  <si>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</si>
  <si>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</si>
  <si>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</si>
  <si>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</si>
  <si>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</si>
  <si>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</si>
  <si>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</si>
  <si>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</si>
  <si>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</si>
  <si>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</si>
  <si>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</si>
  <si>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</si>
  <si>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</si>
  <si>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</si>
  <si>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</si>
  <si>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</si>
  <si>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</si>
  <si>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</si>
  <si>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</si>
  <si>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</si>
  <si>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</si>
  <si>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</si>
  <si>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</si>
  <si>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</si>
  <si>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</si>
  <si>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</si>
  <si>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</si>
  <si>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</si>
  <si>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</si>
  <si>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</si>
  <si>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</si>
  <si>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</si>
  <si>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</si>
  <si>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</si>
  <si>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</si>
  <si>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</si>
  <si>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</si>
  <si>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</si>
  <si>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</si>
  <si>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</si>
  <si>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</si>
  <si>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</si>
  <si>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</si>
  <si>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</si>
  <si>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</si>
  <si>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</si>
  <si>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</si>
  <si>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</si>
  <si>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</si>
  <si>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</si>
  <si>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</si>
  <si>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</si>
  <si>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</si>
  <si>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</si>
  <si>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</si>
  <si>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</si>
  <si>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</si>
  <si>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</si>
  <si>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</si>
  <si>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</si>
  <si>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</si>
  <si>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</si>
  <si>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</si>
  <si>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</si>
  <si>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</si>
  <si>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</si>
  <si>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</si>
  <si>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</si>
  <si>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</si>
  <si>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</si>
  <si>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</si>
  <si>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</si>
  <si>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</si>
  <si>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</si>
  <si>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</si>
  <si>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</si>
  <si>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</si>
  <si>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</si>
  <si>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</si>
  <si>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</si>
  <si>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</si>
  <si>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</si>
  <si>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</si>
  <si>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</si>
  <si>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</si>
  <si>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</si>
  <si>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</si>
  <si>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</si>
  <si>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</si>
  <si>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</si>
  <si>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</si>
  <si>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</si>
  <si>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</si>
  <si>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</si>
  <si>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</si>
  <si>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</si>
  <si>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</si>
  <si>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</si>
  <si>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</si>
  <si>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</si>
  <si>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</si>
  <si>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</si>
  <si>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</si>
  <si>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</si>
  <si>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</si>
  <si>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</si>
  <si>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</si>
  <si>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</si>
  <si>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</si>
  <si>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</si>
  <si>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</si>
  <si>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</si>
  <si>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</si>
  <si>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</si>
  <si>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</si>
  <si>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</si>
  <si>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</si>
  <si>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</si>
  <si>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</si>
  <si>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</si>
  <si>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</si>
  <si>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</si>
  <si>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</si>
  <si>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</si>
  <si>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</si>
  <si>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</si>
  <si>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</si>
  <si>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</si>
  <si>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</si>
  <si>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</si>
  <si>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</si>
  <si>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</si>
  <si>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</si>
  <si>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</si>
  <si>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</si>
  <si>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</si>
  <si>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</si>
  <si>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</si>
  <si>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</si>
  <si>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</si>
  <si>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</si>
  <si>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</si>
  <si>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</si>
  <si>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</si>
  <si>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</si>
  <si>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</si>
  <si>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</si>
  <si>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</si>
  <si>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</si>
  <si>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</si>
  <si>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</si>
  <si>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</si>
  <si>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</si>
  <si>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</si>
  <si>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</si>
  <si>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</si>
  <si>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</si>
  <si>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</si>
  <si>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</si>
  <si>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</si>
  <si>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</si>
  <si>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</si>
  <si>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</si>
  <si>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</si>
  <si>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</si>
  <si>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</si>
  <si>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</si>
  <si>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</si>
  <si>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</si>
  <si>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</si>
  <si>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</si>
  <si>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</si>
  <si>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</si>
  <si>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</si>
  <si>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</si>
  <si>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</si>
  <si>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</si>
  <si>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</si>
  <si>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</si>
  <si>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</si>
  <si>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</si>
  <si>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</si>
  <si>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</si>
  <si>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</si>
  <si>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</si>
  <si>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</si>
  <si>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</si>
  <si>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</si>
  <si>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</si>
  <si>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</si>
  <si>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</si>
  <si>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</si>
  <si>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</si>
  <si>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</si>
  <si>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</si>
  <si>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</si>
  <si>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</si>
  <si>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</si>
  <si>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</si>
  <si>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</si>
  <si>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</si>
  <si>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</si>
  <si>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</si>
  <si>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</si>
  <si>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</si>
  <si>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</si>
  <si>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</si>
  <si>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</si>
  <si>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</si>
  <si>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</si>
  <si>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</si>
  <si>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</si>
  <si>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</si>
  <si>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</si>
  <si>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</si>
  <si>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</si>
  <si>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</si>
  <si>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</si>
  <si>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</si>
  <si>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</si>
  <si>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</si>
  <si>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</si>
  <si>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</si>
  <si>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</si>
  <si>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</si>
  <si>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</si>
  <si>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</si>
  <si>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</si>
  <si>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</si>
  <si>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</si>
  <si>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</si>
  <si>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</si>
  <si>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</si>
  <si>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</si>
  <si>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</si>
  <si>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</si>
  <si>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</si>
  <si>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</si>
  <si>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</si>
  <si>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</si>
  <si>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</si>
  <si>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</si>
  <si>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</si>
  <si>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</si>
  <si>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</si>
  <si>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</si>
  <si>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</si>
  <si>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</si>
  <si>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</si>
  <si>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</si>
  <si>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</si>
  <si>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</si>
  <si>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</si>
  <si>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</si>
  <si>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</si>
  <si>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</si>
  <si>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</si>
  <si>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</si>
  <si>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</si>
  <si>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</si>
  <si>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</si>
  <si>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</si>
  <si>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</si>
  <si>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</si>
  <si>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</si>
  <si>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</si>
  <si>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</si>
  <si>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</si>
  <si>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</si>
  <si>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</si>
  <si>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</si>
  <si>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</si>
  <si>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</si>
  <si>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</si>
  <si>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</si>
  <si>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</si>
  <si>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</si>
  <si>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</si>
  <si>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</si>
  <si>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</si>
  <si>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</si>
  <si>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</si>
  <si>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</si>
  <si>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</si>
  <si>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</si>
  <si>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</si>
  <si>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</si>
  <si>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</si>
  <si>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</si>
  <si>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</si>
  <si>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</si>
  <si>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</si>
  <si>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</si>
  <si>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</si>
  <si>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</si>
  <si>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</si>
  <si>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</si>
  <si>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</si>
  <si>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</si>
  <si>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</si>
  <si>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</si>
  <si>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</si>
  <si>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</si>
  <si>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</si>
  <si>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</si>
  <si>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</si>
  <si>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</si>
  <si>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</si>
  <si>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</si>
  <si>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</si>
  <si>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</si>
  <si>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</si>
  <si>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</si>
  <si>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</si>
  <si>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</si>
  <si>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</si>
  <si>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</si>
  <si>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</si>
  <si>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</si>
  <si>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</si>
  <si>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</si>
  <si>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</si>
  <si>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</si>
  <si>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</si>
  <si>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</si>
  <si>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</si>
  <si>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</si>
  <si>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</si>
  <si>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</si>
  <si>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</si>
  <si>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</si>
  <si>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</si>
  <si>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</si>
  <si>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</si>
  <si>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</si>
  <si>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</si>
  <si>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</si>
  <si>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</si>
  <si>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</si>
  <si>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</si>
  <si>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</si>
  <si>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</si>
  <si>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</si>
  <si>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</si>
  <si>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</si>
  <si>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</si>
  <si>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</si>
  <si>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</si>
  <si>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</si>
  <si>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</si>
  <si>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</si>
  <si>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</si>
  <si>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</si>
  <si>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</si>
  <si>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</si>
  <si>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</si>
  <si>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</si>
  <si>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</si>
  <si>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</si>
  <si>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</si>
  <si>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</si>
  <si>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</si>
  <si>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</si>
  <si>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</si>
  <si>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</si>
  <si>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</si>
  <si>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</si>
  <si>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</si>
  <si>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</si>
  <si>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</si>
  <si>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</si>
  <si>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</si>
  <si>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</si>
  <si>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</si>
  <si>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</si>
  <si>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</si>
  <si>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</si>
  <si>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</si>
  <si>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</si>
  <si>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</si>
  <si>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</si>
  <si>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</si>
  <si>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</si>
  <si>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</si>
  <si>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</si>
  <si>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</si>
  <si>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</si>
  <si>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</si>
  <si>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</si>
  <si>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</si>
  <si>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</si>
  <si>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</si>
  <si>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</si>
  <si>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</si>
  <si>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</si>
  <si>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</si>
  <si>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</si>
  <si>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</si>
  <si>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</si>
  <si>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</si>
  <si>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</si>
  <si>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</si>
  <si>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</si>
  <si>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</si>
  <si>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</si>
  <si>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</si>
  <si>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</si>
  <si>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</si>
  <si>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</si>
  <si>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</si>
  <si>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</si>
  <si>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</si>
  <si>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</si>
  <si>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</si>
  <si>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</si>
  <si>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</si>
  <si>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</si>
  <si>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</si>
  <si>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</si>
  <si>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</si>
  <si>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</si>
  <si>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</si>
  <si>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</si>
  <si>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</si>
  <si>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UT</t>
  </si>
  <si>
    <t>Div by 0</t>
  </si>
  <si>
    <t>-38.1</t>
  </si>
  <si>
    <t>-97.1</t>
  </si>
  <si>
    <t>-1.26</t>
  </si>
  <si>
    <t>3.396</t>
  </si>
  <si>
    <t>-3.59</t>
  </si>
  <si>
    <t>-8.29</t>
  </si>
  <si>
    <t>14.89</t>
  </si>
  <si>
    <t>5.700</t>
  </si>
  <si>
    <t>-84.5</t>
  </si>
  <si>
    <t>1.281</t>
  </si>
  <si>
    <t>-5.55</t>
  </si>
  <si>
    <t>-1.99</t>
  </si>
  <si>
    <t>16.62</t>
  </si>
  <si>
    <t>16.82</t>
  </si>
  <si>
    <t>-14.8</t>
  </si>
  <si>
    <t>18.11</t>
  </si>
  <si>
    <t>12.60</t>
  </si>
  <si>
    <t>27.13</t>
  </si>
  <si>
    <t>4.752</t>
  </si>
  <si>
    <t>3.663</t>
  </si>
  <si>
    <t>.0676</t>
  </si>
  <si>
    <t>-2.27</t>
  </si>
  <si>
    <t>38.62</t>
  </si>
  <si>
    <t>-83.8</t>
  </si>
  <si>
    <t>5.774</t>
  </si>
  <si>
    <t>-99.4</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</si>
</sst>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3" fillId="0" borderId="6" xfId="0"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999</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35264</v>
      </c>
      <c r="D6" s="21" t="str">
        <f>IF($B6="N/A","N/A",IF(C6&gt;15,"No",IF(C6&lt;-15,"No","Yes")))</f>
        <v>N/A</v>
      </c>
      <c r="E6" s="20">
        <v>35929</v>
      </c>
      <c r="F6" s="21" t="str">
        <f>IF($B6="N/A","N/A",IF(E6&gt;15,"No",IF(E6&lt;-15,"No","Yes")))</f>
        <v>N/A</v>
      </c>
      <c r="G6" s="20">
        <v>39039</v>
      </c>
      <c r="H6" s="21" t="str">
        <f>IF($B6="N/A","N/A",IF(G6&gt;15,"No",IF(G6&lt;-15,"No","Yes")))</f>
        <v>N/A</v>
      </c>
      <c r="I6" s="22">
        <v>1.8859999999999999</v>
      </c>
      <c r="J6" s="22">
        <v>8.6560000000000006</v>
      </c>
      <c r="K6" s="21" t="str">
        <f>IF(J6="Div by 0", "N/A", IF(J6="N/A","N/A", IF(J6&gt;15, "No", IF(J6&lt;-15, "No", "Yes"))))</f>
        <v>Yes</v>
      </c>
    </row>
    <row r="7" spans="1:11">
      <c r="A7" s="157" t="s">
        <v>712</v>
      </c>
      <c r="B7" s="3" t="s">
        <v>51</v>
      </c>
      <c r="C7" s="23">
        <v>0</v>
      </c>
      <c r="D7" s="21" t="str">
        <f>IF($B7="N/A","N/A",IF(C7&gt;15,"No",IF(C7&lt;-15,"No","Yes")))</f>
        <v>N/A</v>
      </c>
      <c r="E7" s="23">
        <v>0</v>
      </c>
      <c r="F7" s="21" t="str">
        <f>IF($B7="N/A","N/A",IF(E7&gt;15,"No",IF(E7&lt;-15,"No","Yes")))</f>
        <v>N/A</v>
      </c>
      <c r="G7" s="23">
        <v>6.1143984220999998</v>
      </c>
      <c r="H7" s="21" t="str">
        <f>IF($B7="N/A","N/A",IF(G7&gt;15,"No",IF(G7&lt;-15,"No","Yes")))</f>
        <v>N/A</v>
      </c>
      <c r="I7" s="22" t="s">
        <v>1000</v>
      </c>
      <c r="J7" s="22" t="s">
        <v>1000</v>
      </c>
      <c r="K7" s="21" t="str">
        <f>IF(J7="Div by 0", "N/A", IF(J7="N/A","N/A", IF(J7&gt;15, "No", IF(J7&lt;-15, "No", "Yes"))))</f>
        <v>N/A</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1000</v>
      </c>
      <c r="J8" s="22" t="s">
        <v>1000</v>
      </c>
      <c r="K8" s="21" t="str">
        <f>IF(J8="Div by 0", "N/A", IF(J8="N/A","N/A", IF(J8&gt;15, "No", IF(J8&lt;-15, "No", "Yes"))))</f>
        <v>N/A</v>
      </c>
    </row>
    <row r="9" spans="1:11">
      <c r="A9" s="19" t="s">
        <v>48</v>
      </c>
      <c r="B9" s="3" t="s">
        <v>51</v>
      </c>
      <c r="C9" s="20">
        <v>35264</v>
      </c>
      <c r="D9" s="21" t="str">
        <f>IF($B9="N/A","N/A",IF(C9&gt;15,"No",IF(C9&lt;-15,"No","Yes")))</f>
        <v>N/A</v>
      </c>
      <c r="E9" s="20">
        <v>35929</v>
      </c>
      <c r="F9" s="21" t="str">
        <f>IF($B9="N/A","N/A",IF(E9&gt;15,"No",IF(E9&lt;-15,"No","Yes")))</f>
        <v>N/A</v>
      </c>
      <c r="G9" s="20">
        <v>36652</v>
      </c>
      <c r="H9" s="21" t="str">
        <f>IF($B9="N/A","N/A",IF(G9&gt;15,"No",IF(G9&lt;-15,"No","Yes")))</f>
        <v>N/A</v>
      </c>
      <c r="I9" s="22">
        <v>1.8859999999999999</v>
      </c>
      <c r="J9" s="22">
        <v>2.012</v>
      </c>
      <c r="K9" s="21" t="str">
        <f t="shared" ref="K9:K18" si="0">IF(J9="Div by 0", "N/A", IF(J9="N/A","N/A", IF(J9&gt;15, "No", IF(J9&lt;-15, "No", "Yes"))))</f>
        <v>Yes</v>
      </c>
    </row>
    <row r="10" spans="1:11">
      <c r="A10" s="157" t="s">
        <v>714</v>
      </c>
      <c r="B10" s="3" t="s">
        <v>53</v>
      </c>
      <c r="C10" s="23">
        <v>5.2489791289000003</v>
      </c>
      <c r="D10" s="21" t="str">
        <f>IF($B10="N/A","N/A",IF(C10&gt;20,"No",IF(C10&lt;5,"No","Yes")))</f>
        <v>Yes</v>
      </c>
      <c r="E10" s="23">
        <v>7.4869882268000003</v>
      </c>
      <c r="F10" s="21" t="str">
        <f>IF($B10="N/A","N/A",IF(E10&gt;20,"No",IF(E10&lt;5,"No","Yes")))</f>
        <v>Yes</v>
      </c>
      <c r="G10" s="23">
        <v>7.4729891957000003</v>
      </c>
      <c r="H10" s="21" t="str">
        <f>IF($B10="N/A","N/A",IF(G10&gt;20,"No",IF(G10&lt;5,"No","Yes")))</f>
        <v>Yes</v>
      </c>
      <c r="I10" s="22">
        <v>42.64</v>
      </c>
      <c r="J10" s="22">
        <v>-0.187</v>
      </c>
      <c r="K10" s="21" t="str">
        <f t="shared" si="0"/>
        <v>Yes</v>
      </c>
    </row>
    <row r="11" spans="1:11">
      <c r="A11" s="157" t="s">
        <v>715</v>
      </c>
      <c r="B11" s="3" t="s">
        <v>51</v>
      </c>
      <c r="C11" s="23">
        <v>13.674001815</v>
      </c>
      <c r="D11" s="21" t="str">
        <f>IF($B11="N/A","N/A",IF(C11&gt;15,"No",IF(C11&lt;-15,"No","Yes")))</f>
        <v>N/A</v>
      </c>
      <c r="E11" s="23">
        <v>10.509616187000001</v>
      </c>
      <c r="F11" s="21" t="str">
        <f>IF($B11="N/A","N/A",IF(E11&gt;15,"No",IF(E11&lt;-15,"No","Yes")))</f>
        <v>N/A</v>
      </c>
      <c r="G11" s="23">
        <v>17.606133362000001</v>
      </c>
      <c r="H11" s="21" t="str">
        <f>IF($B11="N/A","N/A",IF(G11&gt;15,"No",IF(G11&lt;-15,"No","Yes")))</f>
        <v>N/A</v>
      </c>
      <c r="I11" s="22">
        <v>-23.1</v>
      </c>
      <c r="J11" s="22">
        <v>67.52</v>
      </c>
      <c r="K11" s="21" t="str">
        <f t="shared" si="0"/>
        <v>No</v>
      </c>
    </row>
    <row r="12" spans="1:11">
      <c r="A12" s="157" t="s">
        <v>716</v>
      </c>
      <c r="B12" s="3" t="s">
        <v>183</v>
      </c>
      <c r="C12" s="23">
        <v>47.490667772999998</v>
      </c>
      <c r="D12" s="21" t="str">
        <f>IF($B12="N/A","N/A",IF(C12&gt;1,"Yes","No"))</f>
        <v>Yes</v>
      </c>
      <c r="E12" s="23">
        <v>40.015889831000003</v>
      </c>
      <c r="F12" s="21" t="str">
        <f>IF($B12="N/A","N/A",IF(E12&gt;1,"Yes","No"))</f>
        <v>Yes</v>
      </c>
      <c r="G12" s="23">
        <v>67.085076709000006</v>
      </c>
      <c r="H12" s="21" t="str">
        <f>IF($B12="N/A","N/A",IF(G12&gt;1,"Yes","No"))</f>
        <v>Yes</v>
      </c>
      <c r="I12" s="22">
        <v>-15.7</v>
      </c>
      <c r="J12" s="22">
        <v>67.650000000000006</v>
      </c>
      <c r="K12" s="21" t="str">
        <f t="shared" si="0"/>
        <v>No</v>
      </c>
    </row>
    <row r="13" spans="1:11">
      <c r="A13" s="157" t="s">
        <v>717</v>
      </c>
      <c r="B13" s="3" t="s">
        <v>51</v>
      </c>
      <c r="C13" s="195">
        <v>9353.3824139000008</v>
      </c>
      <c r="D13" s="21" t="str">
        <f>IF($B13="N/A","N/A",IF(C13&gt;15,"No",IF(C13&lt;-15,"No","Yes")))</f>
        <v>N/A</v>
      </c>
      <c r="E13" s="195">
        <v>11302.524364000001</v>
      </c>
      <c r="F13" s="21" t="str">
        <f>IF($B13="N/A","N/A",IF(E13&gt;15,"No",IF(E13&lt;-15,"No","Yes")))</f>
        <v>N/A</v>
      </c>
      <c r="G13" s="195">
        <v>10169.412366</v>
      </c>
      <c r="H13" s="21" t="str">
        <f>IF($B13="N/A","N/A",IF(G13&gt;15,"No",IF(G13&lt;-15,"No","Yes")))</f>
        <v>N/A</v>
      </c>
      <c r="I13" s="22">
        <v>20.84</v>
      </c>
      <c r="J13" s="22">
        <v>-10</v>
      </c>
      <c r="K13" s="21" t="str">
        <f t="shared" si="0"/>
        <v>Yes</v>
      </c>
    </row>
    <row r="14" spans="1:11" ht="12.75" customHeight="1">
      <c r="A14" s="72" t="s">
        <v>865</v>
      </c>
      <c r="B14" s="70" t="s">
        <v>51</v>
      </c>
      <c r="C14" s="39">
        <v>21</v>
      </c>
      <c r="D14" s="70" t="s">
        <v>51</v>
      </c>
      <c r="E14" s="39">
        <v>13</v>
      </c>
      <c r="F14" s="70" t="s">
        <v>51</v>
      </c>
      <c r="G14" s="39">
        <v>12</v>
      </c>
      <c r="H14" s="21" t="str">
        <f>IF($B14="N/A","N/A",IF(G14&gt;15,"No",IF(G14&lt;-15,"No","Yes")))</f>
        <v>N/A</v>
      </c>
      <c r="I14" s="70" t="s">
        <v>1001</v>
      </c>
      <c r="J14" s="41">
        <v>-7.69</v>
      </c>
      <c r="K14" s="21" t="str">
        <f t="shared" si="0"/>
        <v>Yes</v>
      </c>
    </row>
    <row r="15" spans="1:11" ht="25.5">
      <c r="A15" s="2" t="s">
        <v>866</v>
      </c>
      <c r="B15" s="70" t="s">
        <v>51</v>
      </c>
      <c r="C15" s="31" t="s">
        <v>51</v>
      </c>
      <c r="D15" s="21" t="str">
        <f>IF($B15="N/A","N/A",IF(C15&gt;60,"No",IF(C15&lt;15,"No","Yes")))</f>
        <v>N/A</v>
      </c>
      <c r="E15" s="31">
        <v>13640.384615000001</v>
      </c>
      <c r="F15" s="21" t="str">
        <f>IF($B15="N/A","N/A",IF(E15&gt;60,"No",IF(E15&lt;15,"No","Yes")))</f>
        <v>N/A</v>
      </c>
      <c r="G15" s="31">
        <v>18523.416667000001</v>
      </c>
      <c r="H15" s="21" t="str">
        <f>IF($B15="N/A","N/A",IF(G15&gt;60,"No",IF(G15&lt;15,"No","Yes")))</f>
        <v>N/A</v>
      </c>
      <c r="I15" s="22" t="s">
        <v>51</v>
      </c>
      <c r="J15" s="22">
        <v>35.799999999999997</v>
      </c>
      <c r="K15" s="21" t="str">
        <f t="shared" si="0"/>
        <v>No</v>
      </c>
    </row>
    <row r="16" spans="1:11">
      <c r="A16" s="2" t="s">
        <v>170</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5" t="s">
        <v>51</v>
      </c>
      <c r="D18" s="21" t="str">
        <f>IF($B18="N/A","N/A",IF(C18="N/A","N/A",IF(C18=0,"Yes","No")))</f>
        <v>N/A</v>
      </c>
      <c r="E18" s="195" t="s">
        <v>51</v>
      </c>
      <c r="F18" s="21" t="str">
        <f t="shared" si="1"/>
        <v>N/A</v>
      </c>
      <c r="G18" s="195">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33413</v>
      </c>
      <c r="D20" s="21" t="str">
        <f>IF($B20="N/A","N/A",IF(C20&gt;15,"No",IF(C20&lt;-15,"No","Yes")))</f>
        <v>N/A</v>
      </c>
      <c r="E20" s="20">
        <v>33239</v>
      </c>
      <c r="F20" s="21" t="str">
        <f>IF($B20="N/A","N/A",IF(E20&gt;15,"No",IF(E20&lt;-15,"No","Yes")))</f>
        <v>N/A</v>
      </c>
      <c r="G20" s="20">
        <v>33913</v>
      </c>
      <c r="H20" s="21" t="str">
        <f>IF($B20="N/A","N/A",IF(G20&gt;15,"No",IF(G20&lt;-15,"No","Yes")))</f>
        <v>N/A</v>
      </c>
      <c r="I20" s="22">
        <v>-0.52100000000000002</v>
      </c>
      <c r="J20" s="22">
        <v>2.028</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1000</v>
      </c>
      <c r="J22" s="22" t="s">
        <v>1000</v>
      </c>
      <c r="K22" s="21" t="str">
        <f t="shared" si="3"/>
        <v>N/A</v>
      </c>
    </row>
    <row r="23" spans="1:11" ht="12.75" customHeight="1">
      <c r="A23" s="19" t="s">
        <v>193</v>
      </c>
      <c r="B23" s="3" t="s">
        <v>180</v>
      </c>
      <c r="C23" s="195">
        <v>5635.1197737000002</v>
      </c>
      <c r="D23" s="21" t="str">
        <f>IF($B23="N/A","N/A",IF(C23&gt;7000,"No",IF(C23&lt;2000,"No","Yes")))</f>
        <v>Yes</v>
      </c>
      <c r="E23" s="195">
        <v>6074.5888864999997</v>
      </c>
      <c r="F23" s="21" t="str">
        <f>IF($B23="N/A","N/A",IF(E23&gt;7000,"No",IF(E23&lt;2000,"No","Yes")))</f>
        <v>Yes</v>
      </c>
      <c r="G23" s="195">
        <v>6514.5036122000001</v>
      </c>
      <c r="H23" s="21" t="str">
        <f>IF($B23="N/A","N/A",IF(G23&gt;7000,"No",IF(G23&lt;2000,"No","Yes")))</f>
        <v>Yes</v>
      </c>
      <c r="I23" s="22">
        <v>7.7990000000000004</v>
      </c>
      <c r="J23" s="22">
        <v>7.242</v>
      </c>
      <c r="K23" s="21" t="str">
        <f t="shared" si="3"/>
        <v>Yes</v>
      </c>
    </row>
    <row r="24" spans="1:11">
      <c r="A24" s="19" t="s">
        <v>194</v>
      </c>
      <c r="B24" s="3" t="s">
        <v>51</v>
      </c>
      <c r="C24" s="195">
        <v>1648.6979939</v>
      </c>
      <c r="D24" s="21" t="str">
        <f>IF($B24="N/A","N/A",IF(C24&gt;15,"No",IF(C24&lt;-15,"No","Yes")))</f>
        <v>N/A</v>
      </c>
      <c r="E24" s="195">
        <v>1717.4898565000001</v>
      </c>
      <c r="F24" s="21" t="str">
        <f>IF($B24="N/A","N/A",IF(E24&gt;15,"No",IF(E24&lt;-15,"No","Yes")))</f>
        <v>N/A</v>
      </c>
      <c r="G24" s="195">
        <v>1813.2051985000001</v>
      </c>
      <c r="H24" s="21" t="str">
        <f>IF($B24="N/A","N/A",IF(G24&gt;15,"No",IF(G24&lt;-15,"No","Yes")))</f>
        <v>N/A</v>
      </c>
      <c r="I24" s="22">
        <v>4.1719999999999997</v>
      </c>
      <c r="J24" s="22">
        <v>5.5730000000000004</v>
      </c>
      <c r="K24" s="21" t="str">
        <f t="shared" si="3"/>
        <v>Yes</v>
      </c>
    </row>
    <row r="25" spans="1:11">
      <c r="A25" s="19" t="s">
        <v>49</v>
      </c>
      <c r="B25" s="3" t="s">
        <v>15</v>
      </c>
      <c r="C25" s="23">
        <v>5.3721605363</v>
      </c>
      <c r="D25" s="21" t="str">
        <f>IF($B25="N/A","N/A",IF(C25&gt;10,"No",IF(C25&lt;=0,"No","Yes")))</f>
        <v>Yes</v>
      </c>
      <c r="E25" s="23">
        <v>5.5146063358999999</v>
      </c>
      <c r="F25" s="21" t="str">
        <f>IF($B25="N/A","N/A",IF(E25&gt;10,"No",IF(E25&lt;=0,"No","Yes")))</f>
        <v>Yes</v>
      </c>
      <c r="G25" s="23">
        <v>5.4079556512</v>
      </c>
      <c r="H25" s="21" t="str">
        <f>IF($B25="N/A","N/A",IF(G25&gt;10,"No",IF(G25&lt;=0,"No","Yes")))</f>
        <v>Yes</v>
      </c>
      <c r="I25" s="22">
        <v>2.6520000000000001</v>
      </c>
      <c r="J25" s="22">
        <v>-1.93</v>
      </c>
      <c r="K25" s="21" t="str">
        <f t="shared" si="3"/>
        <v>Yes</v>
      </c>
    </row>
    <row r="26" spans="1:11">
      <c r="A26" s="19" t="s">
        <v>195</v>
      </c>
      <c r="B26" s="3" t="s">
        <v>51</v>
      </c>
      <c r="C26" s="195">
        <v>3320.8813369999998</v>
      </c>
      <c r="D26" s="21" t="str">
        <f>IF($B26="N/A","N/A",IF(C26&gt;15,"No",IF(C26&lt;-15,"No","Yes")))</f>
        <v>N/A</v>
      </c>
      <c r="E26" s="195">
        <v>3590.6470267</v>
      </c>
      <c r="F26" s="21" t="str">
        <f>IF($B26="N/A","N/A",IF(E26&gt;15,"No",IF(E26&lt;-15,"No","Yes")))</f>
        <v>N/A</v>
      </c>
      <c r="G26" s="195">
        <v>4874.6657579000002</v>
      </c>
      <c r="H26" s="21" t="str">
        <f>IF($B26="N/A","N/A",IF(G26&gt;15,"No",IF(G26&lt;-15,"No","Yes")))</f>
        <v>N/A</v>
      </c>
      <c r="I26" s="22">
        <v>8.1229999999999993</v>
      </c>
      <c r="J26" s="22">
        <v>35.76</v>
      </c>
      <c r="K26" s="21" t="str">
        <f t="shared" si="3"/>
        <v>No</v>
      </c>
    </row>
    <row r="27" spans="1:11">
      <c r="A27" s="19" t="s">
        <v>130</v>
      </c>
      <c r="B27" s="3" t="s">
        <v>54</v>
      </c>
      <c r="C27" s="22">
        <v>99.826414868000001</v>
      </c>
      <c r="D27" s="21" t="str">
        <f>IF($B27="N/A","N/A",IF(C27&gt;100,"No",IF(C27&lt;95,"No","Yes")))</f>
        <v>Yes</v>
      </c>
      <c r="E27" s="22">
        <v>99.804446584000004</v>
      </c>
      <c r="F27" s="21" t="str">
        <f>IF($B27="N/A","N/A",IF(E27&gt;100,"No",IF(E27&lt;95,"No","Yes")))</f>
        <v>Yes</v>
      </c>
      <c r="G27" s="22">
        <v>99.790640757000006</v>
      </c>
      <c r="H27" s="21" t="str">
        <f>IF($B27="N/A","N/A",IF(G27&gt;100,"No",IF(G27&lt;95,"No","Yes")))</f>
        <v>Yes</v>
      </c>
      <c r="I27" s="22">
        <v>-2.1999999999999999E-2</v>
      </c>
      <c r="J27" s="22">
        <v>-1.4E-2</v>
      </c>
      <c r="K27" s="21" t="str">
        <f t="shared" si="3"/>
        <v>Yes</v>
      </c>
    </row>
    <row r="28" spans="1:11">
      <c r="A28" s="19" t="s">
        <v>196</v>
      </c>
      <c r="B28" s="3" t="s">
        <v>133</v>
      </c>
      <c r="C28" s="22">
        <v>1.0878429021</v>
      </c>
      <c r="D28" s="21" t="str">
        <f>IF($B28="N/A","N/A",IF(C28&gt;1,"Yes","No"))</f>
        <v>Yes</v>
      </c>
      <c r="E28" s="22">
        <v>1.0863628142999999</v>
      </c>
      <c r="F28" s="21" t="str">
        <f>IF($B28="N/A","N/A",IF(E28&gt;1,"Yes","No"))</f>
        <v>Yes</v>
      </c>
      <c r="G28" s="22">
        <v>1.0878494179</v>
      </c>
      <c r="H28" s="21" t="str">
        <f>IF($B28="N/A","N/A",IF(G28&gt;1,"Yes","No"))</f>
        <v>Yes</v>
      </c>
      <c r="I28" s="22">
        <v>-0.13600000000000001</v>
      </c>
      <c r="J28" s="22">
        <v>0.1368</v>
      </c>
      <c r="K28" s="21" t="str">
        <f t="shared" si="3"/>
        <v>Yes</v>
      </c>
    </row>
    <row r="29" spans="1:11">
      <c r="A29" s="19" t="s">
        <v>131</v>
      </c>
      <c r="B29" s="3" t="s">
        <v>54</v>
      </c>
      <c r="C29" s="22">
        <v>99.955107294000001</v>
      </c>
      <c r="D29" s="21" t="str">
        <f>IF($B29="N/A","N/A",IF(C29&gt;100,"No",IF(C29&lt;95,"No","Yes")))</f>
        <v>Yes</v>
      </c>
      <c r="E29" s="22">
        <v>99.954872288999994</v>
      </c>
      <c r="F29" s="21" t="str">
        <f>IF($B29="N/A","N/A",IF(E29&gt;100,"No",IF(E29&lt;95,"No","Yes")))</f>
        <v>Yes</v>
      </c>
      <c r="G29" s="22">
        <v>99.935128121999995</v>
      </c>
      <c r="H29" s="21" t="str">
        <f>IF($B29="N/A","N/A",IF(G29&gt;100,"No",IF(G29&lt;95,"No","Yes")))</f>
        <v>Yes</v>
      </c>
      <c r="I29" s="22">
        <v>0</v>
      </c>
      <c r="J29" s="22">
        <v>-0.02</v>
      </c>
      <c r="K29" s="21" t="str">
        <f t="shared" si="3"/>
        <v>Yes</v>
      </c>
    </row>
    <row r="30" spans="1:11">
      <c r="A30" s="19" t="s">
        <v>197</v>
      </c>
      <c r="B30" s="3" t="s">
        <v>134</v>
      </c>
      <c r="C30" s="22">
        <v>6.9323013354</v>
      </c>
      <c r="D30" s="21" t="str">
        <f>IF($B30="N/A","N/A",IF(C30&gt;3,"Yes","No"))</f>
        <v>Yes</v>
      </c>
      <c r="E30" s="22">
        <v>6.9254755597999997</v>
      </c>
      <c r="F30" s="21" t="str">
        <f>IF($B30="N/A","N/A",IF(E30&gt;3,"Yes","No"))</f>
        <v>Yes</v>
      </c>
      <c r="G30" s="22">
        <v>6.8269157002999998</v>
      </c>
      <c r="H30" s="21" t="str">
        <f>IF($B30="N/A","N/A",IF(G30&gt;3,"Yes","No"))</f>
        <v>Yes</v>
      </c>
      <c r="I30" s="22">
        <v>-9.8000000000000004E-2</v>
      </c>
      <c r="J30" s="22">
        <v>-1.42</v>
      </c>
      <c r="K30" s="21" t="str">
        <f t="shared" si="3"/>
        <v>Yes</v>
      </c>
    </row>
    <row r="31" spans="1:11">
      <c r="A31" s="19" t="s">
        <v>862</v>
      </c>
      <c r="B31" s="3" t="s">
        <v>16</v>
      </c>
      <c r="C31" s="22">
        <v>3.4730037112000001</v>
      </c>
      <c r="D31" s="21" t="str">
        <f>IF($B31="N/A","N/A",IF(C31&gt;=8,"No",IF(C31&lt;2,"No","Yes")))</f>
        <v>Yes</v>
      </c>
      <c r="E31" s="22">
        <v>3.5742523618000002</v>
      </c>
      <c r="F31" s="21" t="str">
        <f>IF($B31="N/A","N/A",IF(E31&gt;=8,"No",IF(E31&lt;2,"No","Yes")))</f>
        <v>Yes</v>
      </c>
      <c r="G31" s="22">
        <v>3.6376610738999999</v>
      </c>
      <c r="H31" s="21" t="str">
        <f>IF($B31="N/A","N/A",IF(G31&gt;=8,"No",IF(G31&lt;2,"No","Yes")))</f>
        <v>Yes</v>
      </c>
      <c r="I31" s="22">
        <v>2.915</v>
      </c>
      <c r="J31" s="22">
        <v>1.774</v>
      </c>
      <c r="K31" s="21" t="str">
        <f t="shared" si="3"/>
        <v>Yes</v>
      </c>
    </row>
    <row r="32" spans="1:11">
      <c r="A32" s="19" t="s">
        <v>198</v>
      </c>
      <c r="B32" s="3" t="s">
        <v>16</v>
      </c>
      <c r="C32" s="22">
        <v>3.4179211683999999</v>
      </c>
      <c r="D32" s="21" t="str">
        <f>IF($B32="N/A","N/A",IF(C32&gt;=8,"No",IF(C32&lt;2,"No","Yes")))</f>
        <v>Yes</v>
      </c>
      <c r="E32" s="22">
        <v>3.5368994254000001</v>
      </c>
      <c r="F32" s="21" t="str">
        <f>IF($B32="N/A","N/A",IF(E32&gt;=8,"No",IF(E32&lt;2,"No","Yes")))</f>
        <v>Yes</v>
      </c>
      <c r="G32" s="22">
        <v>3.5928110163999998</v>
      </c>
      <c r="H32" s="21" t="str">
        <f>IF($B32="N/A","N/A",IF(G32&gt;=8,"No",IF(G32&lt;2,"No","Yes")))</f>
        <v>Yes</v>
      </c>
      <c r="I32" s="22">
        <v>3.4809999999999999</v>
      </c>
      <c r="J32" s="22">
        <v>1.581</v>
      </c>
      <c r="K32" s="21" t="str">
        <f t="shared" si="3"/>
        <v>Yes</v>
      </c>
    </row>
    <row r="33" spans="1:11">
      <c r="A33" s="19" t="s">
        <v>199</v>
      </c>
      <c r="B33" s="25" t="s">
        <v>54</v>
      </c>
      <c r="C33" s="22">
        <v>99.970071528999995</v>
      </c>
      <c r="D33" s="21" t="str">
        <f>IF($B33="N/A","N/A",IF(C33&gt;100,"No",IF(C33&lt;95,"No","Yes")))</f>
        <v>Yes</v>
      </c>
      <c r="E33" s="22">
        <v>99.963897830999997</v>
      </c>
      <c r="F33" s="21" t="str">
        <f>IF($B33="N/A","N/A",IF(E33&gt;100,"No",IF(E33&lt;95,"No","Yes")))</f>
        <v>Yes</v>
      </c>
      <c r="G33" s="22">
        <v>99.970512783000004</v>
      </c>
      <c r="H33" s="21" t="str">
        <f>IF($B33="N/A","N/A",IF(G33&gt;100,"No",IF(G33&lt;95,"No","Yes")))</f>
        <v>Yes</v>
      </c>
      <c r="I33" s="22">
        <v>-6.0000000000000001E-3</v>
      </c>
      <c r="J33" s="22">
        <v>6.6E-3</v>
      </c>
      <c r="K33" s="21" t="str">
        <f t="shared" si="3"/>
        <v>Yes</v>
      </c>
    </row>
    <row r="34" spans="1:11">
      <c r="A34" s="19" t="s">
        <v>200</v>
      </c>
      <c r="B34" s="3" t="s">
        <v>54</v>
      </c>
      <c r="C34" s="22">
        <v>98.362912639000001</v>
      </c>
      <c r="D34" s="21" t="str">
        <f>IF($B34="N/A","N/A",IF(C34&gt;100,"No",IF(C34&lt;95,"No","Yes")))</f>
        <v>Yes</v>
      </c>
      <c r="E34" s="22">
        <v>98.420530099999993</v>
      </c>
      <c r="F34" s="21" t="str">
        <f>IF($B34="N/A","N/A",IF(E34&gt;100,"No",IF(E34&lt;95,"No","Yes")))</f>
        <v>Yes</v>
      </c>
      <c r="G34" s="22">
        <v>98.587562292000001</v>
      </c>
      <c r="H34" s="21" t="str">
        <f>IF($B34="N/A","N/A",IF(G34&gt;100,"No",IF(G34&lt;95,"No","Yes")))</f>
        <v>Yes</v>
      </c>
      <c r="I34" s="22">
        <v>5.8599999999999999E-2</v>
      </c>
      <c r="J34" s="22">
        <v>0.16969999999999999</v>
      </c>
      <c r="K34" s="21" t="str">
        <f t="shared" si="3"/>
        <v>Yes</v>
      </c>
    </row>
    <row r="35" spans="1:11">
      <c r="A35" s="19" t="s">
        <v>201</v>
      </c>
      <c r="B35" s="3" t="s">
        <v>55</v>
      </c>
      <c r="C35" s="22">
        <v>1.5203663245000001</v>
      </c>
      <c r="D35" s="21" t="str">
        <f>IF($B35="N/A","N/A",IF(C35&gt;5,"No",IF(C35&lt;=0,"No","Yes")))</f>
        <v>Yes</v>
      </c>
      <c r="E35" s="22">
        <v>1.7419296608999999</v>
      </c>
      <c r="F35" s="21" t="str">
        <f>IF($B35="N/A","N/A",IF(E35&gt;5,"No",IF(E35&lt;=0,"No","Yes")))</f>
        <v>Yes</v>
      </c>
      <c r="G35" s="22">
        <v>1.3180786128999999</v>
      </c>
      <c r="H35" s="21" t="str">
        <f>IF($B35="N/A","N/A",IF(G35&gt;5,"No",IF(G35&lt;=0,"No","Yes")))</f>
        <v>Yes</v>
      </c>
      <c r="I35" s="22">
        <v>14.57</v>
      </c>
      <c r="J35" s="22">
        <v>-24.3</v>
      </c>
      <c r="K35" s="21" t="str">
        <f t="shared" si="3"/>
        <v>No</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3.2276060216000002</v>
      </c>
      <c r="D37" s="21" t="str">
        <f>IF($B37="N/A","N/A",IF(C37&gt;=2,"Yes","No"))</f>
        <v>Yes</v>
      </c>
      <c r="E37" s="22">
        <v>3.4756460784000001</v>
      </c>
      <c r="F37" s="21" t="str">
        <f>IF($B37="N/A","N/A",IF(E37&gt;=2,"Yes","No"))</f>
        <v>Yes</v>
      </c>
      <c r="G37" s="22">
        <v>3.5013416683999998</v>
      </c>
      <c r="H37" s="21" t="str">
        <f>IF($B37="N/A","N/A",IF(G37&gt;=2,"Yes","No"))</f>
        <v>Yes</v>
      </c>
      <c r="I37" s="22">
        <v>7.6849999999999996</v>
      </c>
      <c r="J37" s="22">
        <v>0.73929999999999996</v>
      </c>
      <c r="K37" s="21" t="str">
        <f t="shared" si="3"/>
        <v>Yes</v>
      </c>
    </row>
    <row r="38" spans="1:11">
      <c r="A38" s="19" t="s">
        <v>204</v>
      </c>
      <c r="B38" s="3" t="s">
        <v>57</v>
      </c>
      <c r="C38" s="22">
        <v>5.8899230838000003</v>
      </c>
      <c r="D38" s="21" t="str">
        <f>IF($B38="N/A","N/A",IF(C38&gt;30,"No",IF(C38&lt;5,"No","Yes")))</f>
        <v>Yes</v>
      </c>
      <c r="E38" s="22">
        <v>5.5206233641000004</v>
      </c>
      <c r="F38" s="21" t="str">
        <f>IF($B38="N/A","N/A",IF(E38&gt;30,"No",IF(E38&lt;5,"No","Yes")))</f>
        <v>Yes</v>
      </c>
      <c r="G38" s="22">
        <v>5.2782118951000001</v>
      </c>
      <c r="H38" s="21" t="str">
        <f>IF($B38="N/A","N/A",IF(G38&gt;30,"No",IF(G38&lt;5,"No","Yes")))</f>
        <v>Yes</v>
      </c>
      <c r="I38" s="22">
        <v>-6.27</v>
      </c>
      <c r="J38" s="22">
        <v>-4.3899999999999997</v>
      </c>
      <c r="K38" s="21" t="str">
        <f t="shared" si="3"/>
        <v>Yes</v>
      </c>
    </row>
    <row r="39" spans="1:11">
      <c r="A39" s="19" t="s">
        <v>205</v>
      </c>
      <c r="B39" s="3" t="s">
        <v>10</v>
      </c>
      <c r="C39" s="22">
        <v>11.711010684</v>
      </c>
      <c r="D39" s="21" t="str">
        <f>IF($B39="N/A","N/A",IF(C39&gt;75,"No",IF(C39&lt;15,"No","Yes")))</f>
        <v>No</v>
      </c>
      <c r="E39" s="22">
        <v>10.683233551000001</v>
      </c>
      <c r="F39" s="21" t="str">
        <f>IF($B39="N/A","N/A",IF(E39&gt;75,"No",IF(E39&lt;15,"No","Yes")))</f>
        <v>No</v>
      </c>
      <c r="G39" s="22">
        <v>10.438474920999999</v>
      </c>
      <c r="H39" s="21" t="str">
        <f>IF($B39="N/A","N/A",IF(G39&gt;75,"No",IF(G39&lt;15,"No","Yes")))</f>
        <v>No</v>
      </c>
      <c r="I39" s="22">
        <v>-8.7799999999999994</v>
      </c>
      <c r="J39" s="22">
        <v>-2.29</v>
      </c>
      <c r="K39" s="21" t="str">
        <f t="shared" si="3"/>
        <v>Yes</v>
      </c>
    </row>
    <row r="40" spans="1:11">
      <c r="A40" s="19" t="s">
        <v>206</v>
      </c>
      <c r="B40" s="3" t="s">
        <v>11</v>
      </c>
      <c r="C40" s="22">
        <v>82.399066231999996</v>
      </c>
      <c r="D40" s="21" t="str">
        <f>IF($B40="N/A","N/A",IF(C40&gt;70,"No",IF(C40&lt;25,"No","Yes")))</f>
        <v>No</v>
      </c>
      <c r="E40" s="22">
        <v>83.796143084999997</v>
      </c>
      <c r="F40" s="21" t="str">
        <f>IF($B40="N/A","N/A",IF(E40&gt;70,"No",IF(E40&lt;25,"No","Yes")))</f>
        <v>No</v>
      </c>
      <c r="G40" s="22">
        <v>84.283313183999994</v>
      </c>
      <c r="H40" s="21" t="str">
        <f>IF($B40="N/A","N/A",IF(G40&gt;70,"No",IF(G40&lt;25,"No","Yes")))</f>
        <v>No</v>
      </c>
      <c r="I40" s="22">
        <v>1.696</v>
      </c>
      <c r="J40" s="22">
        <v>0.58140000000000003</v>
      </c>
      <c r="K40" s="21" t="str">
        <f t="shared" si="3"/>
        <v>Yes</v>
      </c>
    </row>
    <row r="41" spans="1:11">
      <c r="A41" s="19" t="s">
        <v>207</v>
      </c>
      <c r="B41" s="3" t="s">
        <v>18</v>
      </c>
      <c r="C41" s="22">
        <v>55.271900158999998</v>
      </c>
      <c r="D41" s="21" t="str">
        <f>IF($B41="N/A","N/A",IF(C41&gt;70,"No",IF(C41&lt;35,"No","Yes")))</f>
        <v>Yes</v>
      </c>
      <c r="E41" s="22">
        <v>55.362676374000003</v>
      </c>
      <c r="F41" s="21" t="str">
        <f>IF($B41="N/A","N/A",IF(E41&gt;70,"No",IF(E41&lt;35,"No","Yes")))</f>
        <v>Yes</v>
      </c>
      <c r="G41" s="22">
        <v>55.114557839</v>
      </c>
      <c r="H41" s="21" t="str">
        <f>IF($B41="N/A","N/A",IF(G41&gt;70,"No",IF(G41&lt;35,"No","Yes")))</f>
        <v>Yes</v>
      </c>
      <c r="I41" s="22">
        <v>0.16420000000000001</v>
      </c>
      <c r="J41" s="22">
        <v>-0.44800000000000001</v>
      </c>
      <c r="K41" s="21" t="str">
        <f t="shared" si="3"/>
        <v>Yes</v>
      </c>
    </row>
    <row r="42" spans="1:11">
      <c r="A42" s="19" t="s">
        <v>208</v>
      </c>
      <c r="B42" s="3" t="s">
        <v>133</v>
      </c>
      <c r="C42" s="22">
        <v>1.729098982</v>
      </c>
      <c r="D42" s="21" t="str">
        <f>IF($B42="N/A","N/A",IF(C42&gt;1,"Yes","No"))</f>
        <v>Yes</v>
      </c>
      <c r="E42" s="22">
        <v>1.7612216062999999</v>
      </c>
      <c r="F42" s="21" t="str">
        <f>IF($B42="N/A","N/A",IF(E42&gt;1,"Yes","No"))</f>
        <v>Yes</v>
      </c>
      <c r="G42" s="22">
        <v>1.774062383</v>
      </c>
      <c r="H42" s="21" t="str">
        <f>IF($B42="N/A","N/A",IF(G42&gt;1,"Yes","No"))</f>
        <v>Yes</v>
      </c>
      <c r="I42" s="22">
        <v>1.8580000000000001</v>
      </c>
      <c r="J42" s="22">
        <v>0.72909999999999997</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c r="A44" s="19" t="s">
        <v>210</v>
      </c>
      <c r="B44" s="3" t="s">
        <v>51</v>
      </c>
      <c r="C44" s="22">
        <v>100</v>
      </c>
      <c r="D44" s="21" t="str">
        <f>IF($B44="N/A","N/A",IF(C44&gt;15,"No",IF(C44&lt;-15,"No","Yes")))</f>
        <v>N/A</v>
      </c>
      <c r="E44" s="22">
        <v>100</v>
      </c>
      <c r="F44" s="21" t="str">
        <f>IF($B44="N/A","N/A",IF(E44&gt;15,"No",IF(E44&lt;-15,"No","Yes")))</f>
        <v>N/A</v>
      </c>
      <c r="G44" s="22">
        <v>99.983949494000001</v>
      </c>
      <c r="H44" s="21" t="str">
        <f>IF($B44="N/A","N/A",IF(G44&gt;15,"No",IF(G44&lt;-15,"No","Yes")))</f>
        <v>N/A</v>
      </c>
      <c r="I44" s="22">
        <v>0</v>
      </c>
      <c r="J44" s="22">
        <v>-1.6E-2</v>
      </c>
      <c r="K44" s="21" t="str">
        <f t="shared" si="3"/>
        <v>Yes</v>
      </c>
    </row>
    <row r="45" spans="1:11">
      <c r="A45" s="19" t="s">
        <v>211</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c r="A46" s="19" t="s">
        <v>212</v>
      </c>
      <c r="B46" s="3" t="s">
        <v>51</v>
      </c>
      <c r="C46" s="22">
        <v>100</v>
      </c>
      <c r="D46" s="21" t="str">
        <f>IF($B46="N/A","N/A",IF(C46&gt;15,"No",IF(C46&lt;-15,"No","Yes")))</f>
        <v>N/A</v>
      </c>
      <c r="E46" s="22">
        <v>99.967394847999998</v>
      </c>
      <c r="F46" s="21" t="str">
        <f>IF($B46="N/A","N/A",IF(E46&gt;15,"No",IF(E46&lt;-15,"No","Yes")))</f>
        <v>N/A</v>
      </c>
      <c r="G46" s="22">
        <v>99.994648972999997</v>
      </c>
      <c r="H46" s="21" t="str">
        <f>IF($B46="N/A","N/A",IF(G46&gt;15,"No",IF(G46&lt;-15,"No","Yes")))</f>
        <v>N/A</v>
      </c>
      <c r="I46" s="22">
        <v>-3.3000000000000002E-2</v>
      </c>
      <c r="J46" s="22">
        <v>2.7300000000000001E-2</v>
      </c>
      <c r="K46" s="21" t="str">
        <f t="shared" si="3"/>
        <v>Yes</v>
      </c>
    </row>
    <row r="47" spans="1:11">
      <c r="A47" s="19" t="s">
        <v>213</v>
      </c>
      <c r="B47" s="3" t="s">
        <v>19</v>
      </c>
      <c r="C47" s="22">
        <v>100</v>
      </c>
      <c r="D47" s="21" t="str">
        <f>IF($B47="N/A","N/A",IF(C47&gt;=90,"Yes","No"))</f>
        <v>Yes</v>
      </c>
      <c r="E47" s="22">
        <v>100</v>
      </c>
      <c r="F47" s="21" t="str">
        <f>IF($B47="N/A","N/A",IF(E47&gt;=90,"Yes","No"))</f>
        <v>Yes</v>
      </c>
      <c r="G47" s="22">
        <v>100</v>
      </c>
      <c r="H47" s="21" t="str">
        <f>IF($B47="N/A","N/A",IF(G47&gt;=90,"Yes","No"))</f>
        <v>Yes</v>
      </c>
      <c r="I47" s="22">
        <v>0</v>
      </c>
      <c r="J47" s="22">
        <v>0</v>
      </c>
      <c r="K47" s="21" t="str">
        <f t="shared" si="3"/>
        <v>Yes</v>
      </c>
    </row>
    <row r="48" spans="1:11">
      <c r="A48" s="19" t="s">
        <v>88</v>
      </c>
      <c r="B48" s="3" t="s">
        <v>51</v>
      </c>
      <c r="C48" s="22">
        <v>34.573369647</v>
      </c>
      <c r="D48" s="21" t="str">
        <f>IF($B48="N/A","N/A",IF(C48&gt;15,"No",IF(C48&lt;-15,"No","Yes")))</f>
        <v>N/A</v>
      </c>
      <c r="E48" s="22">
        <v>35.106350972999998</v>
      </c>
      <c r="F48" s="21" t="str">
        <f>IF($B48="N/A","N/A",IF(E48&gt;15,"No",IF(E48&lt;-15,"No","Yes")))</f>
        <v>N/A</v>
      </c>
      <c r="G48" s="22">
        <v>35.638250818000003</v>
      </c>
      <c r="H48" s="21" t="str">
        <f>IF($B48="N/A","N/A",IF(G48&gt;15,"No",IF(G48&lt;-15,"No","Yes")))</f>
        <v>N/A</v>
      </c>
      <c r="I48" s="22">
        <v>1.542</v>
      </c>
      <c r="J48" s="22">
        <v>1.5149999999999999</v>
      </c>
      <c r="K48" s="21" t="str">
        <f t="shared" si="3"/>
        <v>Yes</v>
      </c>
    </row>
    <row r="49" spans="1:11" ht="25.5">
      <c r="A49" s="19" t="s">
        <v>214</v>
      </c>
      <c r="B49" s="3" t="s">
        <v>51</v>
      </c>
      <c r="C49" s="22">
        <v>37.32080328</v>
      </c>
      <c r="D49" s="21" t="str">
        <f>IF($B49="N/A","N/A",IF(C49&gt;15,"No",IF(C49&lt;-15,"No","Yes")))</f>
        <v>N/A</v>
      </c>
      <c r="E49" s="22">
        <v>37.811005145000003</v>
      </c>
      <c r="F49" s="21" t="str">
        <f>IF($B49="N/A","N/A",IF(E49&gt;15,"No",IF(E49&lt;-15,"No","Yes")))</f>
        <v>N/A</v>
      </c>
      <c r="G49" s="22">
        <v>38.053253914000003</v>
      </c>
      <c r="H49" s="21" t="str">
        <f>IF($B49="N/A","N/A",IF(G49&gt;15,"No",IF(G49&lt;-15,"No","Yes")))</f>
        <v>N/A</v>
      </c>
      <c r="I49" s="22">
        <v>1.3129999999999999</v>
      </c>
      <c r="J49" s="22">
        <v>0.64070000000000005</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94.828360219000004</v>
      </c>
      <c r="D51" s="21" t="str">
        <f>IF($B51="N/A","N/A",IF(C51&gt;90,"No",IF(C51&lt;75,"No","Yes")))</f>
        <v>No</v>
      </c>
      <c r="E51" s="22">
        <v>94.855440897999998</v>
      </c>
      <c r="F51" s="21" t="str">
        <f>IF($B51="N/A","N/A",IF(E51&gt;90,"No",IF(E51&lt;75,"No","Yes")))</f>
        <v>No</v>
      </c>
      <c r="G51" s="22">
        <v>95.087429599000004</v>
      </c>
      <c r="H51" s="21" t="str">
        <f>IF($B51="N/A","N/A",IF(G51&gt;90,"No",IF(G51&lt;75,"No","Yes")))</f>
        <v>No</v>
      </c>
      <c r="I51" s="22">
        <v>2.86E-2</v>
      </c>
      <c r="J51" s="22">
        <v>0.24460000000000001</v>
      </c>
      <c r="K51" s="21" t="str">
        <f>IF(J51="Div by 0", "N/A", IF(J51="N/A","N/A", IF(J51&gt;15, "No", IF(J51&lt;-15, "No", "Yes"))))</f>
        <v>Yes</v>
      </c>
    </row>
    <row r="52" spans="1:11">
      <c r="A52" s="19" t="s">
        <v>719</v>
      </c>
      <c r="B52" s="3" t="s">
        <v>135</v>
      </c>
      <c r="C52" s="22">
        <v>4.4503636309000001</v>
      </c>
      <c r="D52" s="21" t="str">
        <f>IF($B52="N/A","N/A",IF(C52&gt;10,"No",IF(C52&lt;1,"No","Yes")))</f>
        <v>Yes</v>
      </c>
      <c r="E52" s="22">
        <v>4.4947200578000004</v>
      </c>
      <c r="F52" s="21" t="str">
        <f>IF($B52="N/A","N/A",IF(E52&gt;10,"No",IF(E52&lt;1,"No","Yes")))</f>
        <v>Yes</v>
      </c>
      <c r="G52" s="22">
        <v>4.2520567333999999</v>
      </c>
      <c r="H52" s="21" t="str">
        <f>IF($B52="N/A","N/A",IF(G52&gt;10,"No",IF(G52&lt;1,"No","Yes")))</f>
        <v>Yes</v>
      </c>
      <c r="I52" s="22">
        <v>0.99670000000000003</v>
      </c>
      <c r="J52" s="22">
        <v>-5.4</v>
      </c>
      <c r="K52" s="21" t="str">
        <f>IF(J52="Div by 0", "N/A", IF(J52="N/A","N/A", IF(J52&gt;15, "No", IF(J52&lt;-15, "No", "Yes"))))</f>
        <v>Yes</v>
      </c>
    </row>
    <row r="53" spans="1:11">
      <c r="A53" s="19" t="s">
        <v>720</v>
      </c>
      <c r="B53" s="3" t="s">
        <v>181</v>
      </c>
      <c r="C53" s="22">
        <v>0</v>
      </c>
      <c r="D53" s="21" t="str">
        <f>IF($B53="N/A","N/A",IF(C53&gt;2,"No",IF(C53&lt;=0,"No","Yes")))</f>
        <v>No</v>
      </c>
      <c r="E53" s="22">
        <v>0</v>
      </c>
      <c r="F53" s="21" t="str">
        <f>IF($B53="N/A","N/A",IF(E53&gt;2,"No",IF(E53&lt;=0,"No","Yes")))</f>
        <v>No</v>
      </c>
      <c r="G53" s="22">
        <v>2.9487216999999999E-3</v>
      </c>
      <c r="H53" s="21" t="str">
        <f>IF($B53="N/A","N/A",IF(G53&gt;2,"No",IF(G53&lt;=0,"No","Yes")))</f>
        <v>Yes</v>
      </c>
      <c r="I53" s="22" t="s">
        <v>1000</v>
      </c>
      <c r="J53" s="22" t="s">
        <v>1000</v>
      </c>
      <c r="K53" s="21" t="str">
        <f>IF(J53="Div by 0", "N/A", IF(J53="N/A","N/A", IF(J53&gt;15, "No", IF(J53&lt;-15, "No", "Yes"))))</f>
        <v>N/A</v>
      </c>
    </row>
    <row r="54" spans="1:11">
      <c r="A54" s="19" t="s">
        <v>721</v>
      </c>
      <c r="B54" s="3" t="s">
        <v>182</v>
      </c>
      <c r="C54" s="22">
        <v>0.72127615</v>
      </c>
      <c r="D54" s="21" t="str">
        <f>IF($B54="N/A","N/A",IF(C54&gt;3,"No",IF(C54&lt;=0,"No","Yes")))</f>
        <v>Yes</v>
      </c>
      <c r="E54" s="22">
        <v>0.64983904449999996</v>
      </c>
      <c r="F54" s="21" t="str">
        <f>IF($B54="N/A","N/A",IF(E54&gt;3,"No",IF(E54&lt;=0,"No","Yes")))</f>
        <v>Yes</v>
      </c>
      <c r="G54" s="22">
        <v>0.65756494560000001</v>
      </c>
      <c r="H54" s="21" t="str">
        <f>IF($B54="N/A","N/A",IF(G54&gt;3,"No",IF(G54&lt;=0,"No","Yes")))</f>
        <v>Yes</v>
      </c>
      <c r="I54" s="22">
        <v>-9.9</v>
      </c>
      <c r="J54" s="22">
        <v>1.1890000000000001</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1851</v>
      </c>
      <c r="D56" s="21" t="str">
        <f>IF($B56="N/A","N/A",IF(C56&gt;15,"No",IF(C56&lt;-15,"No","Yes")))</f>
        <v>N/A</v>
      </c>
      <c r="E56" s="20">
        <v>2690</v>
      </c>
      <c r="F56" s="21" t="str">
        <f>IF($B56="N/A","N/A",IF(E56&gt;15,"No",IF(E56&lt;-15,"No","Yes")))</f>
        <v>N/A</v>
      </c>
      <c r="G56" s="20">
        <v>2739</v>
      </c>
      <c r="H56" s="21" t="str">
        <f>IF($B56="N/A","N/A",IF(G56&gt;15,"No",IF(G56&lt;-15,"No","Yes")))</f>
        <v>N/A</v>
      </c>
      <c r="I56" s="22">
        <v>45.33</v>
      </c>
      <c r="J56" s="22">
        <v>1.8220000000000001</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c r="A59" s="19" t="s">
        <v>193</v>
      </c>
      <c r="B59" s="3" t="s">
        <v>51</v>
      </c>
      <c r="C59" s="195">
        <v>1028.2015127</v>
      </c>
      <c r="D59" s="21" t="str">
        <f>IF($B59="N/A","N/A",IF(C59&gt;15,"No",IF(C59&lt;-15,"No","Yes")))</f>
        <v>N/A</v>
      </c>
      <c r="E59" s="195">
        <v>1132.1665427999999</v>
      </c>
      <c r="F59" s="21" t="str">
        <f>IF($B59="N/A","N/A",IF(E59&gt;15,"No",IF(E59&lt;-15,"No","Yes")))</f>
        <v>N/A</v>
      </c>
      <c r="G59" s="195">
        <v>1100.9565534999999</v>
      </c>
      <c r="H59" s="21" t="str">
        <f>IF($B59="N/A","N/A",IF(G59&gt;15,"No",IF(G59&lt;-15,"No","Yes")))</f>
        <v>N/A</v>
      </c>
      <c r="I59" s="22">
        <v>10.11</v>
      </c>
      <c r="J59" s="22">
        <v>-2.76</v>
      </c>
      <c r="K59" s="21" t="str">
        <f t="shared" si="4"/>
        <v>Yes</v>
      </c>
    </row>
    <row r="60" spans="1:11">
      <c r="A60" s="19" t="s">
        <v>49</v>
      </c>
      <c r="B60" s="3" t="s">
        <v>51</v>
      </c>
      <c r="C60" s="22">
        <v>0</v>
      </c>
      <c r="D60" s="21" t="str">
        <f>IF($B60="N/A","N/A",IF(C60&gt;15,"No",IF(C60&lt;-15,"No","Yes")))</f>
        <v>N/A</v>
      </c>
      <c r="E60" s="22">
        <v>0</v>
      </c>
      <c r="F60" s="21" t="str">
        <f>IF($B60="N/A","N/A",IF(E60&gt;15,"No",IF(E60&lt;-15,"No","Yes")))</f>
        <v>N/A</v>
      </c>
      <c r="G60" s="22">
        <v>0</v>
      </c>
      <c r="H60" s="21" t="str">
        <f>IF($B60="N/A","N/A",IF(G60&gt;15,"No",IF(G60&lt;-15,"No","Yes")))</f>
        <v>N/A</v>
      </c>
      <c r="I60" s="22" t="s">
        <v>1000</v>
      </c>
      <c r="J60" s="22" t="s">
        <v>1000</v>
      </c>
      <c r="K60" s="21" t="str">
        <f t="shared" si="4"/>
        <v>N/A</v>
      </c>
    </row>
    <row r="61" spans="1:11">
      <c r="A61" s="19" t="s">
        <v>195</v>
      </c>
      <c r="B61" s="3" t="s">
        <v>51</v>
      </c>
      <c r="C61" s="195" t="s">
        <v>1000</v>
      </c>
      <c r="D61" s="21" t="str">
        <f>IF($B61="N/A","N/A",IF(C61&gt;15,"No",IF(C61&lt;-15,"No","Yes")))</f>
        <v>N/A</v>
      </c>
      <c r="E61" s="195" t="s">
        <v>1000</v>
      </c>
      <c r="F61" s="21" t="str">
        <f>IF($B61="N/A","N/A",IF(E61&gt;15,"No",IF(E61&lt;-15,"No","Yes")))</f>
        <v>N/A</v>
      </c>
      <c r="G61" s="195" t="s">
        <v>1000</v>
      </c>
      <c r="H61" s="21" t="str">
        <f>IF($B61="N/A","N/A",IF(G61&gt;15,"No",IF(G61&lt;-15,"No","Yes")))</f>
        <v>N/A</v>
      </c>
      <c r="I61" s="22" t="s">
        <v>1000</v>
      </c>
      <c r="J61" s="22" t="s">
        <v>1000</v>
      </c>
      <c r="K61" s="21" t="str">
        <f t="shared" si="4"/>
        <v>N/A</v>
      </c>
    </row>
    <row r="62" spans="1:11">
      <c r="A62" s="19" t="s">
        <v>130</v>
      </c>
      <c r="B62" s="3" t="s">
        <v>54</v>
      </c>
      <c r="C62" s="22">
        <v>99.837925446</v>
      </c>
      <c r="D62" s="21" t="str">
        <f>IF($B62="N/A","N/A",IF(C62&gt;100,"No",IF(C62&lt;95,"No","Yes")))</f>
        <v>Yes</v>
      </c>
      <c r="E62" s="22">
        <v>99.776951672999999</v>
      </c>
      <c r="F62" s="21" t="str">
        <f>IF($B62="N/A","N/A",IF(E62&gt;100,"No",IF(E62&lt;95,"No","Yes")))</f>
        <v>Yes</v>
      </c>
      <c r="G62" s="22">
        <v>99.926980650000004</v>
      </c>
      <c r="H62" s="21" t="str">
        <f>IF($B62="N/A","N/A",IF(G62&gt;100,"No",IF(G62&lt;95,"No","Yes")))</f>
        <v>Yes</v>
      </c>
      <c r="I62" s="22">
        <v>-6.0999999999999999E-2</v>
      </c>
      <c r="J62" s="22">
        <v>0.15040000000000001</v>
      </c>
      <c r="K62" s="21" t="str">
        <f t="shared" si="4"/>
        <v>Yes</v>
      </c>
    </row>
    <row r="63" spans="1:11">
      <c r="A63" s="19" t="s">
        <v>196</v>
      </c>
      <c r="B63" s="3" t="s">
        <v>133</v>
      </c>
      <c r="C63" s="22">
        <v>1.1515151514999999</v>
      </c>
      <c r="D63" s="21" t="str">
        <f>IF($B63="N/A","N/A",IF(C63&gt;1,"Yes","No"))</f>
        <v>Yes</v>
      </c>
      <c r="E63" s="22">
        <v>1.1657973174</v>
      </c>
      <c r="F63" s="21" t="str">
        <f>IF($B63="N/A","N/A",IF(E63&gt;1,"Yes","No"))</f>
        <v>Yes</v>
      </c>
      <c r="G63" s="22">
        <v>1.2184873949999999</v>
      </c>
      <c r="H63" s="21" t="str">
        <f>IF($B63="N/A","N/A",IF(G63&gt;1,"Yes","No"))</f>
        <v>Yes</v>
      </c>
      <c r="I63" s="22">
        <v>1.24</v>
      </c>
      <c r="J63" s="22">
        <v>4.5199999999999996</v>
      </c>
      <c r="K63" s="21" t="str">
        <f t="shared" si="4"/>
        <v>Yes</v>
      </c>
    </row>
    <row r="64" spans="1:11">
      <c r="A64" s="19" t="s">
        <v>131</v>
      </c>
      <c r="B64" s="3" t="s">
        <v>54</v>
      </c>
      <c r="C64" s="22">
        <v>100</v>
      </c>
      <c r="D64" s="21" t="str">
        <f>IF($B64="N/A","N/A",IF(C64&gt;100,"No",IF(C64&lt;95,"No","Yes")))</f>
        <v>Yes</v>
      </c>
      <c r="E64" s="22">
        <v>99.962825279</v>
      </c>
      <c r="F64" s="21" t="str">
        <f>IF($B64="N/A","N/A",IF(E64&gt;100,"No",IF(E64&lt;95,"No","Yes")))</f>
        <v>Yes</v>
      </c>
      <c r="G64" s="22">
        <v>99.890470974999999</v>
      </c>
      <c r="H64" s="21" t="str">
        <f>IF($B64="N/A","N/A",IF(G64&gt;100,"No",IF(G64&lt;95,"No","Yes")))</f>
        <v>Yes</v>
      </c>
      <c r="I64" s="22">
        <v>-3.6999999999999998E-2</v>
      </c>
      <c r="J64" s="22">
        <v>-7.1999999999999995E-2</v>
      </c>
      <c r="K64" s="21" t="str">
        <f t="shared" si="4"/>
        <v>Yes</v>
      </c>
    </row>
    <row r="65" spans="1:11">
      <c r="A65" s="19" t="s">
        <v>197</v>
      </c>
      <c r="B65" s="3" t="s">
        <v>134</v>
      </c>
      <c r="C65" s="22">
        <v>10.249594814</v>
      </c>
      <c r="D65" s="21" t="str">
        <f>IF($B65="N/A","N/A",IF(C65&gt;3,"Yes","No"))</f>
        <v>Yes</v>
      </c>
      <c r="E65" s="22">
        <v>10.555224990999999</v>
      </c>
      <c r="F65" s="21" t="str">
        <f>IF($B65="N/A","N/A",IF(E65&gt;3,"Yes","No"))</f>
        <v>Yes</v>
      </c>
      <c r="G65" s="22">
        <v>11.120248538</v>
      </c>
      <c r="H65" s="21" t="str">
        <f>IF($B65="N/A","N/A",IF(G65&gt;3,"Yes","No"))</f>
        <v>Yes</v>
      </c>
      <c r="I65" s="22">
        <v>2.9820000000000002</v>
      </c>
      <c r="J65" s="22">
        <v>5.3529999999999998</v>
      </c>
      <c r="K65" s="21" t="str">
        <f t="shared" si="4"/>
        <v>Yes</v>
      </c>
    </row>
    <row r="66" spans="1:11">
      <c r="A66" s="19" t="s">
        <v>862</v>
      </c>
      <c r="B66" s="3" t="s">
        <v>16</v>
      </c>
      <c r="C66" s="22">
        <v>5.3425175581</v>
      </c>
      <c r="D66" s="21" t="str">
        <f>IF($B66="N/A","N/A",IF(C66&gt;=8,"No",IF(C66&lt;2,"No","Yes")))</f>
        <v>Yes</v>
      </c>
      <c r="E66" s="22">
        <v>5.3665427508999999</v>
      </c>
      <c r="F66" s="21" t="str">
        <f>IF($B66="N/A","N/A",IF(E66&gt;=8,"No",IF(E66&lt;2,"No","Yes")))</f>
        <v>Yes</v>
      </c>
      <c r="G66" s="22">
        <v>5.6224899598000002</v>
      </c>
      <c r="H66" s="21" t="str">
        <f>IF($B66="N/A","N/A",IF(G66&gt;=8,"No",IF(G66&lt;2,"No","Yes")))</f>
        <v>Yes</v>
      </c>
      <c r="I66" s="22">
        <v>0.44969999999999999</v>
      </c>
      <c r="J66" s="22">
        <v>4.7690000000000001</v>
      </c>
      <c r="K66" s="21" t="str">
        <f t="shared" si="4"/>
        <v>Yes</v>
      </c>
    </row>
    <row r="67" spans="1:11">
      <c r="A67" s="19" t="s">
        <v>199</v>
      </c>
      <c r="B67" s="3" t="s">
        <v>54</v>
      </c>
      <c r="C67" s="22">
        <v>100</v>
      </c>
      <c r="D67" s="21" t="str">
        <f>IF($B67="N/A","N/A",IF(C67&gt;100,"No",IF(C67&lt;95,"No","Yes")))</f>
        <v>Yes</v>
      </c>
      <c r="E67" s="22">
        <v>99.925650558000001</v>
      </c>
      <c r="F67" s="21" t="str">
        <f>IF($B67="N/A","N/A",IF(E67&gt;100,"No",IF(E67&lt;95,"No","Yes")))</f>
        <v>Yes</v>
      </c>
      <c r="G67" s="22">
        <v>99.744432274999994</v>
      </c>
      <c r="H67" s="21" t="str">
        <f>IF($B67="N/A","N/A",IF(G67&gt;100,"No",IF(G67&lt;95,"No","Yes")))</f>
        <v>Yes</v>
      </c>
      <c r="I67" s="22">
        <v>-7.3999999999999996E-2</v>
      </c>
      <c r="J67" s="22">
        <v>-0.18099999999999999</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c r="A70" s="19" t="s">
        <v>203</v>
      </c>
      <c r="B70" s="3" t="s">
        <v>17</v>
      </c>
      <c r="C70" s="22">
        <v>4.7482441922999996</v>
      </c>
      <c r="D70" s="21" t="str">
        <f>IF($B70="N/A","N/A",IF(C70&gt;=2,"Yes","No"))</f>
        <v>Yes</v>
      </c>
      <c r="E70" s="22">
        <v>4.8531598513</v>
      </c>
      <c r="F70" s="21" t="str">
        <f>IF($B70="N/A","N/A",IF(E70&gt;=2,"Yes","No"))</f>
        <v>Yes</v>
      </c>
      <c r="G70" s="22">
        <v>4.8506754289999998</v>
      </c>
      <c r="H70" s="21" t="str">
        <f>IF($B70="N/A","N/A",IF(G70&gt;=2,"Yes","No"))</f>
        <v>Yes</v>
      </c>
      <c r="I70" s="22">
        <v>2.21</v>
      </c>
      <c r="J70" s="22">
        <v>-5.0999999999999997E-2</v>
      </c>
      <c r="K70" s="21" t="str">
        <f t="shared" si="4"/>
        <v>Yes</v>
      </c>
    </row>
    <row r="71" spans="1:11">
      <c r="A71" s="19" t="s">
        <v>204</v>
      </c>
      <c r="B71" s="3" t="s">
        <v>57</v>
      </c>
      <c r="C71" s="22">
        <v>9.2922744462000004</v>
      </c>
      <c r="D71" s="21" t="str">
        <f>IF($B71="N/A","N/A",IF(C71&gt;30,"No",IF(C71&lt;5,"No","Yes")))</f>
        <v>Yes</v>
      </c>
      <c r="E71" s="22">
        <v>7.8438661710000002</v>
      </c>
      <c r="F71" s="21" t="str">
        <f>IF($B71="N/A","N/A",IF(E71&gt;30,"No",IF(E71&lt;5,"No","Yes")))</f>
        <v>Yes</v>
      </c>
      <c r="G71" s="22">
        <v>8.1416575392000006</v>
      </c>
      <c r="H71" s="21" t="str">
        <f>IF($B71="N/A","N/A",IF(G71&gt;30,"No",IF(G71&lt;5,"No","Yes")))</f>
        <v>Yes</v>
      </c>
      <c r="I71" s="22">
        <v>-15.6</v>
      </c>
      <c r="J71" s="22">
        <v>3.7959999999999998</v>
      </c>
      <c r="K71" s="21" t="str">
        <f t="shared" si="4"/>
        <v>Yes</v>
      </c>
    </row>
    <row r="72" spans="1:11">
      <c r="A72" s="19" t="s">
        <v>205</v>
      </c>
      <c r="B72" s="3" t="s">
        <v>10</v>
      </c>
      <c r="C72" s="22">
        <v>35.170178282000002</v>
      </c>
      <c r="D72" s="21" t="str">
        <f>IF($B72="N/A","N/A",IF(C72&gt;75,"No",IF(C72&lt;15,"No","Yes")))</f>
        <v>Yes</v>
      </c>
      <c r="E72" s="22">
        <v>34.684014869999999</v>
      </c>
      <c r="F72" s="21" t="str">
        <f>IF($B72="N/A","N/A",IF(E72&gt;75,"No",IF(E72&lt;15,"No","Yes")))</f>
        <v>Yes</v>
      </c>
      <c r="G72" s="22">
        <v>37.714494340999998</v>
      </c>
      <c r="H72" s="21" t="str">
        <f>IF($B72="N/A","N/A",IF(G72&gt;75,"No",IF(G72&lt;15,"No","Yes")))</f>
        <v>Yes</v>
      </c>
      <c r="I72" s="22">
        <v>-1.38</v>
      </c>
      <c r="J72" s="22">
        <v>8.7370000000000001</v>
      </c>
      <c r="K72" s="21" t="str">
        <f t="shared" si="4"/>
        <v>Yes</v>
      </c>
    </row>
    <row r="73" spans="1:11">
      <c r="A73" s="19" t="s">
        <v>206</v>
      </c>
      <c r="B73" s="3" t="s">
        <v>11</v>
      </c>
      <c r="C73" s="22">
        <v>55.537547271999998</v>
      </c>
      <c r="D73" s="21" t="str">
        <f>IF($B73="N/A","N/A",IF(C73&gt;70,"No",IF(C73&lt;25,"No","Yes")))</f>
        <v>Yes</v>
      </c>
      <c r="E73" s="22">
        <v>57.472118958999999</v>
      </c>
      <c r="F73" s="21" t="str">
        <f>IF($B73="N/A","N/A",IF(E73&gt;70,"No",IF(E73&lt;25,"No","Yes")))</f>
        <v>Yes</v>
      </c>
      <c r="G73" s="22">
        <v>54.143848120000001</v>
      </c>
      <c r="H73" s="21" t="str">
        <f>IF($B73="N/A","N/A",IF(G73&gt;70,"No",IF(G73&lt;25,"No","Yes")))</f>
        <v>Yes</v>
      </c>
      <c r="I73" s="22">
        <v>3.4830000000000001</v>
      </c>
      <c r="J73" s="22">
        <v>-5.79</v>
      </c>
      <c r="K73" s="21" t="str">
        <f t="shared" si="4"/>
        <v>Yes</v>
      </c>
    </row>
    <row r="74" spans="1:11">
      <c r="A74" s="19" t="s">
        <v>207</v>
      </c>
      <c r="B74" s="3" t="s">
        <v>18</v>
      </c>
      <c r="C74" s="22">
        <v>42.355483522</v>
      </c>
      <c r="D74" s="21" t="str">
        <f>IF($B74="N/A","N/A",IF(C74&gt;70,"No",IF(C74&lt;35,"No","Yes")))</f>
        <v>Yes</v>
      </c>
      <c r="E74" s="22">
        <v>48.327137546000003</v>
      </c>
      <c r="F74" s="21" t="str">
        <f>IF($B74="N/A","N/A",IF(E74&gt;70,"No",IF(E74&lt;35,"No","Yes")))</f>
        <v>Yes</v>
      </c>
      <c r="G74" s="22">
        <v>48.046732384000002</v>
      </c>
      <c r="H74" s="21" t="str">
        <f>IF($B74="N/A","N/A",IF(G74&gt;70,"No",IF(G74&lt;35,"No","Yes")))</f>
        <v>Yes</v>
      </c>
      <c r="I74" s="22">
        <v>14.1</v>
      </c>
      <c r="J74" s="22">
        <v>-0.57999999999999996</v>
      </c>
      <c r="K74" s="21" t="str">
        <f t="shared" si="4"/>
        <v>Yes</v>
      </c>
    </row>
    <row r="75" spans="1:11">
      <c r="A75" s="19" t="s">
        <v>208</v>
      </c>
      <c r="B75" s="3" t="s">
        <v>133</v>
      </c>
      <c r="C75" s="22">
        <v>1.8533163265000001</v>
      </c>
      <c r="D75" s="21" t="str">
        <f>IF($B75="N/A","N/A",IF(C75&gt;1,"Yes","No"))</f>
        <v>Yes</v>
      </c>
      <c r="E75" s="22">
        <v>1.9184615384999999</v>
      </c>
      <c r="F75" s="21" t="str">
        <f>IF($B75="N/A","N/A",IF(E75&gt;1,"Yes","No"))</f>
        <v>Yes</v>
      </c>
      <c r="G75" s="22">
        <v>1.8715805471</v>
      </c>
      <c r="H75" s="21" t="str">
        <f>IF($B75="N/A","N/A",IF(G75&gt;1,"Yes","No"))</f>
        <v>Yes</v>
      </c>
      <c r="I75" s="22">
        <v>3.5150000000000001</v>
      </c>
      <c r="J75" s="22">
        <v>-2.44</v>
      </c>
      <c r="K75" s="21" t="str">
        <f t="shared" si="4"/>
        <v>Yes</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c r="A77" s="19" t="s">
        <v>210</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c r="A78" s="19" t="s">
        <v>211</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c r="A79" s="19" t="s">
        <v>212</v>
      </c>
      <c r="B79" s="3" t="s">
        <v>51</v>
      </c>
      <c r="C79" s="22">
        <v>99.872448980000001</v>
      </c>
      <c r="D79" s="21" t="str">
        <f>IF($B79="N/A","N/A",IF(C79&gt;15,"No",IF(C79&lt;-15,"No","Yes")))</f>
        <v>N/A</v>
      </c>
      <c r="E79" s="22">
        <v>100</v>
      </c>
      <c r="F79" s="21" t="str">
        <f>IF($B79="N/A","N/A",IF(E79&gt;15,"No",IF(E79&lt;-15,"No","Yes")))</f>
        <v>N/A</v>
      </c>
      <c r="G79" s="22">
        <v>100</v>
      </c>
      <c r="H79" s="21" t="str">
        <f>IF($B79="N/A","N/A",IF(G79&gt;15,"No",IF(G79&lt;-15,"No","Yes")))</f>
        <v>N/A</v>
      </c>
      <c r="I79" s="22">
        <v>0.12770000000000001</v>
      </c>
      <c r="J79" s="22">
        <v>0</v>
      </c>
      <c r="K79" s="21" t="str">
        <f t="shared" si="4"/>
        <v>Yes</v>
      </c>
    </row>
    <row r="80" spans="1:11">
      <c r="A80" s="19" t="s">
        <v>213</v>
      </c>
      <c r="B80" s="3" t="s">
        <v>19</v>
      </c>
      <c r="C80" s="22">
        <v>100</v>
      </c>
      <c r="D80" s="21" t="str">
        <f>IF($B80="N/A","N/A",IF(C80&gt;=90,"Yes","No"))</f>
        <v>Yes</v>
      </c>
      <c r="E80" s="22">
        <v>100</v>
      </c>
      <c r="F80" s="21" t="str">
        <f>IF($B80="N/A","N/A",IF(E80&gt;=90,"Yes","No"))</f>
        <v>Yes</v>
      </c>
      <c r="G80" s="22">
        <v>100</v>
      </c>
      <c r="H80" s="21" t="str">
        <f>IF($B80="N/A","N/A",IF(G80&gt;=90,"Yes","No"))</f>
        <v>Yes</v>
      </c>
      <c r="I80" s="22">
        <v>0</v>
      </c>
      <c r="J80" s="22">
        <v>0</v>
      </c>
      <c r="K80" s="21" t="str">
        <f t="shared" si="4"/>
        <v>Yes</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09/23/2010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999</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58176</v>
      </c>
      <c r="D6" s="21" t="str">
        <f>IF($B6="N/A","N/A",IF(C6&gt;15,"No",IF(C6&lt;-15,"No","Yes")))</f>
        <v>N/A</v>
      </c>
      <c r="E6" s="20">
        <v>56244</v>
      </c>
      <c r="F6" s="21" t="str">
        <f>IF($B6="N/A","N/A",IF(E6&gt;15,"No",IF(E6&lt;-15,"No","Yes")))</f>
        <v>N/A</v>
      </c>
      <c r="G6" s="20">
        <v>56497</v>
      </c>
      <c r="H6" s="21" t="str">
        <f>IF($B6="N/A","N/A",IF(G6&gt;15,"No",IF(G6&lt;-15,"No","Yes")))</f>
        <v>N/A</v>
      </c>
      <c r="I6" s="22">
        <v>-3.32</v>
      </c>
      <c r="J6" s="22">
        <v>0.44979999999999998</v>
      </c>
      <c r="K6" s="21" t="str">
        <f>IF(J6="Div by 0", "N/A", IF(J6="N/A","N/A", IF(J6&gt;15, "No", IF(J6&lt;-15, "No", "Yes"))))</f>
        <v>Yes</v>
      </c>
    </row>
    <row r="7" spans="1:11">
      <c r="A7" s="158" t="s">
        <v>712</v>
      </c>
      <c r="B7" s="3" t="s">
        <v>51</v>
      </c>
      <c r="C7" s="23">
        <v>0</v>
      </c>
      <c r="D7" s="21" t="str">
        <f>IF($B7="N/A","N/A",IF(C7&gt;15,"No",IF(C7&lt;-15,"No","Yes")))</f>
        <v>N/A</v>
      </c>
      <c r="E7" s="23">
        <v>0</v>
      </c>
      <c r="F7" s="21" t="str">
        <f>IF($B7="N/A","N/A",IF(E7&gt;15,"No",IF(E7&lt;-15,"No","Yes")))</f>
        <v>N/A</v>
      </c>
      <c r="G7" s="23">
        <v>0.23364072429999999</v>
      </c>
      <c r="H7" s="21" t="str">
        <f>IF($B7="N/A","N/A",IF(G7&gt;15,"No",IF(G7&lt;-15,"No","Yes")))</f>
        <v>N/A</v>
      </c>
      <c r="I7" s="22" t="s">
        <v>1000</v>
      </c>
      <c r="J7" s="22" t="s">
        <v>1000</v>
      </c>
      <c r="K7" s="21" t="str">
        <f>IF(J7="Div by 0", "N/A", IF(J7="N/A","N/A", IF(J7&gt;15, "No", IF(J7&lt;-15, "No", "Yes"))))</f>
        <v>N/A</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1">
      <c r="A9" s="7" t="s">
        <v>48</v>
      </c>
      <c r="B9" s="3" t="s">
        <v>51</v>
      </c>
      <c r="C9" s="20">
        <v>58176</v>
      </c>
      <c r="D9" s="21" t="str">
        <f>IF($B9="N/A","N/A",IF(C9&gt;15,"No",IF(C9&lt;-15,"No","Yes")))</f>
        <v>N/A</v>
      </c>
      <c r="E9" s="20">
        <v>56244</v>
      </c>
      <c r="F9" s="21" t="str">
        <f>IF($B9="N/A","N/A",IF(E9&gt;15,"No",IF(E9&lt;-15,"No","Yes")))</f>
        <v>N/A</v>
      </c>
      <c r="G9" s="20">
        <v>56365</v>
      </c>
      <c r="H9" s="21" t="str">
        <f>IF($B9="N/A","N/A",IF(G9&gt;15,"No",IF(G9&lt;-15,"No","Yes")))</f>
        <v>N/A</v>
      </c>
      <c r="I9" s="22">
        <v>-3.32</v>
      </c>
      <c r="J9" s="22">
        <v>0.21510000000000001</v>
      </c>
      <c r="K9" s="21" t="str">
        <f t="shared" ref="K9:K18" si="0">IF(J9="Div by 0", "N/A", IF(J9="N/A","N/A", IF(J9&gt;15, "No", IF(J9&lt;-15, "No", "Yes"))))</f>
        <v>Yes</v>
      </c>
    </row>
    <row r="10" spans="1:11">
      <c r="A10" s="158" t="s">
        <v>714</v>
      </c>
      <c r="B10" s="3" t="s">
        <v>53</v>
      </c>
      <c r="C10" s="23">
        <v>13.995462046</v>
      </c>
      <c r="D10" s="21" t="str">
        <f>IF($B10="N/A","N/A",IF(C10&gt;20,"No",IF(C10&lt;5,"No","Yes")))</f>
        <v>Yes</v>
      </c>
      <c r="E10" s="23">
        <v>14.346419173999999</v>
      </c>
      <c r="F10" s="21" t="str">
        <f>IF($B10="N/A","N/A",IF(E10&gt;20,"No",IF(E10&lt;5,"No","Yes")))</f>
        <v>Yes</v>
      </c>
      <c r="G10" s="23">
        <v>14.97915373</v>
      </c>
      <c r="H10" s="21" t="str">
        <f>IF($B10="N/A","N/A",IF(G10&gt;20,"No",IF(G10&lt;5,"No","Yes")))</f>
        <v>Yes</v>
      </c>
      <c r="I10" s="22">
        <v>2.508</v>
      </c>
      <c r="J10" s="22">
        <v>4.41</v>
      </c>
      <c r="K10" s="21" t="str">
        <f t="shared" si="0"/>
        <v>Yes</v>
      </c>
    </row>
    <row r="11" spans="1:11">
      <c r="A11" s="158" t="s">
        <v>715</v>
      </c>
      <c r="B11" s="3" t="s">
        <v>52</v>
      </c>
      <c r="C11" s="23">
        <v>29.462321232000001</v>
      </c>
      <c r="D11" s="21" t="str">
        <f>IF($B11="N/A","N/A",IF(C11&gt;1,"Yes","No"))</f>
        <v>Yes</v>
      </c>
      <c r="E11" s="23">
        <v>16.810682027999999</v>
      </c>
      <c r="F11" s="21" t="str">
        <f>IF($B11="N/A","N/A",IF(E11&gt;1,"Yes","No"))</f>
        <v>Yes</v>
      </c>
      <c r="G11" s="23">
        <v>13.568703983000001</v>
      </c>
      <c r="H11" s="21" t="str">
        <f>IF($B11="N/A","N/A",IF(G11&gt;1,"Yes","No"))</f>
        <v>Yes</v>
      </c>
      <c r="I11" s="22">
        <v>-42.9</v>
      </c>
      <c r="J11" s="22">
        <v>-19.3</v>
      </c>
      <c r="K11" s="21" t="str">
        <f t="shared" si="0"/>
        <v>No</v>
      </c>
    </row>
    <row r="12" spans="1:11">
      <c r="A12" s="158" t="s">
        <v>716</v>
      </c>
      <c r="B12" s="3" t="s">
        <v>51</v>
      </c>
      <c r="C12" s="23">
        <v>82.392065344000002</v>
      </c>
      <c r="D12" s="21" t="str">
        <f>IF($B12="N/A","N/A",IF(C12&gt;15,"No",IF(C12&lt;-15,"No","Yes")))</f>
        <v>N/A</v>
      </c>
      <c r="E12" s="23">
        <v>69.169751453999993</v>
      </c>
      <c r="F12" s="21" t="str">
        <f>IF($B12="N/A","N/A",IF(E12&gt;15,"No",IF(E12&lt;-15,"No","Yes")))</f>
        <v>N/A</v>
      </c>
      <c r="G12" s="23">
        <v>56.171548117</v>
      </c>
      <c r="H12" s="21" t="str">
        <f>IF($B12="N/A","N/A",IF(G12&gt;15,"No",IF(G12&lt;-15,"No","Yes")))</f>
        <v>N/A</v>
      </c>
      <c r="I12" s="22">
        <v>-16</v>
      </c>
      <c r="J12" s="22">
        <v>-18.8</v>
      </c>
      <c r="K12" s="21" t="str">
        <f t="shared" si="0"/>
        <v>No</v>
      </c>
    </row>
    <row r="13" spans="1:11">
      <c r="A13" s="158" t="s">
        <v>717</v>
      </c>
      <c r="B13" s="3" t="s">
        <v>51</v>
      </c>
      <c r="C13" s="31">
        <v>3534.5535006</v>
      </c>
      <c r="D13" s="21" t="str">
        <f>IF($B13="N/A","N/A",IF(C13&gt;15,"No",IF(C13&lt;-15,"No","Yes")))</f>
        <v>N/A</v>
      </c>
      <c r="E13" s="31">
        <v>3492.6342675999999</v>
      </c>
      <c r="F13" s="21" t="str">
        <f>IF($B13="N/A","N/A",IF(E13&gt;15,"No",IF(E13&lt;-15,"No","Yes")))</f>
        <v>N/A</v>
      </c>
      <c r="G13" s="31">
        <v>3621.1049948</v>
      </c>
      <c r="H13" s="21" t="str">
        <f>IF($B13="N/A","N/A",IF(G13&gt;15,"No",IF(G13&lt;-15,"No","Yes")))</f>
        <v>N/A</v>
      </c>
      <c r="I13" s="22">
        <v>-1.19</v>
      </c>
      <c r="J13" s="22">
        <v>3.6779999999999999</v>
      </c>
      <c r="K13" s="21" t="str">
        <f t="shared" si="0"/>
        <v>Yes</v>
      </c>
    </row>
    <row r="14" spans="1:11" ht="12.75" customHeight="1">
      <c r="A14" s="72" t="s">
        <v>865</v>
      </c>
      <c r="B14" s="70" t="s">
        <v>51</v>
      </c>
      <c r="C14" s="39">
        <v>0</v>
      </c>
      <c r="D14" s="70" t="s">
        <v>51</v>
      </c>
      <c r="E14" s="39">
        <v>0</v>
      </c>
      <c r="F14" s="70" t="s">
        <v>51</v>
      </c>
      <c r="G14" s="39">
        <v>1</v>
      </c>
      <c r="H14" s="21" t="str">
        <f>IF($B14="N/A","N/A",IF(G14&gt;15,"No",IF(G14&lt;-15,"No","Yes")))</f>
        <v>N/A</v>
      </c>
      <c r="I14" s="70" t="s">
        <v>1000</v>
      </c>
      <c r="J14" s="41" t="s">
        <v>1000</v>
      </c>
      <c r="K14" s="21" t="str">
        <f t="shared" si="0"/>
        <v>N/A</v>
      </c>
    </row>
    <row r="15" spans="1:11" ht="25.5">
      <c r="A15" s="2" t="s">
        <v>866</v>
      </c>
      <c r="B15" s="70" t="s">
        <v>51</v>
      </c>
      <c r="C15" s="31" t="s">
        <v>51</v>
      </c>
      <c r="D15" s="21" t="str">
        <f>IF($B15="N/A","N/A",IF(C15&gt;60,"No",IF(C15&lt;15,"No","Yes")))</f>
        <v>N/A</v>
      </c>
      <c r="E15" s="31" t="s">
        <v>1000</v>
      </c>
      <c r="F15" s="21" t="str">
        <f>IF($B15="N/A","N/A",IF(E15&gt;60,"No",IF(E15&lt;15,"No","Yes")))</f>
        <v>N/A</v>
      </c>
      <c r="G15" s="31">
        <v>1201</v>
      </c>
      <c r="H15" s="21" t="str">
        <f>IF($B15="N/A","N/A",IF(G15&gt;60,"No",IF(G15&lt;15,"No","Yes")))</f>
        <v>N/A</v>
      </c>
      <c r="I15" s="22" t="s">
        <v>51</v>
      </c>
      <c r="J15" s="22" t="s">
        <v>1000</v>
      </c>
      <c r="K15" s="21" t="str">
        <f t="shared" si="0"/>
        <v>N/A</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1000</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5" t="s">
        <v>51</v>
      </c>
      <c r="D18" s="21" t="str">
        <f t="shared" si="1"/>
        <v>N/A</v>
      </c>
      <c r="E18" s="195" t="s">
        <v>51</v>
      </c>
      <c r="F18" s="21" t="str">
        <f t="shared" si="2"/>
        <v>N/A</v>
      </c>
      <c r="G18" s="195">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50034</v>
      </c>
      <c r="D20" s="21" t="str">
        <f>IF($B20="N/A","N/A",IF(C20&gt;15,"No",IF(C20&lt;-15,"No","Yes")))</f>
        <v>N/A</v>
      </c>
      <c r="E20" s="20">
        <v>48175</v>
      </c>
      <c r="F20" s="21" t="str">
        <f>IF($B20="N/A","N/A",IF(E20&gt;15,"No",IF(E20&lt;-15,"No","Yes")))</f>
        <v>N/A</v>
      </c>
      <c r="G20" s="20">
        <v>47922</v>
      </c>
      <c r="H20" s="21" t="str">
        <f>IF($B20="N/A","N/A",IF(G20&gt;15,"No",IF(G20&lt;-15,"No","Yes")))</f>
        <v>N/A</v>
      </c>
      <c r="I20" s="22">
        <v>-3.72</v>
      </c>
      <c r="J20" s="22">
        <v>-0.52500000000000002</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119.10714547000001</v>
      </c>
      <c r="D24" s="21" t="str">
        <f>IF($B24="N/A","N/A",IF(C24&gt;100,"No",IF(C24&lt;50,"No","Yes")))</f>
        <v>No</v>
      </c>
      <c r="E24" s="31">
        <v>123.87798375</v>
      </c>
      <c r="F24" s="21" t="str">
        <f>IF($B24="N/A","N/A",IF(E24&gt;100,"No",IF(E24&lt;50,"No","Yes")))</f>
        <v>No</v>
      </c>
      <c r="G24" s="31">
        <v>131.07117158</v>
      </c>
      <c r="H24" s="21" t="str">
        <f>IF($B24="N/A","N/A",IF(G24&gt;100,"No",IF(G24&lt;50,"No","Yes")))</f>
        <v>No</v>
      </c>
      <c r="I24" s="22">
        <v>4.0060000000000002</v>
      </c>
      <c r="J24" s="22">
        <v>5.8070000000000004</v>
      </c>
      <c r="K24" s="21" t="str">
        <f t="shared" ref="K24:K49" si="4">IF(J24="Div by 0", "N/A", IF(J24="N/A","N/A", IF(J24&gt;15, "No", IF(J24&lt;-15, "No", "Yes"))))</f>
        <v>Yes</v>
      </c>
    </row>
    <row r="25" spans="1:11">
      <c r="A25" s="7" t="s">
        <v>221</v>
      </c>
      <c r="B25" s="3" t="s">
        <v>51</v>
      </c>
      <c r="C25" s="31">
        <v>192.41406572</v>
      </c>
      <c r="D25" s="21" t="str">
        <f>IF($B25="N/A","N/A",IF(C25&gt;15,"No",IF(C25&lt;-15,"No","Yes")))</f>
        <v>N/A</v>
      </c>
      <c r="E25" s="31">
        <v>200.08688917000001</v>
      </c>
      <c r="F25" s="21" t="str">
        <f>IF($B25="N/A","N/A",IF(E25&gt;15,"No",IF(E25&lt;-15,"No","Yes")))</f>
        <v>N/A</v>
      </c>
      <c r="G25" s="31">
        <v>202.20885595999999</v>
      </c>
      <c r="H25" s="21" t="str">
        <f>IF($B25="N/A","N/A",IF(G25&gt;15,"No",IF(G25&lt;-15,"No","Yes")))</f>
        <v>N/A</v>
      </c>
      <c r="I25" s="22">
        <v>3.988</v>
      </c>
      <c r="J25" s="22">
        <v>1.0609999999999999</v>
      </c>
      <c r="K25" s="21" t="str">
        <f t="shared" si="4"/>
        <v>Yes</v>
      </c>
    </row>
    <row r="26" spans="1:11">
      <c r="A26" s="7" t="s">
        <v>853</v>
      </c>
      <c r="B26" s="3" t="s">
        <v>51</v>
      </c>
      <c r="C26" s="31">
        <v>1066.7257384</v>
      </c>
      <c r="D26" s="21" t="str">
        <f>IF($B26="N/A","N/A",IF(C26&gt;15,"No",IF(C26&lt;-15,"No","Yes")))</f>
        <v>N/A</v>
      </c>
      <c r="E26" s="31">
        <v>441.51666667000001</v>
      </c>
      <c r="F26" s="21" t="str">
        <f>IF($B26="N/A","N/A",IF(E26&gt;15,"No",IF(E26&lt;-15,"No","Yes")))</f>
        <v>N/A</v>
      </c>
      <c r="G26" s="31">
        <v>482.24137931000001</v>
      </c>
      <c r="H26" s="21" t="str">
        <f>IF($B26="N/A","N/A",IF(G26&gt;15,"No",IF(G26&lt;-15,"No","Yes")))</f>
        <v>N/A</v>
      </c>
      <c r="I26" s="22">
        <v>-58.6</v>
      </c>
      <c r="J26" s="22">
        <v>9.2240000000000002</v>
      </c>
      <c r="K26" s="21" t="str">
        <f t="shared" si="4"/>
        <v>Yes</v>
      </c>
    </row>
    <row r="27" spans="1:11">
      <c r="A27" s="7" t="s">
        <v>857</v>
      </c>
      <c r="B27" s="3" t="s">
        <v>51</v>
      </c>
      <c r="C27" s="31">
        <v>676.28472526999997</v>
      </c>
      <c r="D27" s="21" t="str">
        <f>IF($B27="N/A","N/A",IF(C27&gt;15,"No",IF(C27&lt;-15,"No","Yes")))</f>
        <v>N/A</v>
      </c>
      <c r="E27" s="31">
        <v>661.85812872999998</v>
      </c>
      <c r="F27" s="21" t="str">
        <f>IF($B27="N/A","N/A",IF(E27&gt;15,"No",IF(E27&lt;-15,"No","Yes")))</f>
        <v>N/A</v>
      </c>
      <c r="G27" s="31">
        <v>688.71632190000003</v>
      </c>
      <c r="H27" s="21" t="str">
        <f>IF($B27="N/A","N/A",IF(G27&gt;15,"No",IF(G27&lt;-15,"No","Yes")))</f>
        <v>N/A</v>
      </c>
      <c r="I27" s="22">
        <v>-2.13</v>
      </c>
      <c r="J27" s="22">
        <v>4.0579999999999998</v>
      </c>
      <c r="K27" s="21" t="str">
        <f t="shared" si="4"/>
        <v>Yes</v>
      </c>
    </row>
    <row r="28" spans="1:11">
      <c r="A28" s="207" t="s">
        <v>861</v>
      </c>
      <c r="B28" s="197"/>
      <c r="C28" s="197"/>
      <c r="D28" s="197"/>
      <c r="E28" s="197"/>
      <c r="F28" s="197"/>
      <c r="G28" s="197"/>
      <c r="H28" s="197"/>
      <c r="I28" s="197"/>
      <c r="J28" s="197"/>
      <c r="K28" s="198"/>
    </row>
    <row r="29" spans="1:11">
      <c r="A29" s="7" t="s">
        <v>222</v>
      </c>
      <c r="B29" s="3" t="s">
        <v>62</v>
      </c>
      <c r="C29" s="22">
        <v>77.107566855000002</v>
      </c>
      <c r="D29" s="21" t="str">
        <f>IF($B29="N/A","N/A",IF(C29&gt;99,"No",IF(C29&lt;75,"No","Yes")))</f>
        <v>Yes</v>
      </c>
      <c r="E29" s="22">
        <v>78.777374156999997</v>
      </c>
      <c r="F29" s="21" t="str">
        <f>IF($B29="N/A","N/A",IF(E29&gt;99,"No",IF(E29&lt;75,"No","Yes")))</f>
        <v>Yes</v>
      </c>
      <c r="G29" s="22">
        <v>78.419097699999995</v>
      </c>
      <c r="H29" s="21" t="str">
        <f>IF($B29="N/A","N/A",IF(G29&gt;99,"No",IF(G29&lt;75,"No","Yes")))</f>
        <v>Yes</v>
      </c>
      <c r="I29" s="22">
        <v>2.1659999999999999</v>
      </c>
      <c r="J29" s="22">
        <v>-0.45500000000000002</v>
      </c>
      <c r="K29" s="21" t="str">
        <f t="shared" si="4"/>
        <v>Yes</v>
      </c>
    </row>
    <row r="30" spans="1:11">
      <c r="A30" s="7" t="s">
        <v>120</v>
      </c>
      <c r="B30" s="3" t="s">
        <v>51</v>
      </c>
      <c r="C30" s="23">
        <v>99.968895801000002</v>
      </c>
      <c r="D30" s="21" t="str">
        <f>IF($B30="N/A","N/A",IF(C30&gt;15,"No",IF(C30&lt;-15,"No","Yes")))</f>
        <v>N/A</v>
      </c>
      <c r="E30" s="23">
        <v>99.973650233000001</v>
      </c>
      <c r="F30" s="21" t="str">
        <f>IF($B30="N/A","N/A",IF(E30&gt;15,"No",IF(E30&lt;-15,"No","Yes")))</f>
        <v>N/A</v>
      </c>
      <c r="G30" s="23">
        <v>99.949441191999995</v>
      </c>
      <c r="H30" s="21" t="str">
        <f>IF($B30="N/A","N/A",IF(G30&gt;15,"No",IF(G30&lt;-15,"No","Yes")))</f>
        <v>N/A</v>
      </c>
      <c r="I30" s="22">
        <v>4.7999999999999996E-3</v>
      </c>
      <c r="J30" s="22">
        <v>-2.4E-2</v>
      </c>
      <c r="K30" s="21" t="str">
        <f t="shared" si="4"/>
        <v>Yes</v>
      </c>
    </row>
    <row r="31" spans="1:11">
      <c r="A31" s="7" t="s">
        <v>122</v>
      </c>
      <c r="B31" s="3" t="s">
        <v>51</v>
      </c>
      <c r="C31" s="32">
        <v>28.711496576999998</v>
      </c>
      <c r="D31" s="21" t="str">
        <f>IF($B31="N/A","N/A",IF(C31&gt;15,"No",IF(C31&lt;-15,"No","Yes")))</f>
        <v>N/A</v>
      </c>
      <c r="E31" s="32">
        <v>28.758256240000001</v>
      </c>
      <c r="F31" s="21" t="str">
        <f>IF($B31="N/A","N/A",IF(E31&gt;15,"No",IF(E31&lt;-15,"No","Yes")))</f>
        <v>N/A</v>
      </c>
      <c r="G31" s="32">
        <v>28.718697585000001</v>
      </c>
      <c r="H31" s="21" t="str">
        <f>IF($B31="N/A","N/A",IF(G31&gt;15,"No",IF(G31&lt;-15,"No","Yes")))</f>
        <v>N/A</v>
      </c>
      <c r="I31" s="22">
        <v>0.16289999999999999</v>
      </c>
      <c r="J31" s="22">
        <v>-0.13800000000000001</v>
      </c>
      <c r="K31" s="21" t="str">
        <f t="shared" si="4"/>
        <v>Yes</v>
      </c>
    </row>
    <row r="32" spans="1:11">
      <c r="A32" s="7" t="s">
        <v>223</v>
      </c>
      <c r="B32" s="25" t="s">
        <v>63</v>
      </c>
      <c r="C32" s="23">
        <v>18.919134988</v>
      </c>
      <c r="D32" s="21" t="str">
        <f>IF($B32="N/A","N/A",IF(C32&gt;20,"No",IF(C32&lt;=0,"No","Yes")))</f>
        <v>Yes</v>
      </c>
      <c r="E32" s="23">
        <v>19.532952775999998</v>
      </c>
      <c r="F32" s="21" t="str">
        <f>IF($B32="N/A","N/A",IF(E32&gt;20,"No",IF(E32&lt;=0,"No","Yes")))</f>
        <v>Yes</v>
      </c>
      <c r="G32" s="23">
        <v>19.788406160000001</v>
      </c>
      <c r="H32" s="21" t="str">
        <f>IF($B32="N/A","N/A",IF(G32&gt;20,"No",IF(G32&lt;=0,"No","Yes")))</f>
        <v>Yes</v>
      </c>
      <c r="I32" s="22">
        <v>3.2440000000000002</v>
      </c>
      <c r="J32" s="22">
        <v>1.3080000000000001</v>
      </c>
      <c r="K32" s="21" t="str">
        <f t="shared" si="4"/>
        <v>Yes</v>
      </c>
    </row>
    <row r="33" spans="1:11">
      <c r="A33" s="7" t="s">
        <v>121</v>
      </c>
      <c r="B33" s="3" t="s">
        <v>51</v>
      </c>
      <c r="C33" s="23">
        <v>100</v>
      </c>
      <c r="D33" s="21" t="str">
        <f>IF($B33="N/A","N/A",IF(C33&gt;15,"No",IF(C33&lt;-15,"No","Yes")))</f>
        <v>N/A</v>
      </c>
      <c r="E33" s="23">
        <v>99.989373006999998</v>
      </c>
      <c r="F33" s="21" t="str">
        <f>IF($B33="N/A","N/A",IF(E33&gt;15,"No",IF(E33&lt;-15,"No","Yes")))</f>
        <v>N/A</v>
      </c>
      <c r="G33" s="23">
        <v>100</v>
      </c>
      <c r="H33" s="21" t="str">
        <f>IF($B33="N/A","N/A",IF(G33&gt;15,"No",IF(G33&lt;-15,"No","Yes")))</f>
        <v>N/A</v>
      </c>
      <c r="I33" s="22">
        <v>-1.0999999999999999E-2</v>
      </c>
      <c r="J33" s="22">
        <v>1.06E-2</v>
      </c>
      <c r="K33" s="21" t="str">
        <f t="shared" si="4"/>
        <v>Yes</v>
      </c>
    </row>
    <row r="34" spans="1:11">
      <c r="A34" s="7" t="s">
        <v>123</v>
      </c>
      <c r="B34" s="3" t="s">
        <v>51</v>
      </c>
      <c r="C34" s="32">
        <v>29.944538347999998</v>
      </c>
      <c r="D34" s="21" t="str">
        <f>IF($B34="N/A","N/A",IF(C34&gt;15,"No",IF(C34&lt;-15,"No","Yes")))</f>
        <v>N/A</v>
      </c>
      <c r="E34" s="32">
        <v>30.048676798999999</v>
      </c>
      <c r="F34" s="21" t="str">
        <f>IF($B34="N/A","N/A",IF(E34&gt;15,"No",IF(E34&lt;-15,"No","Yes")))</f>
        <v>N/A</v>
      </c>
      <c r="G34" s="32">
        <v>30.030581040000001</v>
      </c>
      <c r="H34" s="21" t="str">
        <f>IF($B34="N/A","N/A",IF(G34&gt;15,"No",IF(G34&lt;-15,"No","Yes")))</f>
        <v>N/A</v>
      </c>
      <c r="I34" s="22">
        <v>0.3478</v>
      </c>
      <c r="J34" s="22">
        <v>-0.06</v>
      </c>
      <c r="K34" s="21" t="str">
        <f t="shared" si="4"/>
        <v>Yes</v>
      </c>
    </row>
    <row r="35" spans="1:11">
      <c r="A35" s="7" t="s">
        <v>854</v>
      </c>
      <c r="B35" s="25" t="s">
        <v>64</v>
      </c>
      <c r="C35" s="23">
        <v>3.3976895700000002E-2</v>
      </c>
      <c r="D35" s="21" t="str">
        <f>IF($B35="N/A","N/A",IF(C35&gt;10,"No",IF(C35&lt;=0,"No","Yes")))</f>
        <v>Yes</v>
      </c>
      <c r="E35" s="23">
        <v>8.3030618000000007E-3</v>
      </c>
      <c r="F35" s="21" t="str">
        <f>IF($B35="N/A","N/A",IF(E35&gt;10,"No",IF(E35&lt;=0,"No","Yes")))</f>
        <v>Yes</v>
      </c>
      <c r="G35" s="23">
        <v>1.6693794099999999E-2</v>
      </c>
      <c r="H35" s="21" t="str">
        <f>IF($B35="N/A","N/A",IF(G35&gt;10,"No",IF(G35&lt;=0,"No","Yes")))</f>
        <v>Yes</v>
      </c>
      <c r="I35" s="22">
        <v>-75.599999999999994</v>
      </c>
      <c r="J35" s="22">
        <v>101.1</v>
      </c>
      <c r="K35" s="21" t="str">
        <f t="shared" si="4"/>
        <v>No</v>
      </c>
    </row>
    <row r="36" spans="1:11">
      <c r="A36" s="7" t="s">
        <v>855</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c r="A37" s="7" t="s">
        <v>856</v>
      </c>
      <c r="B37" s="3" t="s">
        <v>51</v>
      </c>
      <c r="C37" s="32">
        <v>27.882352941000001</v>
      </c>
      <c r="D37" s="21" t="str">
        <f>IF($B37="N/A","N/A",IF(C37&gt;15,"No",IF(C37&lt;-15,"No","Yes")))</f>
        <v>N/A</v>
      </c>
      <c r="E37" s="32">
        <v>30</v>
      </c>
      <c r="F37" s="21" t="str">
        <f>IF($B37="N/A","N/A",IF(E37&gt;15,"No",IF(E37&lt;-15,"No","Yes")))</f>
        <v>N/A</v>
      </c>
      <c r="G37" s="32">
        <v>25.375</v>
      </c>
      <c r="H37" s="21" t="str">
        <f>IF($B37="N/A","N/A",IF(G37&gt;15,"No",IF(G37&lt;-15,"No","Yes")))</f>
        <v>N/A</v>
      </c>
      <c r="I37" s="22">
        <v>7.5949999999999998</v>
      </c>
      <c r="J37" s="22">
        <v>-15.4</v>
      </c>
      <c r="K37" s="21" t="str">
        <f t="shared" si="4"/>
        <v>No</v>
      </c>
    </row>
    <row r="38" spans="1:11">
      <c r="A38" s="7" t="s">
        <v>858</v>
      </c>
      <c r="B38" s="25" t="s">
        <v>55</v>
      </c>
      <c r="C38" s="23">
        <v>3.9393212614999999</v>
      </c>
      <c r="D38" s="21" t="str">
        <f>IF($B38="N/A","N/A",IF(C38&gt;5,"No",IF(C38&lt;=0,"No","Yes")))</f>
        <v>Yes</v>
      </c>
      <c r="E38" s="23">
        <v>1.6813700052</v>
      </c>
      <c r="F38" s="21" t="str">
        <f>IF($B38="N/A","N/A",IF(E38&gt;5,"No",IF(E38&lt;=0,"No","Yes")))</f>
        <v>Yes</v>
      </c>
      <c r="G38" s="23">
        <v>1.7758023455</v>
      </c>
      <c r="H38" s="21" t="str">
        <f>IF($B38="N/A","N/A",IF(G38&gt;5,"No",IF(G38&lt;=0,"No","Yes")))</f>
        <v>Yes</v>
      </c>
      <c r="I38" s="22">
        <v>-57.3</v>
      </c>
      <c r="J38" s="22">
        <v>5.6159999999999997</v>
      </c>
      <c r="K38" s="21" t="str">
        <f t="shared" si="4"/>
        <v>Yes</v>
      </c>
    </row>
    <row r="39" spans="1:11">
      <c r="A39" s="7" t="s">
        <v>859</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c r="A40" s="7" t="s">
        <v>860</v>
      </c>
      <c r="B40" s="3" t="s">
        <v>51</v>
      </c>
      <c r="C40" s="32">
        <v>10.406392694000001</v>
      </c>
      <c r="D40" s="21" t="str">
        <f>IF($B40="N/A","N/A",IF(C40&gt;15,"No",IF(C40&lt;-15,"No","Yes")))</f>
        <v>N/A</v>
      </c>
      <c r="E40" s="32">
        <v>26.297530863999999</v>
      </c>
      <c r="F40" s="21" t="str">
        <f>IF($B40="N/A","N/A",IF(E40&gt;15,"No",IF(E40&lt;-15,"No","Yes")))</f>
        <v>N/A</v>
      </c>
      <c r="G40" s="32">
        <v>27.948296121999999</v>
      </c>
      <c r="H40" s="21" t="str">
        <f>IF($B40="N/A","N/A",IF(G40&gt;15,"No",IF(G40&lt;-15,"No","Yes")))</f>
        <v>N/A</v>
      </c>
      <c r="I40" s="22">
        <v>152.69999999999999</v>
      </c>
      <c r="J40" s="22">
        <v>6.2770000000000001</v>
      </c>
      <c r="K40" s="21" t="str">
        <f t="shared" si="4"/>
        <v>Yes</v>
      </c>
    </row>
    <row r="41" spans="1:11">
      <c r="A41" s="207" t="s">
        <v>768</v>
      </c>
      <c r="B41" s="197"/>
      <c r="C41" s="197"/>
      <c r="D41" s="197"/>
      <c r="E41" s="197"/>
      <c r="F41" s="197"/>
      <c r="G41" s="197"/>
      <c r="H41" s="197"/>
      <c r="I41" s="197"/>
      <c r="J41" s="197"/>
      <c r="K41" s="198"/>
    </row>
    <row r="42" spans="1:11">
      <c r="A42" s="7" t="s">
        <v>60</v>
      </c>
      <c r="B42" s="3" t="s">
        <v>65</v>
      </c>
      <c r="C42" s="23">
        <v>3.0639165367999999</v>
      </c>
      <c r="D42" s="21" t="str">
        <f>IF($B42="N/A","N/A",IF(C42&gt;20,"No",IF(C42&lt;1,"No","Yes")))</f>
        <v>Yes</v>
      </c>
      <c r="E42" s="23">
        <v>1.0773222626000001</v>
      </c>
      <c r="F42" s="21" t="str">
        <f>IF($B42="N/A","N/A",IF(E42&gt;20,"No",IF(E42&lt;1,"No","Yes")))</f>
        <v>Yes</v>
      </c>
      <c r="G42" s="23">
        <v>0.82008263429999995</v>
      </c>
      <c r="H42" s="21" t="str">
        <f>IF($B42="N/A","N/A",IF(G42&gt;20,"No",IF(G42&lt;1,"No","Yes")))</f>
        <v>No</v>
      </c>
      <c r="I42" s="22">
        <v>-64.8</v>
      </c>
      <c r="J42" s="22">
        <v>-23.9</v>
      </c>
      <c r="K42" s="21" t="str">
        <f t="shared" si="4"/>
        <v>No</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1.7924961396000001</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c r="A47" s="7" t="s">
        <v>204</v>
      </c>
      <c r="B47" s="3" t="s">
        <v>57</v>
      </c>
      <c r="C47" s="23">
        <v>19.274893073000001</v>
      </c>
      <c r="D47" s="21" t="str">
        <f>IF($B47="N/A","N/A",IF(C47&gt;30,"No",IF(C47&lt;5,"No","Yes")))</f>
        <v>Yes</v>
      </c>
      <c r="E47" s="23">
        <v>19.653347172</v>
      </c>
      <c r="F47" s="21" t="str">
        <f>IF($B47="N/A","N/A",IF(E47&gt;30,"No",IF(E47&lt;5,"No","Yes")))</f>
        <v>Yes</v>
      </c>
      <c r="G47" s="23">
        <v>19.677809774</v>
      </c>
      <c r="H47" s="21" t="str">
        <f>IF($B47="N/A","N/A",IF(G47&gt;30,"No",IF(G47&lt;5,"No","Yes")))</f>
        <v>Yes</v>
      </c>
      <c r="I47" s="22">
        <v>1.9630000000000001</v>
      </c>
      <c r="J47" s="22">
        <v>0.1245</v>
      </c>
      <c r="K47" s="21" t="str">
        <f t="shared" si="4"/>
        <v>Yes</v>
      </c>
    </row>
    <row r="48" spans="1:11">
      <c r="A48" s="7" t="s">
        <v>205</v>
      </c>
      <c r="B48" s="3" t="s">
        <v>10</v>
      </c>
      <c r="C48" s="23">
        <v>49.808130470999998</v>
      </c>
      <c r="D48" s="21" t="str">
        <f>IF($B48="N/A","N/A",IF(C48&gt;75,"No",IF(C48&lt;15,"No","Yes")))</f>
        <v>Yes</v>
      </c>
      <c r="E48" s="23">
        <v>50.123508043999998</v>
      </c>
      <c r="F48" s="21" t="str">
        <f>IF($B48="N/A","N/A",IF(E48&gt;75,"No",IF(E48&lt;15,"No","Yes")))</f>
        <v>Yes</v>
      </c>
      <c r="G48" s="23">
        <v>50.123116731000003</v>
      </c>
      <c r="H48" s="21" t="str">
        <f>IF($B48="N/A","N/A",IF(G48&gt;75,"No",IF(G48&lt;15,"No","Yes")))</f>
        <v>Yes</v>
      </c>
      <c r="I48" s="22">
        <v>0.63319999999999999</v>
      </c>
      <c r="J48" s="22">
        <v>-1E-3</v>
      </c>
      <c r="K48" s="21" t="str">
        <f t="shared" si="4"/>
        <v>Yes</v>
      </c>
    </row>
    <row r="49" spans="1:11">
      <c r="A49" s="7" t="s">
        <v>206</v>
      </c>
      <c r="B49" s="3" t="s">
        <v>11</v>
      </c>
      <c r="C49" s="23">
        <v>30.916976456</v>
      </c>
      <c r="D49" s="21" t="str">
        <f>IF($B49="N/A","N/A",IF(C49&gt;70,"No",IF(C49&lt;25,"No","Yes")))</f>
        <v>Yes</v>
      </c>
      <c r="E49" s="23">
        <v>30.223144784999999</v>
      </c>
      <c r="F49" s="21" t="str">
        <f>IF($B49="N/A","N/A",IF(E49&gt;70,"No",IF(E49&lt;25,"No","Yes")))</f>
        <v>Yes</v>
      </c>
      <c r="G49" s="23">
        <v>30.199073494</v>
      </c>
      <c r="H49" s="21" t="str">
        <f>IF($B49="N/A","N/A",IF(G49&gt;70,"No",IF(G49&lt;25,"No","Yes")))</f>
        <v>Yes</v>
      </c>
      <c r="I49" s="22">
        <v>-2.2400000000000002</v>
      </c>
      <c r="J49" s="22">
        <v>-0.08</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1.7924961396000001</v>
      </c>
      <c r="H51" s="21" t="str">
        <f>IF($B51="N/A","N/A",IF(G51&gt;100,"No",IF(G51&lt;95,"No","Yes")))</f>
        <v>No</v>
      </c>
      <c r="I51" s="22" t="s">
        <v>51</v>
      </c>
      <c r="J51" s="22" t="s">
        <v>51</v>
      </c>
      <c r="K51" s="21" t="str">
        <f>IF(J51="Div by 0", "N/A", IF(J51="N/A","N/A", IF(J51&gt;15, "No", IF(J51&lt;-15, "No", "Yes"))))</f>
        <v>N/A</v>
      </c>
    </row>
    <row r="52" spans="1:11">
      <c r="A52" s="7" t="s">
        <v>718</v>
      </c>
      <c r="B52" s="3" t="s">
        <v>66</v>
      </c>
      <c r="C52" s="23">
        <v>9.1937482500000001E-2</v>
      </c>
      <c r="D52" s="21" t="str">
        <f>IF($B52="N/A","N/A",IF(C52&gt;5,"No",IF(C52&lt;1,"No","Yes")))</f>
        <v>No</v>
      </c>
      <c r="E52" s="23">
        <v>8.9257913899999999E-2</v>
      </c>
      <c r="F52" s="21" t="str">
        <f>IF($B52="N/A","N/A",IF(E52&gt;5,"No",IF(E52&lt;1,"No","Yes")))</f>
        <v>No</v>
      </c>
      <c r="G52" s="23">
        <v>0.1314636284</v>
      </c>
      <c r="H52" s="21" t="str">
        <f>IF($B52="N/A","N/A",IF(G52&gt;5,"No",IF(G52&lt;1,"No","Yes")))</f>
        <v>No</v>
      </c>
      <c r="I52" s="22">
        <v>-2.91</v>
      </c>
      <c r="J52" s="22">
        <v>47.29</v>
      </c>
      <c r="K52" s="21" t="str">
        <f>IF(J52="Div by 0", "N/A", IF(J52="N/A","N/A", IF(J52&gt;15, "No", IF(J52&lt;-15, "No", "Yes"))))</f>
        <v>No</v>
      </c>
    </row>
    <row r="53" spans="1:11">
      <c r="A53" s="7" t="s">
        <v>720</v>
      </c>
      <c r="B53" s="3" t="s">
        <v>67</v>
      </c>
      <c r="C53" s="23">
        <v>3.8813606746999998</v>
      </c>
      <c r="D53" s="21" t="str">
        <f>IF($B53="N/A","N/A",IF(C53&gt;98,"No",IF(C53&lt;8,"No","Yes")))</f>
        <v>No</v>
      </c>
      <c r="E53" s="23">
        <v>1.6004151530999999</v>
      </c>
      <c r="F53" s="21" t="str">
        <f>IF($B53="N/A","N/A",IF(E53&gt;98,"No",IF(E53&lt;8,"No","Yes")))</f>
        <v>No</v>
      </c>
      <c r="G53" s="23">
        <v>1.6610325112</v>
      </c>
      <c r="H53" s="21" t="str">
        <f>IF($B53="N/A","N/A",IF(G53&gt;98,"No",IF(G53&lt;8,"No","Yes")))</f>
        <v>No</v>
      </c>
      <c r="I53" s="22">
        <v>-58.8</v>
      </c>
      <c r="J53" s="22">
        <v>3.7879999999999998</v>
      </c>
      <c r="K53" s="21" t="str">
        <f>IF(J53="Div by 0", "N/A", IF(J53="N/A","N/A", IF(J53&gt;15, "No", IF(J53&lt;-15, "No", "Yes"))))</f>
        <v>Yes</v>
      </c>
    </row>
    <row r="54" spans="1:11">
      <c r="A54" s="7" t="s">
        <v>721</v>
      </c>
      <c r="B54" s="25" t="s">
        <v>55</v>
      </c>
      <c r="C54" s="23">
        <v>0</v>
      </c>
      <c r="D54" s="21" t="str">
        <f>IF($B54="N/A","N/A",IF(C54&gt;5,"No",IF(C54&lt;=0,"No","Yes")))</f>
        <v>No</v>
      </c>
      <c r="E54" s="23">
        <v>0</v>
      </c>
      <c r="F54" s="21" t="str">
        <f>IF($B54="N/A","N/A",IF(E54&gt;5,"No",IF(E54&lt;=0,"No","Yes")))</f>
        <v>No</v>
      </c>
      <c r="G54" s="23">
        <v>0</v>
      </c>
      <c r="H54" s="21" t="str">
        <f>IF($B54="N/A","N/A",IF(G54&gt;5,"No",IF(G54&lt;=0,"No","Yes")))</f>
        <v>No</v>
      </c>
      <c r="I54" s="22" t="s">
        <v>1000</v>
      </c>
      <c r="J54" s="22" t="s">
        <v>1000</v>
      </c>
      <c r="K54" s="21" t="str">
        <f>IF(J54="Div by 0", "N/A", IF(J54="N/A","N/A", IF(J54&gt;15, "No", IF(J54&lt;-15, "No", "Yes"))))</f>
        <v>N/A</v>
      </c>
    </row>
    <row r="55" spans="1:11">
      <c r="A55" s="206" t="s">
        <v>218</v>
      </c>
      <c r="B55" s="203"/>
      <c r="C55" s="203"/>
      <c r="D55" s="203"/>
      <c r="E55" s="203"/>
      <c r="F55" s="203"/>
      <c r="G55" s="203"/>
      <c r="H55" s="203"/>
      <c r="I55" s="203"/>
      <c r="J55" s="203"/>
      <c r="K55" s="204"/>
    </row>
    <row r="56" spans="1:11">
      <c r="A56" s="7" t="s">
        <v>47</v>
      </c>
      <c r="B56" s="3" t="s">
        <v>51</v>
      </c>
      <c r="C56" s="20">
        <v>8142</v>
      </c>
      <c r="D56" s="21" t="str">
        <f>IF($B56="N/A","N/A",IF(C56&gt;15,"No",IF(C56&lt;-15,"No","Yes")))</f>
        <v>N/A</v>
      </c>
      <c r="E56" s="20">
        <v>8069</v>
      </c>
      <c r="F56" s="21" t="str">
        <f>IF($B56="N/A","N/A",IF(E56&gt;15,"No",IF(E56&lt;-15,"No","Yes")))</f>
        <v>N/A</v>
      </c>
      <c r="G56" s="20">
        <v>8443</v>
      </c>
      <c r="H56" s="21" t="str">
        <f>IF($B56="N/A","N/A",IF(G56&gt;15,"No",IF(G56&lt;-15,"No","Yes")))</f>
        <v>N/A</v>
      </c>
      <c r="I56" s="22">
        <v>-0.89700000000000002</v>
      </c>
      <c r="J56" s="22">
        <v>4.6349999999999998</v>
      </c>
      <c r="K56" s="21" t="str">
        <f t="shared" ref="K56:K71" si="6">IF(J56="Div by 0", "N/A", IF(J56="N/A","N/A", IF(J56&gt;15, "No", IF(J56&lt;-15, "No", "Yes"))))</f>
        <v>Yes</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c r="A59" s="7" t="s">
        <v>193</v>
      </c>
      <c r="B59" s="3" t="s">
        <v>51</v>
      </c>
      <c r="C59" s="31">
        <v>718.51031688</v>
      </c>
      <c r="D59" s="21" t="str">
        <f>IF($B59="N/A","N/A",IF(C59&gt;15,"No",IF(C59&lt;-15,"No","Yes")))</f>
        <v>N/A</v>
      </c>
      <c r="E59" s="31">
        <v>690.46858347</v>
      </c>
      <c r="F59" s="21" t="str">
        <f>IF($B59="N/A","N/A",IF(E59&gt;15,"No",IF(E59&lt;-15,"No","Yes")))</f>
        <v>N/A</v>
      </c>
      <c r="G59" s="31">
        <v>712.29941964</v>
      </c>
      <c r="H59" s="21" t="str">
        <f>IF($B59="N/A","N/A",IF(G59&gt;15,"No",IF(G59&lt;-15,"No","Yes")))</f>
        <v>N/A</v>
      </c>
      <c r="I59" s="22">
        <v>-3.9</v>
      </c>
      <c r="J59" s="22">
        <v>3.1619999999999999</v>
      </c>
      <c r="K59" s="21" t="str">
        <f t="shared" si="6"/>
        <v>Yes</v>
      </c>
    </row>
    <row r="60" spans="1:11">
      <c r="A60" s="207" t="s">
        <v>861</v>
      </c>
      <c r="B60" s="197"/>
      <c r="C60" s="197"/>
      <c r="D60" s="197"/>
      <c r="E60" s="197"/>
      <c r="F60" s="197"/>
      <c r="G60" s="197"/>
      <c r="H60" s="197"/>
      <c r="I60" s="197"/>
      <c r="J60" s="197"/>
      <c r="K60" s="198"/>
    </row>
    <row r="61" spans="1:11">
      <c r="A61" s="7" t="s">
        <v>222</v>
      </c>
      <c r="B61" s="3" t="s">
        <v>62</v>
      </c>
      <c r="C61" s="22">
        <v>100</v>
      </c>
      <c r="D61" s="21" t="str">
        <f>IF($B61="N/A","N/A",IF(C61&gt;99,"No",IF(C61&lt;75,"No","Yes")))</f>
        <v>No</v>
      </c>
      <c r="E61" s="22">
        <v>100</v>
      </c>
      <c r="F61" s="21" t="str">
        <f>IF($B61="N/A","N/A",IF(E61&gt;99,"No",IF(E61&lt;75,"No","Yes")))</f>
        <v>No</v>
      </c>
      <c r="G61" s="22">
        <v>100</v>
      </c>
      <c r="H61" s="21" t="str">
        <f>IF($B61="N/A","N/A",IF(G61&gt;99,"No",IF(G61&lt;75,"No","Yes")))</f>
        <v>No</v>
      </c>
      <c r="I61" s="22">
        <v>0</v>
      </c>
      <c r="J61" s="22">
        <v>0</v>
      </c>
      <c r="K61" s="21" t="str">
        <f t="shared" si="6"/>
        <v>Yes</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c r="A63" s="7" t="s">
        <v>854</v>
      </c>
      <c r="B63" s="25" t="s">
        <v>64</v>
      </c>
      <c r="C63" s="23">
        <v>0</v>
      </c>
      <c r="D63" s="21" t="str">
        <f>IF($B63="N/A","N/A",IF(C63&gt;10,"No",IF(C63&lt;=0,"No","Yes")))</f>
        <v>No</v>
      </c>
      <c r="E63" s="23">
        <v>0</v>
      </c>
      <c r="F63" s="21" t="str">
        <f>IF($B63="N/A","N/A",IF(E63&gt;10,"No",IF(E63&lt;=0,"No","Yes")))</f>
        <v>No</v>
      </c>
      <c r="G63" s="23">
        <v>0</v>
      </c>
      <c r="H63" s="21" t="str">
        <f>IF($B63="N/A","N/A",IF(G63&gt;10,"No",IF(G63&lt;=0,"No","Yes")))</f>
        <v>No</v>
      </c>
      <c r="I63" s="22" t="s">
        <v>1000</v>
      </c>
      <c r="J63" s="22" t="s">
        <v>1000</v>
      </c>
      <c r="K63" s="21" t="str">
        <f t="shared" si="6"/>
        <v>N/A</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1000</v>
      </c>
      <c r="J64" s="22" t="s">
        <v>1000</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0</v>
      </c>
      <c r="H66" s="21" t="str">
        <f>IF($B66="N/A","N/A",IF(G66&gt;100,"No",IF(G66&lt;95,"No","Yes")))</f>
        <v>No</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98.483951202</v>
      </c>
      <c r="H68" s="21" t="str">
        <f>IF($B68="N/A","N/A",IF(G68&gt;100,"No",IF(G68&lt;95,"No","Yes")))</f>
        <v>Yes</v>
      </c>
      <c r="I68" s="22">
        <v>0</v>
      </c>
      <c r="J68" s="22">
        <v>-1.52</v>
      </c>
      <c r="K68" s="21" t="str">
        <f t="shared" si="6"/>
        <v>Yes</v>
      </c>
    </row>
    <row r="69" spans="1:11">
      <c r="A69" s="7" t="s">
        <v>204</v>
      </c>
      <c r="B69" s="3" t="s">
        <v>57</v>
      </c>
      <c r="C69" s="23">
        <v>0</v>
      </c>
      <c r="D69" s="21" t="str">
        <f>IF($B69="N/A","N/A",IF(C69&gt;30,"No",IF(C69&lt;5,"No","Yes")))</f>
        <v>No</v>
      </c>
      <c r="E69" s="23">
        <v>0</v>
      </c>
      <c r="F69" s="21" t="str">
        <f>IF($B69="N/A","N/A",IF(E69&gt;30,"No",IF(E69&lt;5,"No","Yes")))</f>
        <v>No</v>
      </c>
      <c r="G69" s="23">
        <v>0</v>
      </c>
      <c r="H69" s="21" t="str">
        <f>IF($B69="N/A","N/A",IF(G69&gt;30,"No",IF(G69&lt;5,"No","Yes")))</f>
        <v>No</v>
      </c>
      <c r="I69" s="22" t="s">
        <v>1000</v>
      </c>
      <c r="J69" s="22" t="s">
        <v>1000</v>
      </c>
      <c r="K69" s="21" t="str">
        <f t="shared" si="6"/>
        <v>N/A</v>
      </c>
    </row>
    <row r="70" spans="1:11">
      <c r="A70" s="7" t="s">
        <v>205</v>
      </c>
      <c r="B70" s="3" t="s">
        <v>10</v>
      </c>
      <c r="C70" s="23">
        <v>0</v>
      </c>
      <c r="D70" s="21" t="str">
        <f>IF($B70="N/A","N/A",IF(C70&gt;75,"No",IF(C70&lt;15,"No","Yes")))</f>
        <v>No</v>
      </c>
      <c r="E70" s="23">
        <v>0</v>
      </c>
      <c r="F70" s="21" t="str">
        <f>IF($B70="N/A","N/A",IF(E70&gt;75,"No",IF(E70&lt;15,"No","Yes")))</f>
        <v>No</v>
      </c>
      <c r="G70" s="23">
        <v>0</v>
      </c>
      <c r="H70" s="21" t="str">
        <f>IF($B70="N/A","N/A",IF(G70&gt;75,"No",IF(G70&lt;15,"No","Yes")))</f>
        <v>No</v>
      </c>
      <c r="I70" s="22" t="s">
        <v>1000</v>
      </c>
      <c r="J70" s="22" t="s">
        <v>1000</v>
      </c>
      <c r="K70" s="21" t="str">
        <f t="shared" si="6"/>
        <v>N/A</v>
      </c>
    </row>
    <row r="71" spans="1:11">
      <c r="A71" s="7" t="s">
        <v>206</v>
      </c>
      <c r="B71" s="3" t="s">
        <v>11</v>
      </c>
      <c r="C71" s="23">
        <v>100</v>
      </c>
      <c r="D71" s="21" t="str">
        <f>IF($B71="N/A","N/A",IF(C71&gt;70,"No",IF(C71&lt;25,"No","Yes")))</f>
        <v>No</v>
      </c>
      <c r="E71" s="23">
        <v>100</v>
      </c>
      <c r="F71" s="21" t="str">
        <f>IF($B71="N/A","N/A",IF(E71&gt;70,"No",IF(E71&lt;25,"No","Yes")))</f>
        <v>No</v>
      </c>
      <c r="G71" s="23">
        <v>100</v>
      </c>
      <c r="H71" s="21" t="str">
        <f>IF($B71="N/A","N/A",IF(G71&gt;70,"No",IF(G71&lt;25,"No","Yes")))</f>
        <v>No</v>
      </c>
      <c r="I71" s="22">
        <v>0</v>
      </c>
      <c r="J71" s="22">
        <v>0</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2.4563989200000001E-2</v>
      </c>
      <c r="D74" s="21" t="str">
        <f>IF($B74="N/A","N/A",IF(C74&gt;5,"No",IF(C74&lt;1,"No","Yes")))</f>
        <v>No</v>
      </c>
      <c r="E74" s="23">
        <v>1.4623869129</v>
      </c>
      <c r="F74" s="21" t="str">
        <f>IF($B74="N/A","N/A",IF(E74&gt;5,"No",IF(E74&lt;1,"No","Yes")))</f>
        <v>Yes</v>
      </c>
      <c r="G74" s="23">
        <v>2.4043586402999999</v>
      </c>
      <c r="H74" s="21" t="str">
        <f>IF($B74="N/A","N/A",IF(G74&gt;5,"No",IF(G74&lt;1,"No","Yes")))</f>
        <v>Yes</v>
      </c>
      <c r="I74" s="22">
        <v>5853</v>
      </c>
      <c r="J74" s="22">
        <v>64.41</v>
      </c>
      <c r="K74" s="21" t="str">
        <f>IF(J74="Div by 0", "N/A", IF(J74="N/A","N/A", IF(J74&gt;15, "No", IF(J74&lt;-15, "No", "Yes"))))</f>
        <v>No</v>
      </c>
    </row>
    <row r="75" spans="1:11">
      <c r="A75" s="7" t="s">
        <v>720</v>
      </c>
      <c r="B75" s="3" t="s">
        <v>67</v>
      </c>
      <c r="C75" s="23">
        <v>99.091132400000006</v>
      </c>
      <c r="D75" s="21" t="str">
        <f>IF($B75="N/A","N/A",IF(C75&gt;98,"No",IF(C75&lt;8,"No","Yes")))</f>
        <v>No</v>
      </c>
      <c r="E75" s="23">
        <v>95.005576899000005</v>
      </c>
      <c r="F75" s="21" t="str">
        <f>IF($B75="N/A","N/A",IF(E75&gt;98,"No",IF(E75&lt;8,"No","Yes")))</f>
        <v>Yes</v>
      </c>
      <c r="G75" s="23">
        <v>94.101622645999996</v>
      </c>
      <c r="H75" s="21" t="str">
        <f>IF($B75="N/A","N/A",IF(G75&gt;98,"No",IF(G75&lt;8,"No","Yes")))</f>
        <v>Yes</v>
      </c>
      <c r="I75" s="22">
        <v>-4.12</v>
      </c>
      <c r="J75" s="22">
        <v>-0.95099999999999996</v>
      </c>
      <c r="K75" s="21" t="str">
        <f>IF(J75="Div by 0", "N/A", IF(J75="N/A","N/A", IF(J75&gt;15, "No", IF(J75&lt;-15, "No", "Yes"))))</f>
        <v>Yes</v>
      </c>
    </row>
    <row r="76" spans="1:11">
      <c r="A76" s="7" t="s">
        <v>721</v>
      </c>
      <c r="B76" s="25" t="s">
        <v>55</v>
      </c>
      <c r="C76" s="23">
        <v>0.87202161629999997</v>
      </c>
      <c r="D76" s="21" t="str">
        <f>IF($B76="N/A","N/A",IF(C76&gt;5,"No",IF(C76&lt;=0,"No","Yes")))</f>
        <v>Yes</v>
      </c>
      <c r="E76" s="23">
        <v>0.81794522250000001</v>
      </c>
      <c r="F76" s="21" t="str">
        <f>IF($B76="N/A","N/A",IF(E76&gt;5,"No",IF(E76&lt;=0,"No","Yes")))</f>
        <v>Yes</v>
      </c>
      <c r="G76" s="23">
        <v>0.92384223620000006</v>
      </c>
      <c r="H76" s="21" t="str">
        <f>IF($B76="N/A","N/A",IF(G76&gt;5,"No",IF(G76&lt;=0,"No","Yes")))</f>
        <v>Yes</v>
      </c>
      <c r="I76" s="22">
        <v>-6.2</v>
      </c>
      <c r="J76" s="22">
        <v>12.95</v>
      </c>
      <c r="K76" s="21" t="str">
        <f>IF(J76="Div by 0", "N/A", IF(J76="N/A","N/A", IF(J76&gt;15, "No", IF(J76&lt;-15, "No", "Yes"))))</f>
        <v>Yes</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09/23/2010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999</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5708038</v>
      </c>
      <c r="D6" s="21" t="str">
        <f>IF($B6="N/A","N/A",IF(C6&gt;15,"No",IF(C6&lt;-15,"No","Yes")))</f>
        <v>N/A</v>
      </c>
      <c r="E6" s="39">
        <v>3804147</v>
      </c>
      <c r="F6" s="21" t="str">
        <f>IF($B6="N/A","N/A",IF(E6&gt;15,"No",IF(E6&lt;-15,"No","Yes")))</f>
        <v>N/A</v>
      </c>
      <c r="G6" s="39">
        <v>4112383</v>
      </c>
      <c r="H6" s="21" t="str">
        <f>IF($B6="N/A","N/A",IF(G6&gt;15,"No",IF(G6&lt;-15,"No","Yes")))</f>
        <v>N/A</v>
      </c>
      <c r="I6" s="41">
        <v>-33.4</v>
      </c>
      <c r="J6" s="41">
        <v>8.1029999999999998</v>
      </c>
      <c r="K6" s="21" t="str">
        <f>IF(J6="Div by 0", "N/A", IF(J6="N/A","N/A", IF(J6&gt;15, "No", IF(J6&lt;-15, "No", "Yes"))))</f>
        <v>Yes</v>
      </c>
    </row>
    <row r="7" spans="1:11">
      <c r="A7" s="152" t="s">
        <v>712</v>
      </c>
      <c r="B7" s="70" t="s">
        <v>51</v>
      </c>
      <c r="C7" s="9">
        <v>0</v>
      </c>
      <c r="D7" s="21" t="str">
        <f>IF($B7="N/A","N/A",IF(C7&gt;15,"No",IF(C7&lt;-15,"No","Yes")))</f>
        <v>N/A</v>
      </c>
      <c r="E7" s="21">
        <v>0</v>
      </c>
      <c r="F7" s="21" t="str">
        <f>IF($B7="N/A","N/A",IF(E7&gt;15,"No",IF(E7&lt;-15,"No","Yes")))</f>
        <v>N/A</v>
      </c>
      <c r="G7" s="21">
        <v>5.1190270944999998</v>
      </c>
      <c r="H7" s="21" t="str">
        <f>IF($B7="N/A","N/A",IF(G7&gt;15,"No",IF(G7&lt;-15,"No","Yes")))</f>
        <v>N/A</v>
      </c>
      <c r="I7" s="41" t="s">
        <v>1000</v>
      </c>
      <c r="J7" s="41" t="s">
        <v>1000</v>
      </c>
      <c r="K7" s="21" t="str">
        <f>IF(J7="Div by 0", "N/A", IF(J7="N/A","N/A", IF(J7&gt;15, "No", IF(J7&lt;-15, "No", "Yes"))))</f>
        <v>N/A</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1000</v>
      </c>
      <c r="J8" s="41" t="s">
        <v>1000</v>
      </c>
      <c r="K8" s="21" t="str">
        <f>IF(J8="Div by 0", "N/A", IF(J8="N/A","N/A", IF(J8&gt;15, "No", IF(J8&lt;-15, "No", "Yes"))))</f>
        <v>N/A</v>
      </c>
    </row>
    <row r="9" spans="1:11">
      <c r="A9" s="152" t="s">
        <v>722</v>
      </c>
      <c r="B9" s="70" t="s">
        <v>51</v>
      </c>
      <c r="C9" s="9">
        <v>33.395047474999998</v>
      </c>
      <c r="D9" s="21" t="str">
        <f>IF($B9="N/A","N/A",IF(C9&gt;15,"No",IF(C9&lt;-15,"No","Yes")))</f>
        <v>N/A</v>
      </c>
      <c r="E9" s="21">
        <v>0.13033145139999999</v>
      </c>
      <c r="F9" s="21" t="str">
        <f>IF($B9="N/A","N/A",IF(E9&gt;15,"No",IF(E9&lt;-15,"No","Yes")))</f>
        <v>N/A</v>
      </c>
      <c r="G9" s="21">
        <v>5.7047215700000001E-2</v>
      </c>
      <c r="H9" s="21" t="str">
        <f>IF($B9="N/A","N/A",IF(G9&gt;15,"No",IF(G9&lt;-15,"No","Yes")))</f>
        <v>N/A</v>
      </c>
      <c r="I9" s="41">
        <v>-99.6</v>
      </c>
      <c r="J9" s="41">
        <v>-56.2</v>
      </c>
      <c r="K9" s="21" t="str">
        <f t="shared" ref="K9:K26" si="0">IF(J9="Div by 0", "N/A", IF(J9="N/A","N/A", IF(J9&gt;15, "No", IF(J9&lt;-15, "No", "Yes"))))</f>
        <v>No</v>
      </c>
    </row>
    <row r="10" spans="1:11">
      <c r="A10" s="34" t="s">
        <v>21</v>
      </c>
      <c r="B10" s="70" t="s">
        <v>51</v>
      </c>
      <c r="C10" s="47">
        <v>3801836</v>
      </c>
      <c r="D10" s="21" t="str">
        <f>IF($B10="N/A","N/A",IF(C10&gt;15,"No",IF(C10&lt;-15,"No","Yes")))</f>
        <v>N/A</v>
      </c>
      <c r="E10" s="39">
        <v>3799189</v>
      </c>
      <c r="F10" s="21" t="str">
        <f>IF($B10="N/A","N/A",IF(E10&gt;15,"No",IF(E10&lt;-15,"No","Yes")))</f>
        <v>N/A</v>
      </c>
      <c r="G10" s="39">
        <v>3899523</v>
      </c>
      <c r="H10" s="21" t="str">
        <f>IF($B10="N/A","N/A",IF(G10&gt;15,"No",IF(G10&lt;-15,"No","Yes")))</f>
        <v>N/A</v>
      </c>
      <c r="I10" s="41">
        <v>-7.0000000000000007E-2</v>
      </c>
      <c r="J10" s="41">
        <v>2.641</v>
      </c>
      <c r="K10" s="21" t="str">
        <f t="shared" si="0"/>
        <v>Yes</v>
      </c>
    </row>
    <row r="11" spans="1:11">
      <c r="A11" s="152" t="s">
        <v>714</v>
      </c>
      <c r="B11" s="70" t="s">
        <v>53</v>
      </c>
      <c r="C11" s="9">
        <v>5.8396785132</v>
      </c>
      <c r="D11" s="21" t="str">
        <f>IF($B11="N/A","N/A",IF(C11&gt;20,"No",IF(C11&lt;5,"No","Yes")))</f>
        <v>Yes</v>
      </c>
      <c r="E11" s="21">
        <v>6.2906583484</v>
      </c>
      <c r="F11" s="21" t="str">
        <f>IF($B11="N/A","N/A",IF(E11&gt;20,"No",IF(E11&lt;5,"No","Yes")))</f>
        <v>Yes</v>
      </c>
      <c r="G11" s="21">
        <v>7.1831349628999996</v>
      </c>
      <c r="H11" s="21" t="str">
        <f>IF($B11="N/A","N/A",IF(G11&gt;20,"No",IF(G11&lt;5,"No","Yes")))</f>
        <v>Yes</v>
      </c>
      <c r="I11" s="41">
        <v>7.7229999999999999</v>
      </c>
      <c r="J11" s="41">
        <v>14.19</v>
      </c>
      <c r="K11" s="21" t="str">
        <f t="shared" si="0"/>
        <v>Yes</v>
      </c>
    </row>
    <row r="12" spans="1:11">
      <c r="A12" s="152" t="s">
        <v>715</v>
      </c>
      <c r="B12" s="70" t="s">
        <v>183</v>
      </c>
      <c r="C12" s="9">
        <v>6.0606243931000003</v>
      </c>
      <c r="D12" s="21" t="str">
        <f>IF($B12="N/A","N/A",IF(C12&gt;1,"Yes","No"))</f>
        <v>Yes</v>
      </c>
      <c r="E12" s="21">
        <v>4.9144435825999997</v>
      </c>
      <c r="F12" s="21" t="str">
        <f>IF($B12="N/A","N/A",IF(E12&gt;1,"Yes","No"))</f>
        <v>Yes</v>
      </c>
      <c r="G12" s="21">
        <v>6.1972195060999997</v>
      </c>
      <c r="H12" s="21" t="str">
        <f>IF($B12="N/A","N/A",IF(G12&gt;1,"Yes","No"))</f>
        <v>Yes</v>
      </c>
      <c r="I12" s="41">
        <v>-18.899999999999999</v>
      </c>
      <c r="J12" s="41">
        <v>26.1</v>
      </c>
      <c r="K12" s="21" t="str">
        <f t="shared" si="0"/>
        <v>No</v>
      </c>
    </row>
    <row r="13" spans="1:11">
      <c r="A13" s="152" t="s">
        <v>716</v>
      </c>
      <c r="B13" s="70" t="s">
        <v>51</v>
      </c>
      <c r="C13" s="9">
        <v>44.545276999999999</v>
      </c>
      <c r="D13" s="21" t="str">
        <f>IF($B13="N/A","N/A",IF(C13&gt;15,"No",IF(C13&lt;-15,"No","Yes")))</f>
        <v>N/A</v>
      </c>
      <c r="E13" s="21">
        <v>40.533129094000003</v>
      </c>
      <c r="F13" s="21" t="str">
        <f>IF($B13="N/A","N/A",IF(E13&gt;15,"No",IF(E13&lt;-15,"No","Yes")))</f>
        <v>N/A</v>
      </c>
      <c r="G13" s="21">
        <v>40.843409389999998</v>
      </c>
      <c r="H13" s="21" t="str">
        <f>IF($B13="N/A","N/A",IF(G13&gt;15,"No",IF(G13&lt;-15,"No","Yes")))</f>
        <v>N/A</v>
      </c>
      <c r="I13" s="41">
        <v>-9.01</v>
      </c>
      <c r="J13" s="41">
        <v>0.76549999999999996</v>
      </c>
      <c r="K13" s="21" t="str">
        <f t="shared" si="0"/>
        <v>Yes</v>
      </c>
    </row>
    <row r="14" spans="1:11">
      <c r="A14" s="152" t="s">
        <v>717</v>
      </c>
      <c r="B14" s="70" t="s">
        <v>51</v>
      </c>
      <c r="C14" s="92">
        <v>145.97015385</v>
      </c>
      <c r="D14" s="21" t="str">
        <f>IF($B14="N/A","N/A",IF(C14&gt;15,"No",IF(C14&lt;-15,"No","Yes")))</f>
        <v>N/A</v>
      </c>
      <c r="E14" s="86">
        <v>164.16971330000001</v>
      </c>
      <c r="F14" s="21" t="str">
        <f>IF($B14="N/A","N/A",IF(E14&gt;15,"No",IF(E14&lt;-15,"No","Yes")))</f>
        <v>N/A</v>
      </c>
      <c r="G14" s="86">
        <v>139.26437752000001</v>
      </c>
      <c r="H14" s="21" t="str">
        <f>IF($B14="N/A","N/A",IF(G14&gt;15,"No",IF(G14&lt;-15,"No","Yes")))</f>
        <v>N/A</v>
      </c>
      <c r="I14" s="41">
        <v>12.47</v>
      </c>
      <c r="J14" s="41">
        <v>-15.2</v>
      </c>
      <c r="K14" s="21" t="str">
        <f t="shared" si="0"/>
        <v>No</v>
      </c>
    </row>
    <row r="15" spans="1:11">
      <c r="A15" s="91" t="s">
        <v>225</v>
      </c>
      <c r="B15" s="70" t="s">
        <v>51</v>
      </c>
      <c r="C15" s="93">
        <v>0.16369898029999999</v>
      </c>
      <c r="D15" s="21" t="str">
        <f>IF($B15="N/A","N/A",IF(C15&gt;15,"No",IF(C15&lt;-15,"No","Yes")))</f>
        <v>N/A</v>
      </c>
      <c r="E15" s="87">
        <v>0.13033145139999999</v>
      </c>
      <c r="F15" s="21" t="str">
        <f>IF($B15="N/A","N/A",IF(E15&gt;15,"No",IF(E15&lt;-15,"No","Yes")))</f>
        <v>N/A</v>
      </c>
      <c r="G15" s="87">
        <v>6.01250324E-2</v>
      </c>
      <c r="H15" s="21" t="str">
        <f>IF($B15="N/A","N/A",IF(G15&gt;15,"No",IF(G15&lt;-15,"No","Yes")))</f>
        <v>N/A</v>
      </c>
      <c r="I15" s="41">
        <v>-20.399999999999999</v>
      </c>
      <c r="J15" s="41">
        <v>-53.9</v>
      </c>
      <c r="K15" s="21" t="str">
        <f t="shared" si="0"/>
        <v>No</v>
      </c>
    </row>
    <row r="16" spans="1:11">
      <c r="A16" s="91" t="s">
        <v>226</v>
      </c>
      <c r="B16" s="70" t="s">
        <v>51</v>
      </c>
      <c r="C16" s="93">
        <v>33.231348494999999</v>
      </c>
      <c r="D16" s="21" t="str">
        <f>IF($B16="N/A","N/A",IF(C16&gt;15,"No",IF(C16&lt;-15,"No","Yes")))</f>
        <v>N/A</v>
      </c>
      <c r="E16" s="87">
        <v>0</v>
      </c>
      <c r="F16" s="21" t="str">
        <f>IF($B16="N/A","N/A",IF(E16&gt;15,"No",IF(E16&lt;-15,"No","Yes")))</f>
        <v>N/A</v>
      </c>
      <c r="G16" s="87">
        <v>0</v>
      </c>
      <c r="H16" s="21" t="str">
        <f>IF($B16="N/A","N/A",IF(G16&gt;15,"No",IF(G16&lt;-15,"No","Yes")))</f>
        <v>N/A</v>
      </c>
      <c r="I16" s="41">
        <v>-100</v>
      </c>
      <c r="J16" s="41" t="s">
        <v>1000</v>
      </c>
      <c r="K16" s="21" t="str">
        <f t="shared" si="0"/>
        <v>N/A</v>
      </c>
    </row>
    <row r="17" spans="1:11">
      <c r="A17" s="91" t="s">
        <v>227</v>
      </c>
      <c r="B17" s="70" t="s">
        <v>51</v>
      </c>
      <c r="C17" s="93">
        <v>0</v>
      </c>
      <c r="D17" s="21" t="str">
        <f>IF($B17="N/A","N/A",IF(C17&gt;15,"No",IF(C17&lt;-15,"No","Yes")))</f>
        <v>N/A</v>
      </c>
      <c r="E17" s="87">
        <v>0</v>
      </c>
      <c r="F17" s="21" t="str">
        <f>IF($B17="N/A","N/A",IF(E17&gt;15,"No",IF(E17&lt;-15,"No","Yes")))</f>
        <v>N/A</v>
      </c>
      <c r="G17" s="87">
        <v>0</v>
      </c>
      <c r="H17" s="21" t="str">
        <f>IF($B17="N/A","N/A",IF(G17&gt;15,"No",IF(G17&lt;-15,"No","Yes")))</f>
        <v>N/A</v>
      </c>
      <c r="I17" s="41" t="s">
        <v>1000</v>
      </c>
      <c r="J17" s="41" t="s">
        <v>1000</v>
      </c>
      <c r="K17" s="21" t="str">
        <f t="shared" si="0"/>
        <v>N/A</v>
      </c>
    </row>
    <row r="18" spans="1:11">
      <c r="A18" s="91" t="s">
        <v>228</v>
      </c>
      <c r="B18" s="70" t="s">
        <v>143</v>
      </c>
      <c r="C18" s="92">
        <v>366.65014982999998</v>
      </c>
      <c r="D18" s="21" t="str">
        <f>IF($B18="N/A","N/A",IF(C18&gt;300,"No",IF(C18&lt;75,"No","Yes")))</f>
        <v>No</v>
      </c>
      <c r="E18" s="86">
        <v>263.65348931</v>
      </c>
      <c r="F18" s="21" t="str">
        <f>IF($B18="N/A","N/A",IF(E18&gt;300,"No",IF(E18&lt;75,"No","Yes")))</f>
        <v>Yes</v>
      </c>
      <c r="G18" s="86">
        <v>265.74424551999999</v>
      </c>
      <c r="H18" s="21" t="str">
        <f>IF($B18="N/A","N/A",IF(G18&gt;300,"No",IF(G18&lt;75,"No","Yes")))</f>
        <v>Yes</v>
      </c>
      <c r="I18" s="41">
        <v>-28.1</v>
      </c>
      <c r="J18" s="41">
        <v>0.79300000000000004</v>
      </c>
      <c r="K18" s="21" t="str">
        <f t="shared" si="0"/>
        <v>Yes</v>
      </c>
    </row>
    <row r="19" spans="1:11">
      <c r="A19" s="91" t="s">
        <v>229</v>
      </c>
      <c r="B19" s="70" t="s">
        <v>144</v>
      </c>
      <c r="C19" s="92">
        <v>46.166483733</v>
      </c>
      <c r="D19" s="21" t="str">
        <f>IF($B19="N/A","N/A",IF(C19&gt;250,"No",IF(C19&lt;20,"No","Yes")))</f>
        <v>Yes</v>
      </c>
      <c r="E19" s="86" t="s">
        <v>1000</v>
      </c>
      <c r="F19" s="21" t="str">
        <f>IF($B19="N/A","N/A",IF(E19&gt;250,"No",IF(E19&lt;20,"No","Yes")))</f>
        <v>No</v>
      </c>
      <c r="G19" s="86" t="s">
        <v>1000</v>
      </c>
      <c r="H19" s="21" t="str">
        <f>IF($B19="N/A","N/A",IF(G19&gt;250,"No",IF(G19&lt;20,"No","Yes")))</f>
        <v>No</v>
      </c>
      <c r="I19" s="41" t="s">
        <v>1000</v>
      </c>
      <c r="J19" s="41" t="s">
        <v>1000</v>
      </c>
      <c r="K19" s="21" t="str">
        <f t="shared" si="0"/>
        <v>N/A</v>
      </c>
    </row>
    <row r="20" spans="1:11">
      <c r="A20" s="91" t="s">
        <v>230</v>
      </c>
      <c r="B20" s="70" t="s">
        <v>145</v>
      </c>
      <c r="C20" s="92" t="s">
        <v>1000</v>
      </c>
      <c r="D20" s="21" t="str">
        <f>IF($B20="N/A","N/A",IF(C20&gt;5,"No",IF(C20&lt;3,"No","Yes")))</f>
        <v>No</v>
      </c>
      <c r="E20" s="86" t="s">
        <v>1000</v>
      </c>
      <c r="F20" s="21" t="str">
        <f>IF($B20="N/A","N/A",IF(E20&gt;5,"No",IF(E20&lt;3,"No","Yes")))</f>
        <v>No</v>
      </c>
      <c r="G20" s="86" t="s">
        <v>1000</v>
      </c>
      <c r="H20" s="21" t="str">
        <f>IF($B20="N/A","N/A",IF(G20&gt;5,"No",IF(G20&lt;3,"No","Yes")))</f>
        <v>No</v>
      </c>
      <c r="I20" s="41" t="s">
        <v>1000</v>
      </c>
      <c r="J20" s="41" t="s">
        <v>1000</v>
      </c>
      <c r="K20" s="21" t="str">
        <f t="shared" si="0"/>
        <v>N/A</v>
      </c>
    </row>
    <row r="21" spans="1:11" ht="12.75" customHeight="1">
      <c r="A21" s="72" t="s">
        <v>865</v>
      </c>
      <c r="B21" s="70" t="s">
        <v>51</v>
      </c>
      <c r="C21" s="47">
        <v>123778</v>
      </c>
      <c r="D21" s="70" t="s">
        <v>51</v>
      </c>
      <c r="E21" s="39">
        <v>3536</v>
      </c>
      <c r="F21" s="70" t="s">
        <v>51</v>
      </c>
      <c r="G21" s="39">
        <v>2999</v>
      </c>
      <c r="H21" s="21" t="str">
        <f>IF($B21="N/A","N/A",IF(G21&gt;15,"No",IF(G21&lt;-15,"No","Yes")))</f>
        <v>N/A</v>
      </c>
      <c r="I21" s="70" t="s">
        <v>1002</v>
      </c>
      <c r="J21" s="41">
        <v>-15.2</v>
      </c>
      <c r="K21" s="21" t="str">
        <f t="shared" si="0"/>
        <v>No</v>
      </c>
    </row>
    <row r="22" spans="1:11" ht="25.5">
      <c r="A22" s="2" t="s">
        <v>866</v>
      </c>
      <c r="B22" s="70" t="s">
        <v>51</v>
      </c>
      <c r="C22" s="31" t="s">
        <v>51</v>
      </c>
      <c r="D22" s="70" t="s">
        <v>51</v>
      </c>
      <c r="E22" s="31">
        <v>60.913744344000001</v>
      </c>
      <c r="F22" s="70" t="s">
        <v>51</v>
      </c>
      <c r="G22" s="31">
        <v>63.004668223000003</v>
      </c>
      <c r="H22" s="70" t="s">
        <v>51</v>
      </c>
      <c r="I22" s="22" t="s">
        <v>51</v>
      </c>
      <c r="J22" s="22">
        <v>3.4329999999999998</v>
      </c>
      <c r="K22" s="21" t="str">
        <f t="shared" si="0"/>
        <v>Yes</v>
      </c>
    </row>
    <row r="23" spans="1:11">
      <c r="A23" s="2" t="s">
        <v>171</v>
      </c>
      <c r="B23" s="70" t="s">
        <v>132</v>
      </c>
      <c r="C23" s="39" t="s">
        <v>51</v>
      </c>
      <c r="D23" s="21" t="str">
        <f>IF($B23="N/A","N/A",IF(C23="N/A","N/A",IF(C23=0,"Yes","No")))</f>
        <v>N/A</v>
      </c>
      <c r="E23" s="39">
        <v>1</v>
      </c>
      <c r="F23" s="21" t="str">
        <f>IF($B23="N/A","N/A",IF(E23="N/A","N/A",IF(E23=0,"Yes","No")))</f>
        <v>No</v>
      </c>
      <c r="G23" s="39">
        <v>0</v>
      </c>
      <c r="H23" s="21" t="str">
        <f>IF($B23="N/A","N/A",IF(G23=0,"Yes","No"))</f>
        <v>Yes</v>
      </c>
      <c r="I23" s="70" t="s">
        <v>51</v>
      </c>
      <c r="J23" s="41">
        <v>-100</v>
      </c>
      <c r="K23" s="21" t="str">
        <f t="shared" si="0"/>
        <v>No</v>
      </c>
    </row>
    <row r="24" spans="1:11">
      <c r="A24" s="192" t="s">
        <v>980</v>
      </c>
      <c r="B24" s="70" t="s">
        <v>51</v>
      </c>
      <c r="C24" s="47" t="s">
        <v>51</v>
      </c>
      <c r="D24" s="70" t="s">
        <v>51</v>
      </c>
      <c r="E24" s="39" t="s">
        <v>51</v>
      </c>
      <c r="F24" s="70" t="s">
        <v>51</v>
      </c>
      <c r="G24" s="39">
        <v>210514</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7.1358674482</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3579821</v>
      </c>
      <c r="D28" s="21" t="str">
        <f>IF($B28="N/A","N/A",IF(C28&gt;15,"No",IF(C28&lt;-15,"No","Yes")))</f>
        <v>N/A</v>
      </c>
      <c r="E28" s="39">
        <v>3560195</v>
      </c>
      <c r="F28" s="21" t="str">
        <f>IF($B28="N/A","N/A",IF(E28&gt;15,"No",IF(E28&lt;-15,"No","Yes")))</f>
        <v>N/A</v>
      </c>
      <c r="G28" s="39">
        <v>3619415</v>
      </c>
      <c r="H28" s="21" t="str">
        <f>IF($B28="N/A","N/A",IF(G28&gt;15,"No",IF(G28&lt;-15,"No","Yes")))</f>
        <v>N/A</v>
      </c>
      <c r="I28" s="41">
        <v>-0.54800000000000004</v>
      </c>
      <c r="J28" s="41">
        <v>1.663</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c r="A31" s="91" t="s">
        <v>91</v>
      </c>
      <c r="B31" s="70" t="s">
        <v>51</v>
      </c>
      <c r="C31" s="94">
        <v>10.607569485000001</v>
      </c>
      <c r="D31" s="21" t="str">
        <f t="shared" ref="D31:D37" si="5">IF($B31="N/A","N/A",IF(C31&gt;15,"No",IF(C31&lt;-15,"No","Yes")))</f>
        <v>N/A</v>
      </c>
      <c r="E31" s="41">
        <v>10.826513715999999</v>
      </c>
      <c r="F31" s="21" t="str">
        <f t="shared" ref="F31:F37" si="6">IF($B31="N/A","N/A",IF(E31&gt;15,"No",IF(E31&lt;-15,"No","Yes")))</f>
        <v>N/A</v>
      </c>
      <c r="G31" s="41">
        <v>12.393080097</v>
      </c>
      <c r="H31" s="21" t="str">
        <f t="shared" ref="H31:H37" si="7">IF($B31="N/A","N/A",IF(G31&gt;15,"No",IF(G31&lt;-15,"No","Yes")))</f>
        <v>N/A</v>
      </c>
      <c r="I31" s="41">
        <v>2.0640000000000001</v>
      </c>
      <c r="J31" s="41">
        <v>14.47</v>
      </c>
      <c r="K31" s="21" t="str">
        <f t="shared" si="4"/>
        <v>Yes</v>
      </c>
    </row>
    <row r="32" spans="1:11">
      <c r="A32" s="91" t="s">
        <v>231</v>
      </c>
      <c r="B32" s="70" t="s">
        <v>51</v>
      </c>
      <c r="C32" s="94">
        <v>11.834232696000001</v>
      </c>
      <c r="D32" s="21" t="str">
        <f t="shared" si="5"/>
        <v>N/A</v>
      </c>
      <c r="E32" s="41">
        <v>11.726951918999999</v>
      </c>
      <c r="F32" s="21" t="str">
        <f t="shared" si="6"/>
        <v>N/A</v>
      </c>
      <c r="G32" s="41">
        <v>12.841657712</v>
      </c>
      <c r="H32" s="21" t="str">
        <f t="shared" si="7"/>
        <v>N/A</v>
      </c>
      <c r="I32" s="41">
        <v>-0.90700000000000003</v>
      </c>
      <c r="J32" s="41">
        <v>9.5060000000000002</v>
      </c>
      <c r="K32" s="21" t="str">
        <f t="shared" si="4"/>
        <v>Yes</v>
      </c>
    </row>
    <row r="33" spans="1:11" ht="12.75" customHeight="1">
      <c r="A33" s="91" t="s">
        <v>232</v>
      </c>
      <c r="B33" s="70" t="s">
        <v>51</v>
      </c>
      <c r="C33" s="94">
        <v>6.3797907576000004</v>
      </c>
      <c r="D33" s="21" t="str">
        <f t="shared" si="5"/>
        <v>N/A</v>
      </c>
      <c r="E33" s="41">
        <v>6.7843010951</v>
      </c>
      <c r="F33" s="21" t="str">
        <f t="shared" si="6"/>
        <v>N/A</v>
      </c>
      <c r="G33" s="41">
        <v>3.3372354460000002</v>
      </c>
      <c r="H33" s="21" t="str">
        <f t="shared" si="7"/>
        <v>N/A</v>
      </c>
      <c r="I33" s="41">
        <v>6.34</v>
      </c>
      <c r="J33" s="41">
        <v>-50.8</v>
      </c>
      <c r="K33" s="21" t="str">
        <f t="shared" si="4"/>
        <v>No</v>
      </c>
    </row>
    <row r="34" spans="1:11">
      <c r="A34" s="91" t="s">
        <v>233</v>
      </c>
      <c r="B34" s="70" t="s">
        <v>51</v>
      </c>
      <c r="C34" s="94">
        <v>10.648646199</v>
      </c>
      <c r="D34" s="21" t="str">
        <f t="shared" si="5"/>
        <v>N/A</v>
      </c>
      <c r="E34" s="41">
        <v>10.895114195</v>
      </c>
      <c r="F34" s="21" t="str">
        <f t="shared" si="6"/>
        <v>N/A</v>
      </c>
      <c r="G34" s="41">
        <v>12.664145112</v>
      </c>
      <c r="H34" s="21" t="str">
        <f t="shared" si="7"/>
        <v>N/A</v>
      </c>
      <c r="I34" s="41">
        <v>2.3149999999999999</v>
      </c>
      <c r="J34" s="41">
        <v>16.239999999999998</v>
      </c>
      <c r="K34" s="21" t="str">
        <f t="shared" si="4"/>
        <v>No</v>
      </c>
    </row>
    <row r="35" spans="1:11">
      <c r="A35" s="91" t="s">
        <v>904</v>
      </c>
      <c r="B35" s="70" t="s">
        <v>51</v>
      </c>
      <c r="C35" s="94" t="s">
        <v>51</v>
      </c>
      <c r="D35" s="21" t="str">
        <f t="shared" si="5"/>
        <v>N/A</v>
      </c>
      <c r="E35" s="41" t="s">
        <v>51</v>
      </c>
      <c r="F35" s="21" t="str">
        <f t="shared" si="6"/>
        <v>N/A</v>
      </c>
      <c r="G35" s="41">
        <v>87.359915151999999</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60.554468477</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62.793849281999996</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92.732554847000003</v>
      </c>
      <c r="H39" s="21" t="str">
        <f>IF($B39="N/A","N/A",IF(G39&gt;95,"Yes","No"))</f>
        <v>No</v>
      </c>
      <c r="I39" s="41" t="s">
        <v>51</v>
      </c>
      <c r="J39" s="41" t="s">
        <v>51</v>
      </c>
      <c r="K39" s="21" t="str">
        <f t="shared" ref="K39" si="10">IF(J39="Div by 0", "N/A", IF(J39="N/A","N/A", IF(J39&gt;15, "No", IF(J39&lt;-15, "No", "Yes"))))</f>
        <v>N/A</v>
      </c>
    </row>
    <row r="40" spans="1:11">
      <c r="A40" s="91" t="s">
        <v>234</v>
      </c>
      <c r="B40" s="88" t="s">
        <v>86</v>
      </c>
      <c r="C40" s="94">
        <v>60.408579088000003</v>
      </c>
      <c r="D40" s="21" t="str">
        <f>IF($B40="N/A","N/A",IF(C40&gt;90,"No",IF(C40&lt;50,"No","Yes")))</f>
        <v>Yes</v>
      </c>
      <c r="E40" s="41">
        <v>51.258400172000002</v>
      </c>
      <c r="F40" s="21" t="str">
        <f>IF($B40="N/A","N/A",IF(E40&gt;90,"No",IF(E40&lt;50,"No","Yes")))</f>
        <v>Yes</v>
      </c>
      <c r="G40" s="41">
        <v>48.908207542</v>
      </c>
      <c r="H40" s="21" t="str">
        <f>IF($B40="N/A","N/A",IF(G40&gt;90,"No",IF(G40&lt;50,"No","Yes")))</f>
        <v>No</v>
      </c>
      <c r="I40" s="41">
        <v>-15.1</v>
      </c>
      <c r="J40" s="41">
        <v>-4.58</v>
      </c>
      <c r="K40" s="21" t="str">
        <f t="shared" si="4"/>
        <v>Yes</v>
      </c>
    </row>
    <row r="41" spans="1:11">
      <c r="A41" s="91" t="s">
        <v>235</v>
      </c>
      <c r="B41" s="88" t="s">
        <v>55</v>
      </c>
      <c r="C41" s="94">
        <v>4.5860393577999998</v>
      </c>
      <c r="D41" s="21" t="str">
        <f t="shared" ref="D41:D46" si="11">IF($B41="N/A","N/A",IF(C41&gt;5,"No",IF(C41&lt;=0,"No","Yes")))</f>
        <v>Yes</v>
      </c>
      <c r="E41" s="41">
        <v>5.0093042656</v>
      </c>
      <c r="F41" s="21" t="str">
        <f t="shared" ref="F41:F46" si="12">IF($B41="N/A","N/A",IF(E41&gt;5,"No",IF(E41&lt;=0,"No","Yes")))</f>
        <v>No</v>
      </c>
      <c r="G41" s="41">
        <v>5.1963369770999996</v>
      </c>
      <c r="H41" s="21" t="str">
        <f t="shared" ref="H41:H46" si="13">IF($B41="N/A","N/A",IF(G41&gt;5,"No",IF(G41&lt;=0,"No","Yes")))</f>
        <v>No</v>
      </c>
      <c r="I41" s="41">
        <v>9.2289999999999992</v>
      </c>
      <c r="J41" s="41">
        <v>3.734</v>
      </c>
      <c r="K41" s="21" t="str">
        <f t="shared" si="4"/>
        <v>Yes</v>
      </c>
    </row>
    <row r="42" spans="1:11">
      <c r="A42" s="91" t="s">
        <v>236</v>
      </c>
      <c r="B42" s="88" t="s">
        <v>55</v>
      </c>
      <c r="C42" s="94">
        <v>2.4707939308000002</v>
      </c>
      <c r="D42" s="21" t="str">
        <f t="shared" si="11"/>
        <v>Yes</v>
      </c>
      <c r="E42" s="41">
        <v>4.6801930793000004</v>
      </c>
      <c r="F42" s="21" t="str">
        <f t="shared" si="12"/>
        <v>Yes</v>
      </c>
      <c r="G42" s="41">
        <v>5.1511086735999996</v>
      </c>
      <c r="H42" s="21" t="str">
        <f t="shared" si="13"/>
        <v>No</v>
      </c>
      <c r="I42" s="41">
        <v>89.42</v>
      </c>
      <c r="J42" s="41">
        <v>10.06</v>
      </c>
      <c r="K42" s="21" t="str">
        <f t="shared" si="4"/>
        <v>Yes</v>
      </c>
    </row>
    <row r="43" spans="1:11">
      <c r="A43" s="91" t="s">
        <v>237</v>
      </c>
      <c r="B43" s="88" t="s">
        <v>55</v>
      </c>
      <c r="C43" s="94">
        <v>0.10536839689999999</v>
      </c>
      <c r="D43" s="21" t="str">
        <f t="shared" si="11"/>
        <v>Yes</v>
      </c>
      <c r="E43" s="41">
        <v>0.13653746489999999</v>
      </c>
      <c r="F43" s="21" t="str">
        <f t="shared" si="12"/>
        <v>Yes</v>
      </c>
      <c r="G43" s="41">
        <v>0.1407409761</v>
      </c>
      <c r="H43" s="21" t="str">
        <f t="shared" si="13"/>
        <v>Yes</v>
      </c>
      <c r="I43" s="41">
        <v>29.58</v>
      </c>
      <c r="J43" s="41">
        <v>3.0790000000000002</v>
      </c>
      <c r="K43" s="21" t="str">
        <f t="shared" si="4"/>
        <v>Yes</v>
      </c>
    </row>
    <row r="44" spans="1:11">
      <c r="A44" s="91" t="s">
        <v>906</v>
      </c>
      <c r="B44" s="70" t="s">
        <v>51</v>
      </c>
      <c r="C44" s="9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c r="A47" s="91" t="s">
        <v>238</v>
      </c>
      <c r="B47" s="70" t="s">
        <v>135</v>
      </c>
      <c r="C47" s="94">
        <v>9.7213519894000004</v>
      </c>
      <c r="D47" s="21" t="str">
        <f>IF($B47="N/A","N/A",IF(C47&gt;10,"No",IF(C47&lt;1,"No","Yes")))</f>
        <v>Yes</v>
      </c>
      <c r="E47" s="41">
        <v>9.3343763473999992</v>
      </c>
      <c r="F47" s="21" t="str">
        <f>IF($B47="N/A","N/A",IF(E47&gt;10,"No",IF(E47&lt;1,"No","Yes")))</f>
        <v>Yes</v>
      </c>
      <c r="G47" s="41">
        <v>9.4298111711000008</v>
      </c>
      <c r="H47" s="21" t="str">
        <f>IF($B47="N/A","N/A",IF(G47&gt;10,"No",IF(G47&lt;1,"No","Yes")))</f>
        <v>Yes</v>
      </c>
      <c r="I47" s="41">
        <v>-3.98</v>
      </c>
      <c r="J47" s="41">
        <v>1.022</v>
      </c>
      <c r="K47" s="21" t="str">
        <f t="shared" si="4"/>
        <v>Yes</v>
      </c>
    </row>
    <row r="48" spans="1:11">
      <c r="A48" s="91" t="s">
        <v>239</v>
      </c>
      <c r="B48" s="89" t="s">
        <v>64</v>
      </c>
      <c r="C48" s="94">
        <v>16.011051948999999</v>
      </c>
      <c r="D48" s="21" t="str">
        <f>IF($B48="N/A","N/A",IF(C48&gt;10,"No",IF(C48&lt;=0,"No","Yes")))</f>
        <v>No</v>
      </c>
      <c r="E48" s="41">
        <v>18.753242448999998</v>
      </c>
      <c r="F48" s="21" t="str">
        <f>IF($B48="N/A","N/A",IF(E48&gt;10,"No",IF(E48&lt;=0,"No","Yes")))</f>
        <v>No</v>
      </c>
      <c r="G48" s="41">
        <v>18.302211822</v>
      </c>
      <c r="H48" s="21" t="str">
        <f>IF($B48="N/A","N/A",IF(G48&gt;10,"No",IF(G48&lt;=0,"No","Yes")))</f>
        <v>No</v>
      </c>
      <c r="I48" s="41">
        <v>17.13</v>
      </c>
      <c r="J48" s="41">
        <v>-2.41</v>
      </c>
      <c r="K48" s="21" t="str">
        <f t="shared" si="4"/>
        <v>Yes</v>
      </c>
    </row>
    <row r="49" spans="1:11">
      <c r="A49" s="91" t="s">
        <v>240</v>
      </c>
      <c r="B49" s="88" t="s">
        <v>87</v>
      </c>
      <c r="C49" s="94">
        <v>4.9141563223000002</v>
      </c>
      <c r="D49" s="21" t="str">
        <f>IF($B49="N/A","N/A",IF(C49&gt;=5,"No",IF(C49&lt;0,"No","Yes")))</f>
        <v>Yes</v>
      </c>
      <c r="E49" s="41">
        <v>6.7854429321999996</v>
      </c>
      <c r="F49" s="21" t="str">
        <f>IF($B49="N/A","N/A",IF(E49&gt;=5,"No",IF(E49&lt;0,"No","Yes")))</f>
        <v>No</v>
      </c>
      <c r="G49" s="41">
        <v>7.1438063885999998</v>
      </c>
      <c r="H49" s="21" t="str">
        <f>IF($B49="N/A","N/A",IF(G49&gt;=5,"No",IF(G49&lt;0,"No","Yes")))</f>
        <v>No</v>
      </c>
      <c r="I49" s="41">
        <v>38.08</v>
      </c>
      <c r="J49" s="41">
        <v>5.2809999999999997</v>
      </c>
      <c r="K49" s="21" t="str">
        <f t="shared" si="4"/>
        <v>Yes</v>
      </c>
    </row>
    <row r="50" spans="1:11">
      <c r="A50" s="209" t="s">
        <v>771</v>
      </c>
      <c r="B50" s="210"/>
      <c r="C50" s="210"/>
      <c r="D50" s="210"/>
      <c r="E50" s="210"/>
      <c r="F50" s="210"/>
      <c r="G50" s="210"/>
      <c r="H50" s="210"/>
      <c r="I50" s="210"/>
      <c r="J50" s="210"/>
      <c r="K50" s="211"/>
    </row>
    <row r="51" spans="1:11">
      <c r="A51" s="91" t="s">
        <v>49</v>
      </c>
      <c r="B51" s="88" t="s">
        <v>58</v>
      </c>
      <c r="C51" s="94">
        <v>1.2987520883999999</v>
      </c>
      <c r="D51" s="21" t="str">
        <f>IF($B51="N/A","N/A",IF(C51&gt;15,"No",IF(C51&lt;=0,"No","Yes")))</f>
        <v>Yes</v>
      </c>
      <c r="E51" s="41">
        <v>1.3541673981</v>
      </c>
      <c r="F51" s="21" t="str">
        <f>IF($B51="N/A","N/A",IF(E51&gt;15,"No",IF(E51&lt;=0,"No","Yes")))</f>
        <v>Yes</v>
      </c>
      <c r="G51" s="41">
        <v>1.4137643791000001</v>
      </c>
      <c r="H51" s="21" t="str">
        <f>IF($B51="N/A","N/A",IF(G51&gt;15,"No",IF(G51&lt;=0,"No","Yes")))</f>
        <v>Yes</v>
      </c>
      <c r="I51" s="41">
        <v>4.2670000000000003</v>
      </c>
      <c r="J51" s="41">
        <v>4.4009999999999998</v>
      </c>
      <c r="K51" s="21" t="str">
        <f t="shared" si="4"/>
        <v>Yes</v>
      </c>
    </row>
    <row r="52" spans="1:11">
      <c r="A52" s="91" t="s">
        <v>195</v>
      </c>
      <c r="B52" s="70" t="s">
        <v>51</v>
      </c>
      <c r="C52" s="92">
        <v>224.3175962</v>
      </c>
      <c r="D52" s="21" t="str">
        <f>IF($B52="N/A","N/A",IF(C52&gt;15,"No",IF(C52&lt;-15,"No","Yes")))</f>
        <v>N/A</v>
      </c>
      <c r="E52" s="86">
        <v>270.82335981</v>
      </c>
      <c r="F52" s="21" t="str">
        <f>IF($B52="N/A","N/A",IF(E52&gt;15,"No",IF(E52&lt;-15,"No","Yes")))</f>
        <v>N/A</v>
      </c>
      <c r="G52" s="86">
        <v>318.78989641999999</v>
      </c>
      <c r="H52" s="21" t="str">
        <f>IF($B52="N/A","N/A",IF(G52&gt;15,"No",IF(G52&lt;-15,"No","Yes")))</f>
        <v>N/A</v>
      </c>
      <c r="I52" s="41">
        <v>20.73</v>
      </c>
      <c r="J52" s="41">
        <v>17.71</v>
      </c>
      <c r="K52" s="21" t="str">
        <f t="shared" si="4"/>
        <v>No</v>
      </c>
    </row>
    <row r="53" spans="1:11">
      <c r="A53" s="207" t="s">
        <v>863</v>
      </c>
      <c r="B53" s="197"/>
      <c r="C53" s="197"/>
      <c r="D53" s="197"/>
      <c r="E53" s="197"/>
      <c r="F53" s="197"/>
      <c r="G53" s="197"/>
      <c r="H53" s="197"/>
      <c r="I53" s="197"/>
      <c r="J53" s="197"/>
      <c r="K53" s="198"/>
    </row>
    <row r="54" spans="1:11">
      <c r="A54" s="91" t="s">
        <v>241</v>
      </c>
      <c r="B54" s="70" t="s">
        <v>70</v>
      </c>
      <c r="C54" s="94">
        <v>9.5676571538000008</v>
      </c>
      <c r="D54" s="21" t="str">
        <f>IF($B54="N/A","N/A",IF(C54&gt;35,"No",IF(C54&lt;10,"No","Yes")))</f>
        <v>No</v>
      </c>
      <c r="E54" s="41">
        <v>9.0870303452000005</v>
      </c>
      <c r="F54" s="21" t="str">
        <f>IF($B54="N/A","N/A",IF(E54&gt;35,"No",IF(E54&lt;10,"No","Yes")))</f>
        <v>No</v>
      </c>
      <c r="G54" s="41">
        <v>8.2782438598999999</v>
      </c>
      <c r="H54" s="21" t="str">
        <f>IF($B54="N/A","N/A",IF(G54&gt;35,"No",IF(G54&lt;10,"No","Yes")))</f>
        <v>No</v>
      </c>
      <c r="I54" s="41">
        <v>-5.0199999999999996</v>
      </c>
      <c r="J54" s="41">
        <v>-8.9</v>
      </c>
      <c r="K54" s="21" t="str">
        <f t="shared" ref="K54:K79" si="16">IF(J54="Div by 0", "N/A", IF(J54="N/A","N/A", IF(J54&gt;15, "No", IF(J54&lt;-15, "No", "Yes"))))</f>
        <v>Yes</v>
      </c>
    </row>
    <row r="55" spans="1:11">
      <c r="A55" s="91" t="s">
        <v>242</v>
      </c>
      <c r="B55" s="70" t="s">
        <v>71</v>
      </c>
      <c r="C55" s="94">
        <v>18.407652226</v>
      </c>
      <c r="D55" s="21" t="str">
        <f>IF($B55="N/A","N/A",IF(C55&gt;20,"No",IF(C55&lt;2,"No","Yes")))</f>
        <v>Yes</v>
      </c>
      <c r="E55" s="41">
        <v>19.534070464999999</v>
      </c>
      <c r="F55" s="21" t="str">
        <f>IF($B55="N/A","N/A",IF(E55&gt;20,"No",IF(E55&lt;2,"No","Yes")))</f>
        <v>Yes</v>
      </c>
      <c r="G55" s="41">
        <v>18.945796488999999</v>
      </c>
      <c r="H55" s="21" t="str">
        <f>IF($B55="N/A","N/A",IF(G55&gt;20,"No",IF(G55&lt;2,"No","Yes")))</f>
        <v>Yes</v>
      </c>
      <c r="I55" s="41">
        <v>6.1189999999999998</v>
      </c>
      <c r="J55" s="41">
        <v>-3.01</v>
      </c>
      <c r="K55" s="21" t="str">
        <f t="shared" si="16"/>
        <v>Yes</v>
      </c>
    </row>
    <row r="56" spans="1:11">
      <c r="A56" s="91" t="s">
        <v>243</v>
      </c>
      <c r="B56" s="70" t="s">
        <v>92</v>
      </c>
      <c r="C56" s="94">
        <v>1.0992449064000001</v>
      </c>
      <c r="D56" s="21" t="str">
        <f>IF($B56="N/A","N/A",IF(C56&gt;8,"No",IF(C56&lt;0.5,"No","Yes")))</f>
        <v>Yes</v>
      </c>
      <c r="E56" s="41">
        <v>1.0077818771</v>
      </c>
      <c r="F56" s="21" t="str">
        <f>IF($B56="N/A","N/A",IF(E56&gt;8,"No",IF(E56&lt;0.5,"No","Yes")))</f>
        <v>Yes</v>
      </c>
      <c r="G56" s="41">
        <v>0.88721519910000002</v>
      </c>
      <c r="H56" s="21" t="str">
        <f>IF($B56="N/A","N/A",IF(G56&gt;8,"No",IF(G56&lt;0.5,"No","Yes")))</f>
        <v>Yes</v>
      </c>
      <c r="I56" s="41">
        <v>-8.32</v>
      </c>
      <c r="J56" s="41">
        <v>-12</v>
      </c>
      <c r="K56" s="21" t="str">
        <f t="shared" si="16"/>
        <v>Yes</v>
      </c>
    </row>
    <row r="57" spans="1:11">
      <c r="A57" s="91" t="s">
        <v>244</v>
      </c>
      <c r="B57" s="70" t="s">
        <v>72</v>
      </c>
      <c r="C57" s="94">
        <v>4.1879468275000002</v>
      </c>
      <c r="D57" s="21" t="str">
        <f>IF($B57="N/A","N/A",IF(C57&gt;25,"No",IF(C57&lt;3,"No","Yes")))</f>
        <v>Yes</v>
      </c>
      <c r="E57" s="41">
        <v>3.8205772436999998</v>
      </c>
      <c r="F57" s="21" t="str">
        <f>IF($B57="N/A","N/A",IF(E57&gt;25,"No",IF(E57&lt;3,"No","Yes")))</f>
        <v>Yes</v>
      </c>
      <c r="G57" s="41">
        <v>3.5480319332999999</v>
      </c>
      <c r="H57" s="21" t="str">
        <f>IF($B57="N/A","N/A",IF(G57&gt;25,"No",IF(G57&lt;3,"No","Yes")))</f>
        <v>Yes</v>
      </c>
      <c r="I57" s="41">
        <v>-8.77</v>
      </c>
      <c r="J57" s="41">
        <v>-7.13</v>
      </c>
      <c r="K57" s="21" t="str">
        <f t="shared" si="16"/>
        <v>Yes</v>
      </c>
    </row>
    <row r="58" spans="1:11">
      <c r="A58" s="91" t="s">
        <v>245</v>
      </c>
      <c r="B58" s="70" t="s">
        <v>73</v>
      </c>
      <c r="C58" s="94">
        <v>17.407239077</v>
      </c>
      <c r="D58" s="21" t="str">
        <f>IF($B58="N/A","N/A",IF(C58&gt;25,"No",IF(C58&lt;2,"No","Yes")))</f>
        <v>Yes</v>
      </c>
      <c r="E58" s="41">
        <v>16.938285684</v>
      </c>
      <c r="F58" s="21" t="str">
        <f>IF($B58="N/A","N/A",IF(E58&gt;25,"No",IF(E58&lt;2,"No","Yes")))</f>
        <v>Yes</v>
      </c>
      <c r="G58" s="41">
        <v>17.740684612999999</v>
      </c>
      <c r="H58" s="21" t="str">
        <f>IF($B58="N/A","N/A",IF(G58&gt;25,"No",IF(G58&lt;2,"No","Yes")))</f>
        <v>Yes</v>
      </c>
      <c r="I58" s="41">
        <v>-2.69</v>
      </c>
      <c r="J58" s="41">
        <v>4.7370000000000001</v>
      </c>
      <c r="K58" s="21" t="str">
        <f t="shared" si="16"/>
        <v>Yes</v>
      </c>
    </row>
    <row r="59" spans="1:11">
      <c r="A59" s="91" t="s">
        <v>246</v>
      </c>
      <c r="B59" s="70" t="s">
        <v>74</v>
      </c>
      <c r="C59" s="94">
        <v>2.1253576645000001</v>
      </c>
      <c r="D59" s="21" t="str">
        <f>IF($B59="N/A","N/A",IF(C59&gt;25,"No",IF(C59&lt;=0,"No","Yes")))</f>
        <v>Yes</v>
      </c>
      <c r="E59" s="41">
        <v>2.4418887167999999</v>
      </c>
      <c r="F59" s="21" t="str">
        <f>IF($B59="N/A","N/A",IF(E59&gt;25,"No",IF(E59&lt;=0,"No","Yes")))</f>
        <v>Yes</v>
      </c>
      <c r="G59" s="41">
        <v>2.9737954891</v>
      </c>
      <c r="H59" s="21" t="str">
        <f>IF($B59="N/A","N/A",IF(G59&gt;25,"No",IF(G59&lt;=0,"No","Yes")))</f>
        <v>Yes</v>
      </c>
      <c r="I59" s="41">
        <v>14.89</v>
      </c>
      <c r="J59" s="41">
        <v>21.78</v>
      </c>
      <c r="K59" s="21" t="str">
        <f t="shared" si="16"/>
        <v>No</v>
      </c>
    </row>
    <row r="60" spans="1:11">
      <c r="A60" s="91" t="s">
        <v>247</v>
      </c>
      <c r="B60" s="70" t="s">
        <v>76</v>
      </c>
      <c r="C60" s="94">
        <v>24.817525792000001</v>
      </c>
      <c r="D60" s="21" t="str">
        <f>IF($B60="N/A","N/A",IF(C60&gt;20,"No",IF(C60&lt;4,"No","Yes")))</f>
        <v>No</v>
      </c>
      <c r="E60" s="41">
        <v>24.733926091000001</v>
      </c>
      <c r="F60" s="21" t="str">
        <f>IF($B60="N/A","N/A",IF(E60&gt;20,"No",IF(E60&lt;4,"No","Yes")))</f>
        <v>No</v>
      </c>
      <c r="G60" s="41">
        <v>24.992243221999999</v>
      </c>
      <c r="H60" s="21" t="str">
        <f>IF($B60="N/A","N/A",IF(G60&gt;20,"No",IF(G60&lt;4,"No","Yes")))</f>
        <v>No</v>
      </c>
      <c r="I60" s="41">
        <v>-0.33700000000000002</v>
      </c>
      <c r="J60" s="41">
        <v>1.044</v>
      </c>
      <c r="K60" s="21" t="str">
        <f t="shared" si="16"/>
        <v>Yes</v>
      </c>
    </row>
    <row r="61" spans="1:11">
      <c r="A61" s="91" t="s">
        <v>248</v>
      </c>
      <c r="B61" s="70" t="s">
        <v>77</v>
      </c>
      <c r="C61" s="94">
        <v>0.28333818929999999</v>
      </c>
      <c r="D61" s="21" t="str">
        <f>IF($B61="N/A","N/A",IF(C61&gt;=3,"No",IF(C61&lt;0,"No","Yes")))</f>
        <v>Yes</v>
      </c>
      <c r="E61" s="41">
        <v>0.2447337856</v>
      </c>
      <c r="F61" s="21" t="str">
        <f>IF($B61="N/A","N/A",IF(E61&gt;=3,"No",IF(E61&lt;0,"No","Yes")))</f>
        <v>Yes</v>
      </c>
      <c r="G61" s="41">
        <v>0.26678344430000001</v>
      </c>
      <c r="H61" s="21" t="str">
        <f>IF($B61="N/A","N/A",IF(G61&gt;=3,"No",IF(G61&lt;0,"No","Yes")))</f>
        <v>Yes</v>
      </c>
      <c r="I61" s="41">
        <v>-13.6</v>
      </c>
      <c r="J61" s="41">
        <v>9.01</v>
      </c>
      <c r="K61" s="21" t="str">
        <f t="shared" si="16"/>
        <v>Yes</v>
      </c>
    </row>
    <row r="62" spans="1:11">
      <c r="A62" s="91" t="s">
        <v>249</v>
      </c>
      <c r="B62" s="70" t="s">
        <v>78</v>
      </c>
      <c r="C62" s="94">
        <v>5.8585052158000002</v>
      </c>
      <c r="D62" s="21" t="str">
        <f>IF($B62="N/A","N/A",IF(C62&gt;=25,"No",IF(C62&lt;0,"No","Yes")))</f>
        <v>Yes</v>
      </c>
      <c r="E62" s="41">
        <v>6.5198395032000001</v>
      </c>
      <c r="F62" s="21" t="str">
        <f>IF($B62="N/A","N/A",IF(E62&gt;=25,"No",IF(E62&lt;0,"No","Yes")))</f>
        <v>Yes</v>
      </c>
      <c r="G62" s="41">
        <v>7.2156964592000001</v>
      </c>
      <c r="H62" s="21" t="str">
        <f>IF($B62="N/A","N/A",IF(G62&gt;=25,"No",IF(G62&lt;0,"No","Yes")))</f>
        <v>Yes</v>
      </c>
      <c r="I62" s="41">
        <v>11.29</v>
      </c>
      <c r="J62" s="41">
        <v>10.67</v>
      </c>
      <c r="K62" s="21" t="str">
        <f t="shared" si="16"/>
        <v>Yes</v>
      </c>
    </row>
    <row r="63" spans="1:11">
      <c r="A63" s="91" t="s">
        <v>250</v>
      </c>
      <c r="B63" s="70" t="s">
        <v>134</v>
      </c>
      <c r="C63" s="94">
        <v>4.3332334214000001</v>
      </c>
      <c r="D63" s="21" t="str">
        <f>IF($B63="N/A","N/A",IF(C63&gt;3,"Yes","No"))</f>
        <v>Yes</v>
      </c>
      <c r="E63" s="41">
        <v>4.2431945440999996</v>
      </c>
      <c r="F63" s="21" t="str">
        <f>IF($B63="N/A","N/A",IF(E63&gt;3,"Yes","No"))</f>
        <v>Yes</v>
      </c>
      <c r="G63" s="41">
        <v>3.9609992222999999</v>
      </c>
      <c r="H63" s="21" t="str">
        <f>IF($B63="N/A","N/A",IF(G63&gt;3,"Yes","No"))</f>
        <v>Yes</v>
      </c>
      <c r="I63" s="41">
        <v>-2.08</v>
      </c>
      <c r="J63" s="41">
        <v>-6.65</v>
      </c>
      <c r="K63" s="21" t="str">
        <f t="shared" si="16"/>
        <v>Yes</v>
      </c>
    </row>
    <row r="64" spans="1:11">
      <c r="A64" s="91" t="s">
        <v>251</v>
      </c>
      <c r="B64" s="70" t="s">
        <v>133</v>
      </c>
      <c r="C64" s="94">
        <v>1.1854782683</v>
      </c>
      <c r="D64" s="21" t="str">
        <f>IF($B64="N/A","N/A",IF(C64&gt;1,"Yes","No"))</f>
        <v>Yes</v>
      </c>
      <c r="E64" s="41">
        <v>1.1384488771000001</v>
      </c>
      <c r="F64" s="21" t="str">
        <f>IF($B64="N/A","N/A",IF(E64&gt;1,"Yes","No"))</f>
        <v>Yes</v>
      </c>
      <c r="G64" s="41">
        <v>1.1433063078000001</v>
      </c>
      <c r="H64" s="21" t="str">
        <f>IF($B64="N/A","N/A",IF(G64&gt;1,"Yes","No"))</f>
        <v>Yes</v>
      </c>
      <c r="I64" s="41">
        <v>-3.97</v>
      </c>
      <c r="J64" s="41">
        <v>0.42670000000000002</v>
      </c>
      <c r="K64" s="21" t="str">
        <f t="shared" si="16"/>
        <v>Yes</v>
      </c>
    </row>
    <row r="65" spans="1:11">
      <c r="A65" s="91" t="s">
        <v>252</v>
      </c>
      <c r="B65" s="70" t="s">
        <v>51</v>
      </c>
      <c r="C65" s="94">
        <v>7.0003500199999999E-2</v>
      </c>
      <c r="D65" s="21" t="str">
        <f>IF($B65="N/A","N/A",IF(C65&gt;15,"No",IF(C65&lt;-15,"No","Yes")))</f>
        <v>N/A</v>
      </c>
      <c r="E65" s="41">
        <v>5.3929630300000003E-2</v>
      </c>
      <c r="F65" s="21" t="str">
        <f>IF($B65="N/A","N/A",IF(E65&gt;15,"No",IF(E65&lt;-15,"No","Yes")))</f>
        <v>N/A</v>
      </c>
      <c r="G65" s="41">
        <v>4.8654271499999999E-2</v>
      </c>
      <c r="H65" s="21" t="str">
        <f>IF($B65="N/A","N/A",IF(G65&gt;15,"No",IF(G65&lt;-15,"No","Yes")))</f>
        <v>N/A</v>
      </c>
      <c r="I65" s="41">
        <v>-23</v>
      </c>
      <c r="J65" s="41">
        <v>-9.7799999999999994</v>
      </c>
      <c r="K65" s="21" t="str">
        <f t="shared" si="16"/>
        <v>Yes</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1000</v>
      </c>
      <c r="J66" s="41" t="s">
        <v>1000</v>
      </c>
      <c r="K66" s="21" t="str">
        <f t="shared" si="16"/>
        <v>N/A</v>
      </c>
    </row>
    <row r="67" spans="1:11">
      <c r="A67" s="91" t="s">
        <v>254</v>
      </c>
      <c r="B67" s="70" t="s">
        <v>75</v>
      </c>
      <c r="C67" s="94">
        <v>0.98337319099999998</v>
      </c>
      <c r="D67" s="21" t="str">
        <f>IF($B67="N/A","N/A",IF(C67&gt;0,"Yes","No"))</f>
        <v>Yes</v>
      </c>
      <c r="E67" s="41">
        <v>0.94806604689999996</v>
      </c>
      <c r="F67" s="21" t="str">
        <f>IF($B67="N/A","N/A",IF(E67&gt;0,"Yes","No"))</f>
        <v>Yes</v>
      </c>
      <c r="G67" s="41">
        <v>0.57321417959999998</v>
      </c>
      <c r="H67" s="21" t="str">
        <f>IF($B67="N/A","N/A",IF(G67&gt;0,"Yes","No"))</f>
        <v>Yes</v>
      </c>
      <c r="I67" s="41">
        <v>-3.59</v>
      </c>
      <c r="J67" s="41">
        <v>-39.5</v>
      </c>
      <c r="K67" s="21" t="str">
        <f t="shared" si="16"/>
        <v>No</v>
      </c>
    </row>
    <row r="68" spans="1:11">
      <c r="A68" s="91" t="s">
        <v>255</v>
      </c>
      <c r="B68" s="70" t="s">
        <v>75</v>
      </c>
      <c r="C68" s="94">
        <v>1.1275982793999999</v>
      </c>
      <c r="D68" s="21" t="str">
        <f>IF($B68="N/A","N/A",IF(C68&gt;0,"Yes","No"))</f>
        <v>Yes</v>
      </c>
      <c r="E68" s="41">
        <v>2.81445258E-2</v>
      </c>
      <c r="F68" s="21" t="str">
        <f>IF($B68="N/A","N/A",IF(E68&gt;0,"Yes","No"))</f>
        <v>Yes</v>
      </c>
      <c r="G68" s="41">
        <v>2.6247335600000001E-2</v>
      </c>
      <c r="H68" s="21" t="str">
        <f>IF($B68="N/A","N/A",IF(G68&gt;0,"Yes","No"))</f>
        <v>Yes</v>
      </c>
      <c r="I68" s="41">
        <v>-97.5</v>
      </c>
      <c r="J68" s="41">
        <v>-6.74</v>
      </c>
      <c r="K68" s="21" t="str">
        <f t="shared" si="16"/>
        <v>Yes</v>
      </c>
    </row>
    <row r="69" spans="1:11">
      <c r="A69" s="91" t="s">
        <v>256</v>
      </c>
      <c r="B69" s="70" t="s">
        <v>75</v>
      </c>
      <c r="C69" s="94">
        <v>0.22012273800000001</v>
      </c>
      <c r="D69" s="21" t="str">
        <f>IF($B69="N/A","N/A",IF(C69&gt;0,"Yes","No"))</f>
        <v>Yes</v>
      </c>
      <c r="E69" s="41">
        <v>0.24653143999999999</v>
      </c>
      <c r="F69" s="21" t="str">
        <f>IF($B69="N/A","N/A",IF(E69&gt;0,"Yes","No"))</f>
        <v>Yes</v>
      </c>
      <c r="G69" s="41">
        <v>0.20832095789999999</v>
      </c>
      <c r="H69" s="21" t="str">
        <f>IF($B69="N/A","N/A",IF(G69&gt;0,"Yes","No"))</f>
        <v>Yes</v>
      </c>
      <c r="I69" s="41">
        <v>12</v>
      </c>
      <c r="J69" s="41">
        <v>-15.5</v>
      </c>
      <c r="K69" s="21" t="str">
        <f t="shared" si="16"/>
        <v>No</v>
      </c>
    </row>
    <row r="70" spans="1:11">
      <c r="A70" s="91" t="s">
        <v>257</v>
      </c>
      <c r="B70" s="70" t="s">
        <v>133</v>
      </c>
      <c r="C70" s="94">
        <v>0.633579165</v>
      </c>
      <c r="D70" s="21" t="str">
        <f>IF($B70="N/A","N/A",IF(C70&gt;1,"Yes","No"))</f>
        <v>No</v>
      </c>
      <c r="E70" s="41">
        <v>0.622690611</v>
      </c>
      <c r="F70" s="21" t="str">
        <f>IF($B70="N/A","N/A",IF(E70&gt;1,"Yes","No"))</f>
        <v>No</v>
      </c>
      <c r="G70" s="41">
        <v>0.58882443709999999</v>
      </c>
      <c r="H70" s="21" t="str">
        <f>IF($B70="N/A","N/A",IF(G70&gt;1,"Yes","No"))</f>
        <v>No</v>
      </c>
      <c r="I70" s="41">
        <v>-1.72</v>
      </c>
      <c r="J70" s="41">
        <v>-5.44</v>
      </c>
      <c r="K70" s="21" t="str">
        <f t="shared" si="16"/>
        <v>Yes</v>
      </c>
    </row>
    <row r="71" spans="1:11">
      <c r="A71" s="91" t="s">
        <v>258</v>
      </c>
      <c r="B71" s="70" t="s">
        <v>75</v>
      </c>
      <c r="C71" s="94">
        <v>0.13690628669999999</v>
      </c>
      <c r="D71" s="21" t="str">
        <f>IF($B71="N/A","N/A",IF(C71&gt;0,"Yes","No"))</f>
        <v>Yes</v>
      </c>
      <c r="E71" s="41">
        <v>0.12900978739999999</v>
      </c>
      <c r="F71" s="21" t="str">
        <f>IF($B71="N/A","N/A",IF(E71&gt;0,"Yes","No"))</f>
        <v>Yes</v>
      </c>
      <c r="G71" s="41">
        <v>0.1538370151</v>
      </c>
      <c r="H71" s="21" t="str">
        <f>IF($B71="N/A","N/A",IF(G71&gt;0,"Yes","No"))</f>
        <v>Yes</v>
      </c>
      <c r="I71" s="41">
        <v>-5.77</v>
      </c>
      <c r="J71" s="41">
        <v>19.239999999999998</v>
      </c>
      <c r="K71" s="21" t="str">
        <f t="shared" si="16"/>
        <v>No</v>
      </c>
    </row>
    <row r="72" spans="1:11">
      <c r="A72" s="91" t="s">
        <v>259</v>
      </c>
      <c r="B72" s="70" t="s">
        <v>51</v>
      </c>
      <c r="C72" s="94">
        <v>0</v>
      </c>
      <c r="D72" s="21" t="str">
        <f>IF($B72="N/A","N/A",IF(C72&gt;15,"No",IF(C72&lt;-15,"No","Yes")))</f>
        <v>N/A</v>
      </c>
      <c r="E72" s="41">
        <v>0</v>
      </c>
      <c r="F72" s="21" t="str">
        <f>IF($B72="N/A","N/A",IF(E72&gt;15,"No",IF(E72&lt;-15,"No","Yes")))</f>
        <v>N/A</v>
      </c>
      <c r="G72" s="41">
        <v>0</v>
      </c>
      <c r="H72" s="21" t="str">
        <f>IF($B72="N/A","N/A",IF(G72&gt;15,"No",IF(G72&lt;-15,"No","Yes")))</f>
        <v>N/A</v>
      </c>
      <c r="I72" s="41" t="s">
        <v>1000</v>
      </c>
      <c r="J72" s="41" t="s">
        <v>1000</v>
      </c>
      <c r="K72" s="21" t="str">
        <f t="shared" si="16"/>
        <v>N/A</v>
      </c>
    </row>
    <row r="73" spans="1:11">
      <c r="A73" s="91" t="s">
        <v>260</v>
      </c>
      <c r="B73" s="70" t="s">
        <v>51</v>
      </c>
      <c r="C73" s="94">
        <v>0.63380263989999996</v>
      </c>
      <c r="D73" s="21" t="str">
        <f>IF($B73="N/A","N/A",IF(C73&gt;15,"No",IF(C73&lt;-15,"No","Yes")))</f>
        <v>N/A</v>
      </c>
      <c r="E73" s="41">
        <v>0.58971488920000004</v>
      </c>
      <c r="F73" s="21" t="str">
        <f>IF($B73="N/A","N/A",IF(E73&gt;15,"No",IF(E73&lt;-15,"No","Yes")))</f>
        <v>N/A</v>
      </c>
      <c r="G73" s="41">
        <v>0.62695214560000001</v>
      </c>
      <c r="H73" s="21" t="str">
        <f>IF($B73="N/A","N/A",IF(G73&gt;15,"No",IF(G73&lt;-15,"No","Yes")))</f>
        <v>N/A</v>
      </c>
      <c r="I73" s="41">
        <v>-6.96</v>
      </c>
      <c r="J73" s="41">
        <v>6.3140000000000001</v>
      </c>
      <c r="K73" s="21" t="str">
        <f t="shared" si="16"/>
        <v>Yes</v>
      </c>
    </row>
    <row r="74" spans="1:11">
      <c r="A74" s="91" t="s">
        <v>261</v>
      </c>
      <c r="B74" s="70" t="s">
        <v>51</v>
      </c>
      <c r="C74" s="94">
        <v>8.5758477999999996E-3</v>
      </c>
      <c r="D74" s="21" t="str">
        <f>IF($B74="N/A","N/A",IF(C74&gt;15,"No",IF(C74&lt;-15,"No","Yes")))</f>
        <v>N/A</v>
      </c>
      <c r="E74" s="41">
        <v>7.8647377000000008E-3</v>
      </c>
      <c r="F74" s="21" t="str">
        <f>IF($B74="N/A","N/A",IF(E74&gt;15,"No",IF(E74&lt;-15,"No","Yes")))</f>
        <v>N/A</v>
      </c>
      <c r="G74" s="41">
        <v>2.0169005E-3</v>
      </c>
      <c r="H74" s="21" t="str">
        <f>IF($B74="N/A","N/A",IF(G74&gt;15,"No",IF(G74&lt;-15,"No","Yes")))</f>
        <v>N/A</v>
      </c>
      <c r="I74" s="41">
        <v>-8.2899999999999991</v>
      </c>
      <c r="J74" s="41">
        <v>-74.400000000000006</v>
      </c>
      <c r="K74" s="21" t="str">
        <f t="shared" si="16"/>
        <v>No</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c r="A76" s="91" t="s">
        <v>263</v>
      </c>
      <c r="B76" s="70" t="s">
        <v>51</v>
      </c>
      <c r="C76" s="94">
        <v>0.28361753280000002</v>
      </c>
      <c r="D76" s="21" t="str">
        <f>IF($B76="N/A","N/A",IF(C76&gt;15,"No",IF(C76&lt;-15,"No","Yes")))</f>
        <v>N/A</v>
      </c>
      <c r="E76" s="41">
        <v>0.33498165130000002</v>
      </c>
      <c r="F76" s="21" t="str">
        <f>IF($B76="N/A","N/A",IF(E76&gt;15,"No",IF(E76&lt;-15,"No","Yes")))</f>
        <v>N/A</v>
      </c>
      <c r="G76" s="41">
        <v>0.45791930460000002</v>
      </c>
      <c r="H76" s="21" t="str">
        <f>IF($B76="N/A","N/A",IF(G76&gt;15,"No",IF(G76&lt;-15,"No","Yes")))</f>
        <v>N/A</v>
      </c>
      <c r="I76" s="41">
        <v>18.11</v>
      </c>
      <c r="J76" s="41">
        <v>36.700000000000003</v>
      </c>
      <c r="K76" s="21" t="str">
        <f t="shared" si="16"/>
        <v>No</v>
      </c>
    </row>
    <row r="77" spans="1:11">
      <c r="A77" s="91" t="s">
        <v>264</v>
      </c>
      <c r="B77" s="70" t="s">
        <v>133</v>
      </c>
      <c r="C77" s="94">
        <v>6.6074532777000003</v>
      </c>
      <c r="D77" s="21" t="str">
        <f>IF($B77="N/A","N/A",IF(C77&gt;1,"Yes","No"))</f>
        <v>Yes</v>
      </c>
      <c r="E77" s="41">
        <v>7.3107231486000002</v>
      </c>
      <c r="F77" s="21" t="str">
        <f>IF($B77="N/A","N/A",IF(E77&gt;1,"Yes","No"))</f>
        <v>Yes</v>
      </c>
      <c r="G77" s="41">
        <v>7.3435347978000003</v>
      </c>
      <c r="H77" s="21" t="str">
        <f>IF($B77="N/A","N/A",IF(G77&gt;1,"Yes","No"))</f>
        <v>Yes</v>
      </c>
      <c r="I77" s="41">
        <v>10.64</v>
      </c>
      <c r="J77" s="41">
        <v>0.44879999999999998</v>
      </c>
      <c r="K77" s="21" t="str">
        <f t="shared" si="16"/>
        <v>Yes</v>
      </c>
    </row>
    <row r="78" spans="1:11">
      <c r="A78" s="91" t="s">
        <v>265</v>
      </c>
      <c r="B78" s="70" t="s">
        <v>75</v>
      </c>
      <c r="C78" s="94">
        <v>2.17887989E-2</v>
      </c>
      <c r="D78" s="21" t="str">
        <f>IF($B78="N/A","N/A",IF(C78&gt;0,"Yes","No"))</f>
        <v>Yes</v>
      </c>
      <c r="E78" s="41">
        <v>1.8566398800000002E-2</v>
      </c>
      <c r="F78" s="21" t="str">
        <f>IF($B78="N/A","N/A",IF(E78&gt;0,"Yes","No"))</f>
        <v>Yes</v>
      </c>
      <c r="G78" s="41">
        <v>1.76824155E-2</v>
      </c>
      <c r="H78" s="21" t="str">
        <f>IF($B78="N/A","N/A",IF(G78&gt;0,"Yes","No"))</f>
        <v>Yes</v>
      </c>
      <c r="I78" s="41">
        <v>-14.8</v>
      </c>
      <c r="J78" s="41">
        <v>-4.76</v>
      </c>
      <c r="K78" s="21" t="str">
        <f t="shared" si="16"/>
        <v>Yes</v>
      </c>
    </row>
    <row r="79" spans="1:11">
      <c r="A79" s="91" t="s">
        <v>266</v>
      </c>
      <c r="B79" s="70" t="s">
        <v>79</v>
      </c>
      <c r="C79" s="94">
        <v>0</v>
      </c>
      <c r="D79" s="21" t="str">
        <f>IF($B79="N/A","N/A",IF(C79&gt;=1,"No",IF(C79&lt;0,"No","Yes")))</f>
        <v>Yes</v>
      </c>
      <c r="E79" s="41">
        <v>0</v>
      </c>
      <c r="F79" s="21" t="str">
        <f>IF($B79="N/A","N/A",IF(E79&gt;=1,"No",IF(E79&lt;0,"No","Yes")))</f>
        <v>Yes</v>
      </c>
      <c r="G79" s="41">
        <v>0</v>
      </c>
      <c r="H79" s="21" t="str">
        <f>IF($B79="N/A","N/A",IF(G79&gt;=1,"No",IF(G79&lt;0,"No","Yes")))</f>
        <v>Yes</v>
      </c>
      <c r="I79" s="41" t="s">
        <v>1000</v>
      </c>
      <c r="J79" s="41" t="s">
        <v>1000</v>
      </c>
      <c r="K79" s="21" t="str">
        <f t="shared" si="16"/>
        <v>N/A</v>
      </c>
    </row>
    <row r="80" spans="1:11">
      <c r="A80" s="209" t="s">
        <v>191</v>
      </c>
      <c r="B80" s="210"/>
      <c r="C80" s="210"/>
      <c r="D80" s="210"/>
      <c r="E80" s="210"/>
      <c r="F80" s="210"/>
      <c r="G80" s="210"/>
      <c r="H80" s="210"/>
      <c r="I80" s="210"/>
      <c r="J80" s="210"/>
      <c r="K80" s="211"/>
    </row>
    <row r="81" spans="1:11">
      <c r="A81" s="91" t="s">
        <v>267</v>
      </c>
      <c r="B81" s="70" t="s">
        <v>51</v>
      </c>
      <c r="C81" s="92">
        <v>120.31377714</v>
      </c>
      <c r="D81" s="21" t="str">
        <f>IF($B81="N/A","N/A",IF(C81&gt;15,"No",IF(C81&lt;-15,"No","Yes")))</f>
        <v>N/A</v>
      </c>
      <c r="E81" s="86">
        <v>123.1996753</v>
      </c>
      <c r="F81" s="21" t="str">
        <f>IF($B81="N/A","N/A",IF(E81&gt;15,"No",IF(E81&lt;-15,"No","Yes")))</f>
        <v>N/A</v>
      </c>
      <c r="G81" s="86">
        <v>129.63720878000001</v>
      </c>
      <c r="H81" s="21" t="str">
        <f>IF($B81="N/A","N/A",IF(G81&gt;15,"No",IF(G81&lt;-15,"No","Yes")))</f>
        <v>N/A</v>
      </c>
      <c r="I81" s="41">
        <v>2.399</v>
      </c>
      <c r="J81" s="41">
        <v>5.2249999999999996</v>
      </c>
      <c r="K81" s="21" t="str">
        <f t="shared" ref="K81:K100" si="17">IF(J81="Div by 0", "N/A", IF(J81="N/A","N/A", IF(J81&gt;15, "No", IF(J81&lt;-15, "No", "Yes"))))</f>
        <v>Yes</v>
      </c>
    </row>
    <row r="82" spans="1:11">
      <c r="A82" s="152" t="s">
        <v>241</v>
      </c>
      <c r="B82" s="70" t="s">
        <v>80</v>
      </c>
      <c r="C82" s="92">
        <v>70.648650384999996</v>
      </c>
      <c r="D82" s="21" t="str">
        <f>IF($B82="N/A","N/A",IF(C82&gt;90,"No",IF(C82&lt;20,"No","Yes")))</f>
        <v>Yes</v>
      </c>
      <c r="E82" s="86">
        <v>76.011844855000007</v>
      </c>
      <c r="F82" s="21" t="str">
        <f>IF($B82="N/A","N/A",IF(E82&gt;90,"No",IF(E82&lt;20,"No","Yes")))</f>
        <v>Yes</v>
      </c>
      <c r="G82" s="86">
        <v>78.266570768999998</v>
      </c>
      <c r="H82" s="21" t="str">
        <f>IF($B82="N/A","N/A",IF(G82&gt;90,"No",IF(G82&lt;20,"No","Yes")))</f>
        <v>Yes</v>
      </c>
      <c r="I82" s="41">
        <v>7.5910000000000002</v>
      </c>
      <c r="J82" s="41">
        <v>2.9660000000000002</v>
      </c>
      <c r="K82" s="21" t="str">
        <f t="shared" si="17"/>
        <v>Yes</v>
      </c>
    </row>
    <row r="83" spans="1:11">
      <c r="A83" s="152" t="s">
        <v>242</v>
      </c>
      <c r="B83" s="70" t="s">
        <v>81</v>
      </c>
      <c r="C83" s="92">
        <v>34.094963131</v>
      </c>
      <c r="D83" s="21" t="str">
        <f>IF($B83="N/A","N/A",IF(C83&gt;60,"No",IF(C83&lt;10,"No","Yes")))</f>
        <v>Yes</v>
      </c>
      <c r="E83" s="86">
        <v>36.021331480999997</v>
      </c>
      <c r="F83" s="21" t="str">
        <f>IF($B83="N/A","N/A",IF(E83&gt;60,"No",IF(E83&lt;10,"No","Yes")))</f>
        <v>Yes</v>
      </c>
      <c r="G83" s="86">
        <v>34.176503185999998</v>
      </c>
      <c r="H83" s="21" t="str">
        <f>IF($B83="N/A","N/A",IF(G83&gt;60,"No",IF(G83&lt;10,"No","Yes")))</f>
        <v>Yes</v>
      </c>
      <c r="I83" s="41">
        <v>5.65</v>
      </c>
      <c r="J83" s="41">
        <v>-5.12</v>
      </c>
      <c r="K83" s="21" t="str">
        <f t="shared" si="17"/>
        <v>Yes</v>
      </c>
    </row>
    <row r="84" spans="1:11">
      <c r="A84" s="152" t="s">
        <v>243</v>
      </c>
      <c r="B84" s="70" t="s">
        <v>82</v>
      </c>
      <c r="C84" s="92">
        <v>33.562831948000003</v>
      </c>
      <c r="D84" s="21" t="str">
        <f>IF($B84="N/A","N/A",IF(C84&gt;100,"No",IF(C84&lt;10,"No","Yes")))</f>
        <v>Yes</v>
      </c>
      <c r="E84" s="86">
        <v>37.266813456000001</v>
      </c>
      <c r="F84" s="21" t="str">
        <f>IF($B84="N/A","N/A",IF(E84&gt;100,"No",IF(E84&lt;10,"No","Yes")))</f>
        <v>Yes</v>
      </c>
      <c r="G84" s="86">
        <v>40.883096662</v>
      </c>
      <c r="H84" s="21" t="str">
        <f>IF($B84="N/A","N/A",IF(G84&gt;100,"No",IF(G84&lt;10,"No","Yes")))</f>
        <v>Yes</v>
      </c>
      <c r="I84" s="41">
        <v>11.04</v>
      </c>
      <c r="J84" s="41">
        <v>9.7040000000000006</v>
      </c>
      <c r="K84" s="21" t="str">
        <f t="shared" si="17"/>
        <v>Yes</v>
      </c>
    </row>
    <row r="85" spans="1:11">
      <c r="A85" s="152" t="s">
        <v>244</v>
      </c>
      <c r="B85" s="70" t="s">
        <v>83</v>
      </c>
      <c r="C85" s="92">
        <v>155.33348229999999</v>
      </c>
      <c r="D85" s="21" t="str">
        <f>IF($B85="N/A","N/A",IF(C85&gt;100,"No",IF(C85&lt;20,"No","Yes")))</f>
        <v>No</v>
      </c>
      <c r="E85" s="86">
        <v>186.17225407999999</v>
      </c>
      <c r="F85" s="21" t="str">
        <f>IF($B85="N/A","N/A",IF(E85&gt;100,"No",IF(E85&lt;20,"No","Yes")))</f>
        <v>No</v>
      </c>
      <c r="G85" s="86">
        <v>221.85139154999999</v>
      </c>
      <c r="H85" s="21" t="str">
        <f>IF($B85="N/A","N/A",IF(G85&gt;100,"No",IF(G85&lt;20,"No","Yes")))</f>
        <v>No</v>
      </c>
      <c r="I85" s="41">
        <v>19.850000000000001</v>
      </c>
      <c r="J85" s="41">
        <v>19.16</v>
      </c>
      <c r="K85" s="21" t="str">
        <f t="shared" si="17"/>
        <v>No</v>
      </c>
    </row>
    <row r="86" spans="1:11">
      <c r="A86" s="152" t="s">
        <v>245</v>
      </c>
      <c r="B86" s="70" t="s">
        <v>83</v>
      </c>
      <c r="C86" s="92">
        <v>81.259224133000004</v>
      </c>
      <c r="D86" s="21" t="str">
        <f>IF($B86="N/A","N/A",IF(C86&gt;100,"No",IF(C86&lt;20,"No","Yes")))</f>
        <v>Yes</v>
      </c>
      <c r="E86" s="86">
        <v>91.213683759999995</v>
      </c>
      <c r="F86" s="21" t="str">
        <f>IF($B86="N/A","N/A",IF(E86&gt;100,"No",IF(E86&lt;20,"No","Yes")))</f>
        <v>Yes</v>
      </c>
      <c r="G86" s="86">
        <v>92.637698584000006</v>
      </c>
      <c r="H86" s="21" t="str">
        <f>IF($B86="N/A","N/A",IF(G86&gt;100,"No",IF(G86&lt;20,"No","Yes")))</f>
        <v>Yes</v>
      </c>
      <c r="I86" s="41">
        <v>12.25</v>
      </c>
      <c r="J86" s="41">
        <v>1.5609999999999999</v>
      </c>
      <c r="K86" s="21" t="str">
        <f t="shared" si="17"/>
        <v>Yes</v>
      </c>
    </row>
    <row r="87" spans="1:11">
      <c r="A87" s="152" t="s">
        <v>246</v>
      </c>
      <c r="B87" s="70" t="s">
        <v>51</v>
      </c>
      <c r="C87" s="92">
        <v>123.32627096</v>
      </c>
      <c r="D87" s="21" t="str">
        <f>IF($B87="N/A","N/A",IF(C87&gt;15,"No",IF(C87&lt;-15,"No","Yes")))</f>
        <v>N/A</v>
      </c>
      <c r="E87" s="86">
        <v>120.15824284999999</v>
      </c>
      <c r="F87" s="21" t="str">
        <f>IF($B87="N/A","N/A",IF(E87&gt;15,"No",IF(E87&lt;-15,"No","Yes")))</f>
        <v>N/A</v>
      </c>
      <c r="G87" s="86">
        <v>104.24675288</v>
      </c>
      <c r="H87" s="21" t="str">
        <f>IF($B87="N/A","N/A",IF(G87&gt;15,"No",IF(G87&lt;-15,"No","Yes")))</f>
        <v>N/A</v>
      </c>
      <c r="I87" s="41">
        <v>-2.57</v>
      </c>
      <c r="J87" s="41">
        <v>-13.2</v>
      </c>
      <c r="K87" s="21" t="str">
        <f t="shared" si="17"/>
        <v>Yes</v>
      </c>
    </row>
    <row r="88" spans="1:11">
      <c r="A88" s="152" t="s">
        <v>247</v>
      </c>
      <c r="B88" s="70" t="s">
        <v>84</v>
      </c>
      <c r="C88" s="92">
        <v>51.541412143000002</v>
      </c>
      <c r="D88" s="21" t="str">
        <f>IF($B88="N/A","N/A",IF(C88&gt;60,"No",IF(C88&lt;10,"No","Yes")))</f>
        <v>Yes</v>
      </c>
      <c r="E88" s="86">
        <v>58.655679919000001</v>
      </c>
      <c r="F88" s="21" t="str">
        <f>IF($B88="N/A","N/A",IF(E88&gt;60,"No",IF(E88&lt;10,"No","Yes")))</f>
        <v>Yes</v>
      </c>
      <c r="G88" s="86">
        <v>62.108966330000001</v>
      </c>
      <c r="H88" s="21" t="str">
        <f>IF($B88="N/A","N/A",IF(G88&gt;60,"No",IF(G88&lt;10,"No","Yes")))</f>
        <v>No</v>
      </c>
      <c r="I88" s="41">
        <v>13.8</v>
      </c>
      <c r="J88" s="41">
        <v>5.8869999999999996</v>
      </c>
      <c r="K88" s="21" t="str">
        <f t="shared" si="17"/>
        <v>Yes</v>
      </c>
    </row>
    <row r="89" spans="1:11">
      <c r="A89" s="152" t="s">
        <v>248</v>
      </c>
      <c r="B89" s="70" t="s">
        <v>84</v>
      </c>
      <c r="C89" s="92">
        <v>203.22665878000001</v>
      </c>
      <c r="D89" s="21" t="str">
        <f>IF($B89="N/A","N/A",IF(C89&gt;60,"No",IF(C89&lt;10,"No","Yes")))</f>
        <v>No</v>
      </c>
      <c r="E89" s="86">
        <v>212.87203030000001</v>
      </c>
      <c r="F89" s="21" t="str">
        <f>IF($B89="N/A","N/A",IF(E89&gt;60,"No",IF(E89&lt;10,"No","Yes")))</f>
        <v>No</v>
      </c>
      <c r="G89" s="86">
        <v>219.60294117999999</v>
      </c>
      <c r="H89" s="21" t="str">
        <f>IF($B89="N/A","N/A",IF(G89&gt;60,"No",IF(G89&lt;10,"No","Yes")))</f>
        <v>No</v>
      </c>
      <c r="I89" s="41">
        <v>4.7460000000000004</v>
      </c>
      <c r="J89" s="41">
        <v>3.1619999999999999</v>
      </c>
      <c r="K89" s="21" t="str">
        <f t="shared" si="17"/>
        <v>Yes</v>
      </c>
    </row>
    <row r="90" spans="1:11">
      <c r="A90" s="152" t="s">
        <v>249</v>
      </c>
      <c r="B90" s="70" t="s">
        <v>51</v>
      </c>
      <c r="C90" s="92">
        <v>546.74519368000006</v>
      </c>
      <c r="D90" s="21" t="str">
        <f t="shared" ref="D90:D100" si="18">IF($B90="N/A","N/A",IF(C90&gt;15,"No",IF(C90&lt;-15,"No","Yes")))</f>
        <v>N/A</v>
      </c>
      <c r="E90" s="86">
        <v>526.64722404999998</v>
      </c>
      <c r="F90" s="21" t="str">
        <f>IF($B90="N/A","N/A",IF(E90&gt;15,"No",IF(E90&lt;-15,"No","Yes")))</f>
        <v>N/A</v>
      </c>
      <c r="G90" s="86">
        <v>511.53011494999998</v>
      </c>
      <c r="H90" s="21" t="str">
        <f>IF($B90="N/A","N/A",IF(G90&gt;15,"No",IF(G90&lt;-15,"No","Yes")))</f>
        <v>N/A</v>
      </c>
      <c r="I90" s="41">
        <v>-3.68</v>
      </c>
      <c r="J90" s="41">
        <v>-2.87</v>
      </c>
      <c r="K90" s="21" t="str">
        <f t="shared" si="17"/>
        <v>Yes</v>
      </c>
    </row>
    <row r="91" spans="1:11">
      <c r="A91" s="152" t="s">
        <v>250</v>
      </c>
      <c r="B91" s="70" t="s">
        <v>51</v>
      </c>
      <c r="C91" s="92">
        <v>137.59432576</v>
      </c>
      <c r="D91" s="21" t="str">
        <f t="shared" si="18"/>
        <v>N/A</v>
      </c>
      <c r="E91" s="86">
        <v>144.00824804999999</v>
      </c>
      <c r="F91" s="21" t="str">
        <f t="shared" ref="F91:F99" si="19">IF($B91="N/A","N/A",IF(E91&gt;15,"No",IF(E91&lt;-15,"No","Yes")))</f>
        <v>N/A</v>
      </c>
      <c r="G91" s="86">
        <v>154.25786629000001</v>
      </c>
      <c r="H91" s="21" t="str">
        <f t="shared" ref="H91:H112" si="20">IF($B91="N/A","N/A",IF(G91&gt;15,"No",IF(G91&lt;-15,"No","Yes")))</f>
        <v>N/A</v>
      </c>
      <c r="I91" s="41">
        <v>4.6609999999999996</v>
      </c>
      <c r="J91" s="41">
        <v>7.117</v>
      </c>
      <c r="K91" s="21" t="str">
        <f t="shared" si="17"/>
        <v>Yes</v>
      </c>
    </row>
    <row r="92" spans="1:11">
      <c r="A92" s="152" t="s">
        <v>251</v>
      </c>
      <c r="B92" s="70" t="s">
        <v>51</v>
      </c>
      <c r="C92" s="92">
        <v>86.208186060000003</v>
      </c>
      <c r="D92" s="21" t="str">
        <f t="shared" si="18"/>
        <v>N/A</v>
      </c>
      <c r="E92" s="86">
        <v>86.580247217999997</v>
      </c>
      <c r="F92" s="21" t="str">
        <f t="shared" si="19"/>
        <v>N/A</v>
      </c>
      <c r="G92" s="86">
        <v>82.883497257000002</v>
      </c>
      <c r="H92" s="21" t="str">
        <f t="shared" si="20"/>
        <v>N/A</v>
      </c>
      <c r="I92" s="41">
        <v>0.43159999999999998</v>
      </c>
      <c r="J92" s="41">
        <v>-4.2699999999999996</v>
      </c>
      <c r="K92" s="21" t="str">
        <f t="shared" si="17"/>
        <v>Yes</v>
      </c>
    </row>
    <row r="93" spans="1:11">
      <c r="A93" s="152" t="s">
        <v>254</v>
      </c>
      <c r="B93" s="70" t="s">
        <v>51</v>
      </c>
      <c r="C93" s="92">
        <v>31.545067182</v>
      </c>
      <c r="D93" s="21" t="str">
        <f t="shared" si="18"/>
        <v>N/A</v>
      </c>
      <c r="E93" s="86">
        <v>37.495630018</v>
      </c>
      <c r="F93" s="21" t="str">
        <f t="shared" si="19"/>
        <v>N/A</v>
      </c>
      <c r="G93" s="86">
        <v>55.894876367999998</v>
      </c>
      <c r="H93" s="21" t="str">
        <f t="shared" si="20"/>
        <v>N/A</v>
      </c>
      <c r="I93" s="41">
        <v>18.86</v>
      </c>
      <c r="J93" s="41">
        <v>49.07</v>
      </c>
      <c r="K93" s="21" t="str">
        <f t="shared" si="17"/>
        <v>No</v>
      </c>
    </row>
    <row r="94" spans="1:11">
      <c r="A94" s="152" t="s">
        <v>255</v>
      </c>
      <c r="B94" s="70" t="s">
        <v>51</v>
      </c>
      <c r="C94" s="92">
        <v>413.41210425000003</v>
      </c>
      <c r="D94" s="21" t="str">
        <f t="shared" si="18"/>
        <v>N/A</v>
      </c>
      <c r="E94" s="86">
        <v>32.252495009999997</v>
      </c>
      <c r="F94" s="21" t="str">
        <f t="shared" si="19"/>
        <v>N/A</v>
      </c>
      <c r="G94" s="86">
        <v>42.186315788999998</v>
      </c>
      <c r="H94" s="21" t="str">
        <f t="shared" si="20"/>
        <v>N/A</v>
      </c>
      <c r="I94" s="41">
        <v>-92.2</v>
      </c>
      <c r="J94" s="41">
        <v>30.8</v>
      </c>
      <c r="K94" s="21" t="str">
        <f t="shared" si="17"/>
        <v>No</v>
      </c>
    </row>
    <row r="95" spans="1:11">
      <c r="A95" s="152" t="s">
        <v>256</v>
      </c>
      <c r="B95" s="70" t="s">
        <v>51</v>
      </c>
      <c r="C95" s="92">
        <v>69.921700508000001</v>
      </c>
      <c r="D95" s="21" t="str">
        <f t="shared" si="18"/>
        <v>N/A</v>
      </c>
      <c r="E95" s="86">
        <v>72.940184572999996</v>
      </c>
      <c r="F95" s="21" t="str">
        <f t="shared" si="19"/>
        <v>N/A</v>
      </c>
      <c r="G95" s="86">
        <v>86.308488064000002</v>
      </c>
      <c r="H95" s="21" t="str">
        <f t="shared" si="20"/>
        <v>N/A</v>
      </c>
      <c r="I95" s="41">
        <v>4.3170000000000002</v>
      </c>
      <c r="J95" s="41">
        <v>18.329999999999998</v>
      </c>
      <c r="K95" s="21" t="str">
        <f t="shared" si="17"/>
        <v>No</v>
      </c>
    </row>
    <row r="96" spans="1:11">
      <c r="A96" s="152" t="s">
        <v>257</v>
      </c>
      <c r="B96" s="70" t="s">
        <v>51</v>
      </c>
      <c r="C96" s="92">
        <v>24.265773114000002</v>
      </c>
      <c r="D96" s="21" t="str">
        <f t="shared" si="18"/>
        <v>N/A</v>
      </c>
      <c r="E96" s="86">
        <v>24.102665885</v>
      </c>
      <c r="F96" s="21" t="str">
        <f t="shared" si="19"/>
        <v>N/A</v>
      </c>
      <c r="G96" s="86">
        <v>23.855152026999999</v>
      </c>
      <c r="H96" s="21" t="str">
        <f t="shared" si="20"/>
        <v>N/A</v>
      </c>
      <c r="I96" s="41">
        <v>-0.67200000000000004</v>
      </c>
      <c r="J96" s="41">
        <v>-1.03</v>
      </c>
      <c r="K96" s="21" t="str">
        <f t="shared" si="17"/>
        <v>Yes</v>
      </c>
    </row>
    <row r="97" spans="1:11">
      <c r="A97" s="152" t="s">
        <v>258</v>
      </c>
      <c r="B97" s="70" t="s">
        <v>51</v>
      </c>
      <c r="C97" s="92">
        <v>2395.7090389999998</v>
      </c>
      <c r="D97" s="21" t="str">
        <f t="shared" si="18"/>
        <v>N/A</v>
      </c>
      <c r="E97" s="86">
        <v>2556.1587198000002</v>
      </c>
      <c r="F97" s="21" t="str">
        <f t="shared" si="19"/>
        <v>N/A</v>
      </c>
      <c r="G97" s="86">
        <v>2440.3710489</v>
      </c>
      <c r="H97" s="21" t="str">
        <f t="shared" si="20"/>
        <v>N/A</v>
      </c>
      <c r="I97" s="41">
        <v>6.6970000000000001</v>
      </c>
      <c r="J97" s="41">
        <v>-4.53</v>
      </c>
      <c r="K97" s="21" t="str">
        <f t="shared" si="17"/>
        <v>Yes</v>
      </c>
    </row>
    <row r="98" spans="1:11">
      <c r="A98" s="152" t="s">
        <v>263</v>
      </c>
      <c r="B98" s="70" t="s">
        <v>51</v>
      </c>
      <c r="C98" s="92">
        <v>752.44469615000003</v>
      </c>
      <c r="D98" s="21" t="str">
        <f t="shared" si="18"/>
        <v>N/A</v>
      </c>
      <c r="E98" s="86">
        <v>716.39032366000004</v>
      </c>
      <c r="F98" s="21" t="str">
        <f t="shared" si="19"/>
        <v>N/A</v>
      </c>
      <c r="G98" s="86">
        <v>1012.7521419</v>
      </c>
      <c r="H98" s="21" t="str">
        <f t="shared" si="20"/>
        <v>N/A</v>
      </c>
      <c r="I98" s="41">
        <v>-4.79</v>
      </c>
      <c r="J98" s="41">
        <v>41.37</v>
      </c>
      <c r="K98" s="21" t="str">
        <f t="shared" si="17"/>
        <v>No</v>
      </c>
    </row>
    <row r="99" spans="1:11">
      <c r="A99" s="152" t="s">
        <v>264</v>
      </c>
      <c r="B99" s="70" t="s">
        <v>51</v>
      </c>
      <c r="C99" s="92">
        <v>294.30929037999999</v>
      </c>
      <c r="D99" s="21" t="str">
        <f t="shared" si="18"/>
        <v>N/A</v>
      </c>
      <c r="E99" s="86">
        <v>266.12915520000001</v>
      </c>
      <c r="F99" s="21" t="str">
        <f t="shared" si="19"/>
        <v>N/A</v>
      </c>
      <c r="G99" s="86">
        <v>254.90549412999999</v>
      </c>
      <c r="H99" s="21" t="str">
        <f t="shared" si="20"/>
        <v>N/A</v>
      </c>
      <c r="I99" s="41">
        <v>-9.58</v>
      </c>
      <c r="J99" s="41">
        <v>-4.22</v>
      </c>
      <c r="K99" s="21" t="str">
        <f t="shared" si="17"/>
        <v>Yes</v>
      </c>
    </row>
    <row r="100" spans="1:11">
      <c r="A100" s="152" t="s">
        <v>265</v>
      </c>
      <c r="B100" s="70" t="s">
        <v>51</v>
      </c>
      <c r="C100" s="92">
        <v>291.15641025999997</v>
      </c>
      <c r="D100" s="21" t="str">
        <f t="shared" si="18"/>
        <v>N/A</v>
      </c>
      <c r="E100" s="86">
        <v>346.00907716</v>
      </c>
      <c r="F100" s="21" t="str">
        <f>IF($B100="N/A","N/A",IF(E100&gt;15,"No",IF(E100&lt;-15,"No","Yes")))</f>
        <v>N/A</v>
      </c>
      <c r="G100" s="86">
        <v>326.3</v>
      </c>
      <c r="H100" s="21" t="str">
        <f t="shared" si="20"/>
        <v>N/A</v>
      </c>
      <c r="I100" s="41">
        <v>18.84</v>
      </c>
      <c r="J100" s="41">
        <v>-5.7</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0.28571260970000001</v>
      </c>
      <c r="D102" s="21" t="str">
        <f>IF($B102="N/A","N/A",IF(C102&gt;15,"No",IF(C102&lt;-15,"No","Yes")))</f>
        <v>N/A</v>
      </c>
      <c r="E102" s="41">
        <v>0.2701537416</v>
      </c>
      <c r="F102" s="21" t="str">
        <f>IF($B102="N/A","N/A",IF(E102&gt;15,"No",IF(E102&lt;-15,"No","Yes")))</f>
        <v>N/A</v>
      </c>
      <c r="G102" s="41">
        <v>0.25614636619999998</v>
      </c>
      <c r="H102" s="21" t="str">
        <f t="shared" si="20"/>
        <v>N/A</v>
      </c>
      <c r="I102" s="41">
        <v>-5.45</v>
      </c>
      <c r="J102" s="41">
        <v>-5.18</v>
      </c>
      <c r="K102" s="21" t="str">
        <f>IF(J102="Div by 0", "N/A", IF(J102="N/A","N/A", IF(J102&gt;15, "No", IF(J102&lt;-15, "No", "Yes"))))</f>
        <v>Yes</v>
      </c>
    </row>
    <row r="103" spans="1:11">
      <c r="A103" s="91" t="s">
        <v>269</v>
      </c>
      <c r="B103" s="70" t="s">
        <v>51</v>
      </c>
      <c r="C103" s="94">
        <v>0.38077322860000001</v>
      </c>
      <c r="D103" s="21" t="str">
        <f>IF($B103="N/A","N/A",IF(C103&gt;15,"No",IF(C103&lt;-15,"No","Yes")))</f>
        <v>N/A</v>
      </c>
      <c r="E103" s="41">
        <v>0.36191837809999999</v>
      </c>
      <c r="F103" s="21" t="str">
        <f t="shared" ref="F103:F112" si="21">IF($B103="N/A","N/A",IF(E103&gt;15,"No",IF(E103&lt;-15,"No","Yes")))</f>
        <v>N/A</v>
      </c>
      <c r="G103" s="41">
        <v>0.339032689</v>
      </c>
      <c r="H103" s="21" t="str">
        <f t="shared" si="20"/>
        <v>N/A</v>
      </c>
      <c r="I103" s="41">
        <v>-4.95</v>
      </c>
      <c r="J103" s="41">
        <v>-6.32</v>
      </c>
      <c r="K103" s="21" t="str">
        <f>IF(J103="Div by 0", "N/A", IF(J103="N/A","N/A", IF(J103&gt;15, "No", IF(J103&lt;-15, "No", "Yes"))))</f>
        <v>Yes</v>
      </c>
    </row>
    <row r="104" spans="1:11">
      <c r="A104" s="91" t="s">
        <v>270</v>
      </c>
      <c r="B104" s="70" t="s">
        <v>51</v>
      </c>
      <c r="C104" s="94">
        <v>0.23347536090000001</v>
      </c>
      <c r="D104" s="21" t="str">
        <f>IF($B104="N/A","N/A",IF(C104&gt;15,"No",IF(C104&lt;-15,"No","Yes")))</f>
        <v>N/A</v>
      </c>
      <c r="E104" s="41">
        <v>0.21824647250000001</v>
      </c>
      <c r="F104" s="21" t="str">
        <f t="shared" si="21"/>
        <v>N/A</v>
      </c>
      <c r="G104" s="41">
        <v>0.28797471409999997</v>
      </c>
      <c r="H104" s="21" t="str">
        <f t="shared" si="20"/>
        <v>N/A</v>
      </c>
      <c r="I104" s="41">
        <v>-6.52</v>
      </c>
      <c r="J104" s="41">
        <v>31.95</v>
      </c>
      <c r="K104" s="21" t="str">
        <f>IF(J104="Div by 0", "N/A", IF(J104="N/A","N/A", IF(J104&gt;15, "No", IF(J104&lt;-15, "No", "Yes"))))</f>
        <v>No</v>
      </c>
    </row>
    <row r="105" spans="1:11">
      <c r="A105" s="91" t="s">
        <v>271</v>
      </c>
      <c r="B105" s="70" t="s">
        <v>51</v>
      </c>
      <c r="C105" s="94">
        <v>0</v>
      </c>
      <c r="D105" s="21" t="str">
        <f>IF($B105="N/A","N/A",IF(C105&gt;15,"No",IF(C105&lt;-15,"No","Yes")))</f>
        <v>N/A</v>
      </c>
      <c r="E105" s="41">
        <v>0</v>
      </c>
      <c r="F105" s="21" t="str">
        <f t="shared" si="21"/>
        <v>N/A</v>
      </c>
      <c r="G105" s="41">
        <v>0</v>
      </c>
      <c r="H105" s="21" t="str">
        <f t="shared" si="20"/>
        <v>N/A</v>
      </c>
      <c r="I105" s="41" t="s">
        <v>1000</v>
      </c>
      <c r="J105" s="41" t="s">
        <v>1000</v>
      </c>
      <c r="K105" s="21" t="str">
        <f>IF(J105="Div by 0", "N/A", IF(J105="N/A","N/A", IF(J105&gt;15, "No", IF(J105&lt;-15, "No", "Yes"))))</f>
        <v>N/A</v>
      </c>
    </row>
    <row r="106" spans="1:11">
      <c r="A106" s="91" t="s">
        <v>909</v>
      </c>
      <c r="B106" s="70" t="s">
        <v>51</v>
      </c>
      <c r="C106" s="94">
        <v>5.4373109716999997</v>
      </c>
      <c r="D106" s="21" t="str">
        <f>IF($B106="N/A","N/A",IF(C106&gt;15,"No",IF(C106&lt;-15,"No","Yes")))</f>
        <v>N/A</v>
      </c>
      <c r="E106" s="41">
        <v>6.3410852494999999</v>
      </c>
      <c r="F106" s="21" t="str">
        <f t="shared" si="21"/>
        <v>N/A</v>
      </c>
      <c r="G106" s="41">
        <v>7.4503200102999996</v>
      </c>
      <c r="H106" s="21" t="str">
        <f t="shared" si="20"/>
        <v>N/A</v>
      </c>
      <c r="I106" s="41">
        <v>16.62</v>
      </c>
      <c r="J106" s="41">
        <v>17.489999999999998</v>
      </c>
      <c r="K106" s="21" t="str">
        <f>IF(J106="Div by 0", "N/A", IF(J106="N/A","N/A", IF(J106&gt;15, "No", IF(J106&lt;-15, "No", "Yes"))))</f>
        <v>No</v>
      </c>
    </row>
    <row r="107" spans="1:11">
      <c r="A107" s="209" t="s">
        <v>187</v>
      </c>
      <c r="B107" s="197"/>
      <c r="C107" s="197"/>
      <c r="D107" s="197"/>
      <c r="E107" s="197"/>
      <c r="F107" s="197"/>
      <c r="G107" s="197"/>
      <c r="H107" s="197"/>
      <c r="I107" s="197"/>
      <c r="J107" s="197"/>
      <c r="K107" s="198"/>
    </row>
    <row r="108" spans="1:11">
      <c r="A108" s="91" t="s">
        <v>272</v>
      </c>
      <c r="B108" s="70" t="s">
        <v>51</v>
      </c>
      <c r="C108" s="95">
        <v>145.57450137000001</v>
      </c>
      <c r="D108" s="21" t="str">
        <f>IF($B108="N/A","N/A",IF(C108&gt;15,"No",IF(C108&lt;-15,"No","Yes")))</f>
        <v>N/A</v>
      </c>
      <c r="E108" s="90">
        <v>158.58089000000001</v>
      </c>
      <c r="F108" s="21" t="str">
        <f t="shared" si="21"/>
        <v>N/A</v>
      </c>
      <c r="G108" s="90">
        <v>180.88199763</v>
      </c>
      <c r="H108" s="21" t="str">
        <f>IF($B108="N/A","N/A",IF(G108&gt;15,"No",IF(G108&lt;-15,"No","Yes")))</f>
        <v>N/A</v>
      </c>
      <c r="I108" s="41">
        <v>8.9350000000000005</v>
      </c>
      <c r="J108" s="41">
        <v>14.06</v>
      </c>
      <c r="K108" s="21" t="str">
        <f t="shared" ref="K108:K133" si="22">IF(J108="Div by 0", "N/A", IF(J108="N/A","N/A", IF(J108&gt;15, "No", IF(J108&lt;-15, "No", "Yes"))))</f>
        <v>Yes</v>
      </c>
    </row>
    <row r="109" spans="1:11">
      <c r="A109" s="91" t="s">
        <v>269</v>
      </c>
      <c r="B109" s="70" t="s">
        <v>51</v>
      </c>
      <c r="C109" s="95">
        <v>87.296383243999998</v>
      </c>
      <c r="D109" s="21" t="str">
        <f>IF($B109="N/A","N/A",IF(C109&gt;15,"No",IF(C109&lt;-15,"No","Yes")))</f>
        <v>N/A</v>
      </c>
      <c r="E109" s="90">
        <v>92.302910361000002</v>
      </c>
      <c r="F109" s="21" t="str">
        <f t="shared" si="21"/>
        <v>N/A</v>
      </c>
      <c r="G109" s="90">
        <v>99.796104636999999</v>
      </c>
      <c r="H109" s="21" t="str">
        <f t="shared" si="20"/>
        <v>N/A</v>
      </c>
      <c r="I109" s="41">
        <v>5.7350000000000003</v>
      </c>
      <c r="J109" s="41">
        <v>8.1180000000000003</v>
      </c>
      <c r="K109" s="21" t="str">
        <f t="shared" si="22"/>
        <v>Yes</v>
      </c>
    </row>
    <row r="110" spans="1:11">
      <c r="A110" s="91" t="s">
        <v>270</v>
      </c>
      <c r="B110" s="70" t="s">
        <v>51</v>
      </c>
      <c r="C110" s="95">
        <v>329.14417324999999</v>
      </c>
      <c r="D110" s="21" t="str">
        <f>IF($B110="N/A","N/A",IF(C110&gt;15,"No",IF(C110&lt;-15,"No","Yes")))</f>
        <v>N/A</v>
      </c>
      <c r="E110" s="90">
        <v>363.76743886999998</v>
      </c>
      <c r="F110" s="21" t="str">
        <f t="shared" si="21"/>
        <v>N/A</v>
      </c>
      <c r="G110" s="90">
        <v>323.71850714999999</v>
      </c>
      <c r="H110" s="21" t="str">
        <f t="shared" si="20"/>
        <v>N/A</v>
      </c>
      <c r="I110" s="41">
        <v>10.52</v>
      </c>
      <c r="J110" s="41">
        <v>-11</v>
      </c>
      <c r="K110" s="21" t="str">
        <f t="shared" si="22"/>
        <v>Yes</v>
      </c>
    </row>
    <row r="111" spans="1:11">
      <c r="A111" s="91" t="s">
        <v>271</v>
      </c>
      <c r="B111" s="70" t="s">
        <v>51</v>
      </c>
      <c r="C111" s="95" t="s">
        <v>1000</v>
      </c>
      <c r="D111" s="21" t="str">
        <f>IF($B111="N/A","N/A",IF(C111&gt;15,"No",IF(C111&lt;-15,"No","Yes")))</f>
        <v>N/A</v>
      </c>
      <c r="E111" s="90" t="s">
        <v>1000</v>
      </c>
      <c r="F111" s="21" t="str">
        <f t="shared" si="21"/>
        <v>N/A</v>
      </c>
      <c r="G111" s="90" t="s">
        <v>1000</v>
      </c>
      <c r="H111" s="21" t="str">
        <f t="shared" si="20"/>
        <v>N/A</v>
      </c>
      <c r="I111" s="41" t="s">
        <v>1000</v>
      </c>
      <c r="J111" s="41" t="s">
        <v>1000</v>
      </c>
      <c r="K111" s="21" t="str">
        <f t="shared" si="22"/>
        <v>N/A</v>
      </c>
    </row>
    <row r="112" spans="1:11">
      <c r="A112" s="91" t="s">
        <v>909</v>
      </c>
      <c r="B112" s="70" t="s">
        <v>51</v>
      </c>
      <c r="C112" s="95">
        <v>618.26185484999996</v>
      </c>
      <c r="D112" s="21" t="str">
        <f>IF($B112="N/A","N/A",IF(C112&gt;15,"No",IF(C112&lt;-15,"No","Yes")))</f>
        <v>N/A</v>
      </c>
      <c r="E112" s="90">
        <v>559.75858785000003</v>
      </c>
      <c r="F112" s="21" t="str">
        <f t="shared" si="21"/>
        <v>N/A</v>
      </c>
      <c r="G112" s="90">
        <v>513.42794948000005</v>
      </c>
      <c r="H112" s="21" t="str">
        <f t="shared" si="20"/>
        <v>N/A</v>
      </c>
      <c r="I112" s="41">
        <v>-9.4600000000000009</v>
      </c>
      <c r="J112" s="41">
        <v>-8.2799999999999994</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80.092719720000005</v>
      </c>
      <c r="D114" s="21" t="str">
        <f>IF($B114="N/A","N/A",IF(C114&gt;60,"Yes","No"))</f>
        <v>Yes</v>
      </c>
      <c r="E114" s="41">
        <v>78.855231243999995</v>
      </c>
      <c r="F114" s="21" t="str">
        <f>IF($B114="N/A","N/A",IF(E114&gt;60,"Yes","No"))</f>
        <v>Yes</v>
      </c>
      <c r="G114" s="41">
        <v>79.874896910000004</v>
      </c>
      <c r="H114" s="21" t="str">
        <f>IF($B114="N/A","N/A",IF(G114&gt;60,"Yes","No"))</f>
        <v>Yes</v>
      </c>
      <c r="I114" s="41">
        <v>-1.55</v>
      </c>
      <c r="J114" s="41">
        <v>1.2929999999999999</v>
      </c>
      <c r="K114" s="21" t="str">
        <f t="shared" si="22"/>
        <v>Yes</v>
      </c>
    </row>
    <row r="115" spans="1:11">
      <c r="A115" s="91" t="s">
        <v>273</v>
      </c>
      <c r="B115" s="70" t="s">
        <v>85</v>
      </c>
      <c r="C115" s="9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c r="A116" s="91" t="s">
        <v>274</v>
      </c>
      <c r="B116" s="70" t="s">
        <v>51</v>
      </c>
      <c r="C116" s="94">
        <v>39.484775263000003</v>
      </c>
      <c r="D116" s="21" t="str">
        <f>IF($B116="N/A","N/A",IF(C116&gt;15,"No",IF(C116&lt;-15,"No","Yes")))</f>
        <v>N/A</v>
      </c>
      <c r="E116" s="41">
        <v>40.334722519000003</v>
      </c>
      <c r="F116" s="21" t="str">
        <f>IF($B116="N/A","N/A",IF(E116&gt;15,"No",IF(E116&lt;-15,"No","Yes")))</f>
        <v>N/A</v>
      </c>
      <c r="G116" s="41">
        <v>39.724088932000001</v>
      </c>
      <c r="H116" s="21" t="str">
        <f>IF($B116="N/A","N/A",IF(G116&gt;15,"No",IF(G116&lt;-15,"No","Yes")))</f>
        <v>N/A</v>
      </c>
      <c r="I116" s="41">
        <v>2.153</v>
      </c>
      <c r="J116" s="41">
        <v>-1.51</v>
      </c>
      <c r="K116" s="21" t="str">
        <f t="shared" si="22"/>
        <v>Yes</v>
      </c>
    </row>
    <row r="117" spans="1:11">
      <c r="A117" s="91" t="s">
        <v>204</v>
      </c>
      <c r="B117" s="70" t="s">
        <v>12</v>
      </c>
      <c r="C117" s="94">
        <v>7.6232850720999998</v>
      </c>
      <c r="D117" s="21" t="str">
        <f>IF($B117="N/A","N/A",IF(C117&gt;25,"No",IF(C117&lt;5,"No","Yes")))</f>
        <v>Yes</v>
      </c>
      <c r="E117" s="41">
        <v>7.6584740329000001</v>
      </c>
      <c r="F117" s="21" t="str">
        <f>IF($B117="N/A","N/A",IF(E117&gt;25,"No",IF(E117&lt;5,"No","Yes")))</f>
        <v>Yes</v>
      </c>
      <c r="G117" s="41">
        <v>8.1666784273000008</v>
      </c>
      <c r="H117" s="21" t="str">
        <f>IF($B117="N/A","N/A",IF(G117&gt;25,"No",IF(G117&lt;5,"No","Yes")))</f>
        <v>Yes</v>
      </c>
      <c r="I117" s="41">
        <v>0.46160000000000001</v>
      </c>
      <c r="J117" s="41">
        <v>6.6360000000000001</v>
      </c>
      <c r="K117" s="21" t="str">
        <f t="shared" si="22"/>
        <v>Yes</v>
      </c>
    </row>
    <row r="118" spans="1:11">
      <c r="A118" s="91" t="s">
        <v>205</v>
      </c>
      <c r="B118" s="70" t="s">
        <v>13</v>
      </c>
      <c r="C118" s="94">
        <v>50.503317549999998</v>
      </c>
      <c r="D118" s="21" t="str">
        <f>IF($B118="N/A","N/A",IF(C118&gt;70,"No",IF(C118&lt;40,"No","Yes")))</f>
        <v>Yes</v>
      </c>
      <c r="E118" s="41">
        <v>49.155695661000003</v>
      </c>
      <c r="F118" s="21" t="str">
        <f>IF($B118="N/A","N/A",IF(E118&gt;70,"No",IF(E118&lt;40,"No","Yes")))</f>
        <v>Yes</v>
      </c>
      <c r="G118" s="41">
        <v>48.890662206000002</v>
      </c>
      <c r="H118" s="21" t="str">
        <f>IF($B118="N/A","N/A",IF(G118&gt;70,"No",IF(G118&lt;40,"No","Yes")))</f>
        <v>Yes</v>
      </c>
      <c r="I118" s="41">
        <v>-2.67</v>
      </c>
      <c r="J118" s="41">
        <v>-0.53900000000000003</v>
      </c>
      <c r="K118" s="21" t="str">
        <f t="shared" si="22"/>
        <v>Yes</v>
      </c>
    </row>
    <row r="119" spans="1:11">
      <c r="A119" s="91" t="s">
        <v>206</v>
      </c>
      <c r="B119" s="70" t="s">
        <v>14</v>
      </c>
      <c r="C119" s="94">
        <v>41.873153234999997</v>
      </c>
      <c r="D119" s="21" t="str">
        <f>IF($B119="N/A","N/A",IF(C119&gt;55,"No",IF(C119&lt;20,"No","Yes")))</f>
        <v>Yes</v>
      </c>
      <c r="E119" s="41">
        <v>43.185509723999999</v>
      </c>
      <c r="F119" s="21" t="str">
        <f>IF($B119="N/A","N/A",IF(E119&gt;55,"No",IF(E119&lt;20,"No","Yes")))</f>
        <v>Yes</v>
      </c>
      <c r="G119" s="41">
        <v>42.942382645999999</v>
      </c>
      <c r="H119" s="21" t="str">
        <f>IF($B119="N/A","N/A",IF(G119&gt;55,"No",IF(G119&lt;20,"No","Yes")))</f>
        <v>Yes</v>
      </c>
      <c r="I119" s="41">
        <v>3.1339999999999999</v>
      </c>
      <c r="J119" s="41">
        <v>-0.56299999999999994</v>
      </c>
      <c r="K119" s="21" t="str">
        <f t="shared" si="22"/>
        <v>Yes</v>
      </c>
    </row>
    <row r="120" spans="1:11">
      <c r="A120" s="188" t="s">
        <v>985</v>
      </c>
      <c r="B120" s="182" t="s">
        <v>991</v>
      </c>
      <c r="C120" s="94" t="s">
        <v>51</v>
      </c>
      <c r="D120" s="21" t="str">
        <f>IF($B120="N/A","N/A",IF(C120&gt;95,"Yes","No"))</f>
        <v>Yes</v>
      </c>
      <c r="E120" s="41" t="s">
        <v>51</v>
      </c>
      <c r="F120" s="21" t="str">
        <f>IF($B120="N/A","N/A",IF(E120&gt;95,"Yes","No"))</f>
        <v>Yes</v>
      </c>
      <c r="G120" s="41">
        <v>95.467085151000006</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98.791078580000004</v>
      </c>
      <c r="D125" s="21" t="str">
        <f>IF($B125="N/A","N/A",IF(C125&gt;100,"No",IF(C125&lt;98,"No","Yes")))</f>
        <v>Yes</v>
      </c>
      <c r="E125" s="41">
        <v>98.820402134999995</v>
      </c>
      <c r="F125" s="21" t="str">
        <f>IF($B125="N/A","N/A",IF(E125&gt;100,"No",IF(E125&lt;98,"No","Yes")))</f>
        <v>Yes</v>
      </c>
      <c r="G125" s="41">
        <v>98.889891507000002</v>
      </c>
      <c r="H125" s="21" t="str">
        <f>IF($B125="N/A","N/A",IF(G125&gt;100,"No",IF(G125&lt;98,"No","Yes")))</f>
        <v>Yes</v>
      </c>
      <c r="I125" s="41">
        <v>2.9700000000000001E-2</v>
      </c>
      <c r="J125" s="41">
        <v>7.0300000000000001E-2</v>
      </c>
      <c r="K125" s="21" t="str">
        <f t="shared" si="22"/>
        <v>Yes</v>
      </c>
    </row>
    <row r="126" spans="1:11">
      <c r="A126" s="91" t="s">
        <v>278</v>
      </c>
      <c r="B126" s="70" t="s">
        <v>51</v>
      </c>
      <c r="C126" s="94">
        <v>58.074331725</v>
      </c>
      <c r="D126" s="21" t="str">
        <f>IF($B126="N/A","N/A",IF(C126&gt;15,"No",IF(C126&lt;-15,"No","Yes")))</f>
        <v>N/A</v>
      </c>
      <c r="E126" s="41">
        <v>56.740737373000002</v>
      </c>
      <c r="F126" s="21" t="str">
        <f>IF($B126="N/A","N/A",IF(E126&gt;15,"No",IF(E126&lt;-15,"No","Yes")))</f>
        <v>N/A</v>
      </c>
      <c r="G126" s="41">
        <v>56.668933682999999</v>
      </c>
      <c r="H126" s="21" t="str">
        <f>IF($B126="N/A","N/A",IF(G126&gt;15,"No",IF(G126&lt;-15,"No","Yes")))</f>
        <v>N/A</v>
      </c>
      <c r="I126" s="41">
        <v>-2.2999999999999998</v>
      </c>
      <c r="J126" s="41">
        <v>-0.127</v>
      </c>
      <c r="K126" s="21" t="str">
        <f t="shared" si="22"/>
        <v>Yes</v>
      </c>
    </row>
    <row r="127" spans="1:11">
      <c r="A127" s="91" t="s">
        <v>279</v>
      </c>
      <c r="B127" s="70" t="s">
        <v>51</v>
      </c>
      <c r="C127" s="94">
        <v>41.917324876000002</v>
      </c>
      <c r="D127" s="21" t="str">
        <f>IF($B127="N/A","N/A",IF(C127&gt;15,"No",IF(C127&lt;-15,"No","Yes")))</f>
        <v>N/A</v>
      </c>
      <c r="E127" s="41">
        <v>43.259233102000003</v>
      </c>
      <c r="F127" s="21" t="str">
        <f>IF($B127="N/A","N/A",IF(E127&gt;15,"No",IF(E127&lt;-15,"No","Yes")))</f>
        <v>N/A</v>
      </c>
      <c r="G127" s="41">
        <v>43.330979495999998</v>
      </c>
      <c r="H127" s="21" t="str">
        <f>IF($B127="N/A","N/A",IF(G127&gt;15,"No",IF(G127&lt;-15,"No","Yes")))</f>
        <v>N/A</v>
      </c>
      <c r="I127" s="41">
        <v>3.2010000000000001</v>
      </c>
      <c r="J127" s="41">
        <v>0.16589999999999999</v>
      </c>
      <c r="K127" s="21" t="str">
        <f t="shared" si="22"/>
        <v>Yes</v>
      </c>
    </row>
    <row r="128" spans="1:11">
      <c r="A128" s="91" t="s">
        <v>280</v>
      </c>
      <c r="B128" s="70" t="s">
        <v>51</v>
      </c>
      <c r="C128" s="94">
        <v>0</v>
      </c>
      <c r="D128" s="21" t="str">
        <f>IF($B128="N/A","N/A",IF(C128&gt;15,"No",IF(C128&lt;-15,"No","Yes")))</f>
        <v>N/A</v>
      </c>
      <c r="E128" s="41">
        <v>0</v>
      </c>
      <c r="F128" s="21" t="str">
        <f>IF($B128="N/A","N/A",IF(E128&gt;15,"No",IF(E128&lt;-15,"No","Yes")))</f>
        <v>N/A</v>
      </c>
      <c r="G128" s="41">
        <v>0</v>
      </c>
      <c r="H128" s="21" t="str">
        <f>IF($B128="N/A","N/A",IF(G128&gt;15,"No",IF(G128&lt;-15,"No","Yes")))</f>
        <v>N/A</v>
      </c>
      <c r="I128" s="41" t="s">
        <v>1000</v>
      </c>
      <c r="J128" s="41" t="s">
        <v>1000</v>
      </c>
      <c r="K128" s="21" t="str">
        <f t="shared" si="22"/>
        <v>N/A</v>
      </c>
    </row>
    <row r="129" spans="1:11">
      <c r="A129" s="91" t="s">
        <v>281</v>
      </c>
      <c r="B129" s="70" t="s">
        <v>51</v>
      </c>
      <c r="C129" s="94">
        <v>8.3433989999999996E-3</v>
      </c>
      <c r="D129" s="21" t="str">
        <f>IF($B129="N/A","N/A",IF(C129&gt;15,"No",IF(C129&lt;-15,"No","Yes")))</f>
        <v>N/A</v>
      </c>
      <c r="E129" s="41">
        <v>2.95251E-5</v>
      </c>
      <c r="F129" s="21" t="str">
        <f>IF($B129="N/A","N/A",IF(E129&gt;15,"No",IF(E129&lt;-15,"No","Yes")))</f>
        <v>N/A</v>
      </c>
      <c r="G129" s="41">
        <v>8.6821899999999996E-5</v>
      </c>
      <c r="H129" s="21" t="str">
        <f>IF($B129="N/A","N/A",IF(G129&gt;15,"No",IF(G129&lt;-15,"No","Yes")))</f>
        <v>N/A</v>
      </c>
      <c r="I129" s="41">
        <v>-99.6</v>
      </c>
      <c r="J129" s="41">
        <v>194.1</v>
      </c>
      <c r="K129" s="21" t="str">
        <f t="shared" si="22"/>
        <v>No</v>
      </c>
    </row>
    <row r="130" spans="1:11">
      <c r="A130" s="91" t="s">
        <v>211</v>
      </c>
      <c r="B130" s="70" t="s">
        <v>56</v>
      </c>
      <c r="C130" s="94">
        <v>99.999847701999997</v>
      </c>
      <c r="D130" s="21" t="str">
        <f>IF($B130="N/A","N/A",IF(C130&gt;100,"No",IF(C130&lt;98,"No","Yes")))</f>
        <v>Yes</v>
      </c>
      <c r="E130" s="41">
        <v>100</v>
      </c>
      <c r="F130" s="21" t="str">
        <f>IF($B130="N/A","N/A",IF(E130&gt;100,"No",IF(E130&lt;98,"No","Yes")))</f>
        <v>Yes</v>
      </c>
      <c r="G130" s="41">
        <v>99.999846790999996</v>
      </c>
      <c r="H130" s="21" t="str">
        <f>IF($B130="N/A","N/A",IF(G130&gt;100,"No",IF(G130&lt;98,"No","Yes")))</f>
        <v>Yes</v>
      </c>
      <c r="I130" s="41">
        <v>2.0000000000000001E-4</v>
      </c>
      <c r="J130" s="41">
        <v>0</v>
      </c>
      <c r="K130" s="21" t="str">
        <f t="shared" si="22"/>
        <v>Yes</v>
      </c>
    </row>
    <row r="131" spans="1:11" ht="25.5">
      <c r="A131" s="91" t="s">
        <v>282</v>
      </c>
      <c r="B131" s="88" t="s">
        <v>56</v>
      </c>
      <c r="C131" s="94">
        <v>99.999929666</v>
      </c>
      <c r="D131" s="21" t="str">
        <f>IF($B131="N/A","N/A",IF(C131&gt;100,"No",IF(C131&lt;98,"No","Yes")))</f>
        <v>Yes</v>
      </c>
      <c r="E131" s="41">
        <v>99.999726992999996</v>
      </c>
      <c r="F131" s="21" t="str">
        <f>IF($B131="N/A","N/A",IF(E131&gt;100,"No",IF(E131&lt;98,"No","Yes")))</f>
        <v>Yes</v>
      </c>
      <c r="G131" s="41">
        <v>100</v>
      </c>
      <c r="H131" s="21" t="str">
        <f>IF($B131="N/A","N/A",IF(G131&gt;100,"No",IF(G131&lt;98,"No","Yes")))</f>
        <v>Yes</v>
      </c>
      <c r="I131" s="41">
        <v>0</v>
      </c>
      <c r="J131" s="41">
        <v>2.9999999999999997E-4</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92.350476635000007</v>
      </c>
      <c r="D133" s="21" t="str">
        <f>IF($B133="N/A","N/A",IF(C133&gt;15,"No",IF(C133&lt;-15,"No","Yes")))</f>
        <v>N/A</v>
      </c>
      <c r="E133" s="41">
        <v>92.081999035999999</v>
      </c>
      <c r="F133" s="21" t="str">
        <f>IF($B133="N/A","N/A",IF(E133&gt;15,"No",IF(E133&lt;-15,"No","Yes")))</f>
        <v>N/A</v>
      </c>
      <c r="G133" s="41">
        <v>91.383200278000004</v>
      </c>
      <c r="H133" s="21" t="str">
        <f>IF($B133="N/A","N/A",IF(G133&gt;15,"No",IF(G133&lt;-15,"No","Yes")))</f>
        <v>N/A</v>
      </c>
      <c r="I133" s="41">
        <v>-0.29099999999999998</v>
      </c>
      <c r="J133" s="41">
        <v>-0.75900000000000001</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88.460652082999999</v>
      </c>
      <c r="D135" s="21" t="str">
        <f t="shared" ref="D135:D158" si="25">IF($B135="N/A","N/A",IF(C135&gt;15,"No",IF(C135&lt;-15,"No","Yes")))</f>
        <v>N/A</v>
      </c>
      <c r="E135" s="21">
        <v>87.349681688999993</v>
      </c>
      <c r="F135" s="21" t="str">
        <f t="shared" ref="F135:F158" si="26">IF($B135="N/A","N/A",IF(E135&gt;15,"No",IF(E135&lt;-15,"No","Yes")))</f>
        <v>N/A</v>
      </c>
      <c r="G135" s="41">
        <v>86.199731172</v>
      </c>
      <c r="H135" s="21" t="str">
        <f t="shared" ref="H135:H158" si="27">IF($B135="N/A","N/A",IF(G135&gt;15,"No",IF(G135&lt;-15,"No","Yes")))</f>
        <v>N/A</v>
      </c>
      <c r="I135" s="70" t="s">
        <v>1003</v>
      </c>
      <c r="J135" s="41">
        <v>-1.32</v>
      </c>
      <c r="K135" s="21" t="str">
        <f t="shared" ref="K135:K158" si="28">IF(J135="Div by 0", "N/A", IF(J135="N/A","N/A", IF(J135&gt;15, "No", IF(J135&lt;-15, "No", "Yes"))))</f>
        <v>Yes</v>
      </c>
    </row>
    <row r="136" spans="1:11" ht="12.75" customHeight="1">
      <c r="A136" s="91" t="s">
        <v>284</v>
      </c>
      <c r="B136" s="70" t="s">
        <v>51</v>
      </c>
      <c r="C136" s="9">
        <v>6.1020369454000001</v>
      </c>
      <c r="D136" s="70" t="s">
        <v>51</v>
      </c>
      <c r="E136" s="21">
        <v>6.3092330616999996</v>
      </c>
      <c r="F136" s="70" t="s">
        <v>51</v>
      </c>
      <c r="G136" s="41">
        <v>6.3499488176999996</v>
      </c>
      <c r="H136" s="70" t="s">
        <v>51</v>
      </c>
      <c r="I136" s="70" t="s">
        <v>1004</v>
      </c>
      <c r="J136" s="41">
        <v>0.64529999999999998</v>
      </c>
      <c r="K136" s="21" t="str">
        <f t="shared" si="28"/>
        <v>Yes</v>
      </c>
    </row>
    <row r="137" spans="1:11">
      <c r="A137" s="152" t="s">
        <v>285</v>
      </c>
      <c r="B137" s="70" t="s">
        <v>51</v>
      </c>
      <c r="C137" s="9">
        <v>0.98337319099999998</v>
      </c>
      <c r="D137" s="21" t="str">
        <f t="shared" si="25"/>
        <v>N/A</v>
      </c>
      <c r="E137" s="21">
        <v>0.94806604689999996</v>
      </c>
      <c r="F137" s="21" t="str">
        <f t="shared" si="26"/>
        <v>N/A</v>
      </c>
      <c r="G137" s="41">
        <v>0.57321417959999998</v>
      </c>
      <c r="H137" s="21" t="str">
        <f t="shared" si="27"/>
        <v>N/A</v>
      </c>
      <c r="I137" s="70" t="s">
        <v>1005</v>
      </c>
      <c r="J137" s="41">
        <v>-39.5</v>
      </c>
      <c r="K137" s="21" t="str">
        <f t="shared" si="28"/>
        <v>No</v>
      </c>
    </row>
    <row r="138" spans="1:11">
      <c r="A138" s="152" t="s">
        <v>851</v>
      </c>
      <c r="B138" s="70" t="s">
        <v>51</v>
      </c>
      <c r="C138" s="9">
        <v>8.5758477999999996E-3</v>
      </c>
      <c r="D138" s="21" t="str">
        <f t="shared" si="25"/>
        <v>N/A</v>
      </c>
      <c r="E138" s="21">
        <v>7.8647377000000008E-3</v>
      </c>
      <c r="F138" s="21" t="str">
        <f t="shared" si="26"/>
        <v>N/A</v>
      </c>
      <c r="G138" s="41">
        <v>2.0169005E-3</v>
      </c>
      <c r="H138" s="21" t="str">
        <f t="shared" si="27"/>
        <v>N/A</v>
      </c>
      <c r="I138" s="70" t="s">
        <v>1006</v>
      </c>
      <c r="J138" s="41">
        <v>-74.400000000000006</v>
      </c>
      <c r="K138" s="21" t="str">
        <f t="shared" si="28"/>
        <v>No</v>
      </c>
    </row>
    <row r="139" spans="1:11">
      <c r="A139" s="152" t="s">
        <v>286</v>
      </c>
      <c r="B139" s="70" t="s">
        <v>51</v>
      </c>
      <c r="C139" s="9">
        <v>0</v>
      </c>
      <c r="D139" s="21" t="str">
        <f t="shared" si="25"/>
        <v>N/A</v>
      </c>
      <c r="E139" s="21">
        <v>0</v>
      </c>
      <c r="F139" s="21" t="str">
        <f t="shared" si="26"/>
        <v>N/A</v>
      </c>
      <c r="G139" s="41">
        <v>0</v>
      </c>
      <c r="H139" s="21" t="str">
        <f t="shared" si="27"/>
        <v>N/A</v>
      </c>
      <c r="I139" s="70" t="s">
        <v>1000</v>
      </c>
      <c r="J139" s="41" t="s">
        <v>1000</v>
      </c>
      <c r="K139" s="21" t="str">
        <f t="shared" si="28"/>
        <v>N/A</v>
      </c>
    </row>
    <row r="140" spans="1:11">
      <c r="A140" s="152" t="s">
        <v>287</v>
      </c>
      <c r="B140" s="70" t="s">
        <v>51</v>
      </c>
      <c r="C140" s="9">
        <v>2.1253576645000001</v>
      </c>
      <c r="D140" s="21" t="str">
        <f t="shared" si="25"/>
        <v>N/A</v>
      </c>
      <c r="E140" s="21">
        <v>2.4418887167999999</v>
      </c>
      <c r="F140" s="21" t="str">
        <f t="shared" si="26"/>
        <v>N/A</v>
      </c>
      <c r="G140" s="41">
        <v>2.9737678603000002</v>
      </c>
      <c r="H140" s="21" t="str">
        <f t="shared" si="27"/>
        <v>N/A</v>
      </c>
      <c r="I140" s="70" t="s">
        <v>1007</v>
      </c>
      <c r="J140" s="41">
        <v>21.78</v>
      </c>
      <c r="K140" s="21" t="str">
        <f t="shared" si="28"/>
        <v>No</v>
      </c>
    </row>
    <row r="141" spans="1:11">
      <c r="A141" s="152" t="s">
        <v>288</v>
      </c>
      <c r="B141" s="70" t="s">
        <v>51</v>
      </c>
      <c r="C141" s="9">
        <v>0</v>
      </c>
      <c r="D141" s="21" t="str">
        <f t="shared" si="25"/>
        <v>N/A</v>
      </c>
      <c r="E141" s="21">
        <v>0</v>
      </c>
      <c r="F141" s="21" t="str">
        <f t="shared" si="26"/>
        <v>N/A</v>
      </c>
      <c r="G141" s="41">
        <v>0</v>
      </c>
      <c r="H141" s="21" t="str">
        <f t="shared" si="27"/>
        <v>N/A</v>
      </c>
      <c r="I141" s="70" t="s">
        <v>1000</v>
      </c>
      <c r="J141" s="41" t="s">
        <v>1000</v>
      </c>
      <c r="K141" s="21" t="str">
        <f t="shared" si="28"/>
        <v>N/A</v>
      </c>
    </row>
    <row r="142" spans="1:11">
      <c r="A142" s="152" t="s">
        <v>289</v>
      </c>
      <c r="B142" s="70" t="s">
        <v>51</v>
      </c>
      <c r="C142" s="9">
        <v>2.8912060100000001E-2</v>
      </c>
      <c r="D142" s="21" t="str">
        <f t="shared" si="25"/>
        <v>N/A</v>
      </c>
      <c r="E142" s="21">
        <v>3.0560123799999998E-2</v>
      </c>
      <c r="F142" s="21" t="str">
        <f t="shared" si="26"/>
        <v>N/A</v>
      </c>
      <c r="G142" s="41">
        <v>6.0589902000000001E-2</v>
      </c>
      <c r="H142" s="21" t="str">
        <f t="shared" si="27"/>
        <v>N/A</v>
      </c>
      <c r="I142" s="70" t="s">
        <v>1008</v>
      </c>
      <c r="J142" s="41">
        <v>98.26</v>
      </c>
      <c r="K142" s="21" t="str">
        <f t="shared" si="28"/>
        <v>No</v>
      </c>
    </row>
    <row r="143" spans="1:11">
      <c r="A143" s="152" t="s">
        <v>290</v>
      </c>
      <c r="B143" s="70" t="s">
        <v>51</v>
      </c>
      <c r="C143" s="9">
        <v>3.9610919100000003E-2</v>
      </c>
      <c r="D143" s="21" t="str">
        <f t="shared" si="25"/>
        <v>N/A</v>
      </c>
      <c r="E143" s="21">
        <v>6.1232600999999998E-3</v>
      </c>
      <c r="F143" s="21" t="str">
        <f t="shared" si="26"/>
        <v>N/A</v>
      </c>
      <c r="G143" s="41">
        <v>1.0858108300000001E-2</v>
      </c>
      <c r="H143" s="21" t="str">
        <f t="shared" si="27"/>
        <v>N/A</v>
      </c>
      <c r="I143" s="70" t="s">
        <v>1009</v>
      </c>
      <c r="J143" s="41">
        <v>77.33</v>
      </c>
      <c r="K143" s="21" t="str">
        <f t="shared" si="28"/>
        <v>No</v>
      </c>
    </row>
    <row r="144" spans="1:11">
      <c r="A144" s="152" t="s">
        <v>291</v>
      </c>
      <c r="B144" s="70" t="s">
        <v>51</v>
      </c>
      <c r="C144" s="9">
        <v>0.65413885220000001</v>
      </c>
      <c r="D144" s="21" t="str">
        <f t="shared" si="25"/>
        <v>N/A</v>
      </c>
      <c r="E144" s="21">
        <v>0.66251989010000001</v>
      </c>
      <c r="F144" s="21" t="str">
        <f t="shared" si="26"/>
        <v>N/A</v>
      </c>
      <c r="G144" s="41">
        <v>0.70254447200000003</v>
      </c>
      <c r="H144" s="21" t="str">
        <f t="shared" si="27"/>
        <v>N/A</v>
      </c>
      <c r="I144" s="70" t="s">
        <v>1010</v>
      </c>
      <c r="J144" s="41">
        <v>6.0410000000000004</v>
      </c>
      <c r="K144" s="21" t="str">
        <f t="shared" si="28"/>
        <v>Yes</v>
      </c>
    </row>
    <row r="145" spans="1:11">
      <c r="A145" s="152" t="s">
        <v>292</v>
      </c>
      <c r="B145" s="70" t="s">
        <v>51</v>
      </c>
      <c r="C145" s="9">
        <v>0.13536989699999999</v>
      </c>
      <c r="D145" s="21" t="str">
        <f t="shared" si="25"/>
        <v>N/A</v>
      </c>
      <c r="E145" s="21">
        <v>0.1278581651</v>
      </c>
      <c r="F145" s="21" t="str">
        <f t="shared" si="26"/>
        <v>N/A</v>
      </c>
      <c r="G145" s="41">
        <v>0.15292526549999999</v>
      </c>
      <c r="H145" s="21" t="str">
        <f t="shared" si="27"/>
        <v>N/A</v>
      </c>
      <c r="I145" s="70" t="s">
        <v>1011</v>
      </c>
      <c r="J145" s="41">
        <v>19.61</v>
      </c>
      <c r="K145" s="21" t="str">
        <f t="shared" si="28"/>
        <v>No</v>
      </c>
    </row>
    <row r="146" spans="1:11">
      <c r="A146" s="152" t="s">
        <v>293</v>
      </c>
      <c r="B146" s="70" t="s">
        <v>51</v>
      </c>
      <c r="C146" s="9">
        <v>2.1266985137000001</v>
      </c>
      <c r="D146" s="21" t="str">
        <f t="shared" si="25"/>
        <v>N/A</v>
      </c>
      <c r="E146" s="21">
        <v>2.0843521211999998</v>
      </c>
      <c r="F146" s="21" t="str">
        <f t="shared" si="26"/>
        <v>N/A</v>
      </c>
      <c r="G146" s="41">
        <v>1.8740321295</v>
      </c>
      <c r="H146" s="21" t="str">
        <f t="shared" si="27"/>
        <v>N/A</v>
      </c>
      <c r="I146" s="70" t="s">
        <v>1012</v>
      </c>
      <c r="J146" s="41">
        <v>-10.1</v>
      </c>
      <c r="K146" s="21" t="str">
        <f t="shared" si="28"/>
        <v>Yes</v>
      </c>
    </row>
    <row r="147" spans="1:11">
      <c r="A147" s="91" t="s">
        <v>294</v>
      </c>
      <c r="B147" s="70" t="s">
        <v>51</v>
      </c>
      <c r="C147" s="9">
        <v>5.4373109716999997</v>
      </c>
      <c r="D147" s="21" t="str">
        <f t="shared" si="25"/>
        <v>N/A</v>
      </c>
      <c r="E147" s="21">
        <v>6.3410852494999999</v>
      </c>
      <c r="F147" s="21" t="str">
        <f t="shared" si="26"/>
        <v>N/A</v>
      </c>
      <c r="G147" s="41">
        <v>7.4503200102999996</v>
      </c>
      <c r="H147" s="21" t="str">
        <f t="shared" si="27"/>
        <v>N/A</v>
      </c>
      <c r="I147" s="70" t="s">
        <v>1013</v>
      </c>
      <c r="J147" s="41">
        <v>17.489999999999998</v>
      </c>
      <c r="K147" s="21" t="str">
        <f t="shared" si="28"/>
        <v>No</v>
      </c>
    </row>
    <row r="148" spans="1:11">
      <c r="A148" s="152" t="s">
        <v>295</v>
      </c>
      <c r="B148" s="70" t="s">
        <v>51</v>
      </c>
      <c r="C148" s="9">
        <v>4.9529012763000004</v>
      </c>
      <c r="D148" s="21" t="str">
        <f t="shared" si="25"/>
        <v>N/A</v>
      </c>
      <c r="E148" s="21">
        <v>5.7859752063999998</v>
      </c>
      <c r="F148" s="21" t="str">
        <f t="shared" si="26"/>
        <v>N/A</v>
      </c>
      <c r="G148" s="41">
        <v>6.7651540373000003</v>
      </c>
      <c r="H148" s="21" t="str">
        <f t="shared" si="27"/>
        <v>N/A</v>
      </c>
      <c r="I148" s="70" t="s">
        <v>1014</v>
      </c>
      <c r="J148" s="41">
        <v>16.920000000000002</v>
      </c>
      <c r="K148" s="21" t="str">
        <f t="shared" si="28"/>
        <v>No</v>
      </c>
    </row>
    <row r="149" spans="1:11">
      <c r="A149" s="152" t="s">
        <v>296</v>
      </c>
      <c r="B149" s="70" t="s">
        <v>51</v>
      </c>
      <c r="C149" s="9">
        <v>0</v>
      </c>
      <c r="D149" s="21" t="str">
        <f t="shared" si="25"/>
        <v>N/A</v>
      </c>
      <c r="E149" s="21">
        <v>0</v>
      </c>
      <c r="F149" s="21" t="str">
        <f t="shared" si="26"/>
        <v>N/A</v>
      </c>
      <c r="G149" s="41">
        <v>0</v>
      </c>
      <c r="H149" s="21" t="str">
        <f t="shared" si="27"/>
        <v>N/A</v>
      </c>
      <c r="I149" s="70" t="s">
        <v>1000</v>
      </c>
      <c r="J149" s="41" t="s">
        <v>1000</v>
      </c>
      <c r="K149" s="21" t="str">
        <f t="shared" si="28"/>
        <v>N/A</v>
      </c>
    </row>
    <row r="150" spans="1:11">
      <c r="A150" s="152" t="s">
        <v>852</v>
      </c>
      <c r="B150" s="70" t="s">
        <v>51</v>
      </c>
      <c r="C150" s="9">
        <v>0</v>
      </c>
      <c r="D150" s="21" t="str">
        <f t="shared" si="25"/>
        <v>N/A</v>
      </c>
      <c r="E150" s="21">
        <v>0</v>
      </c>
      <c r="F150" s="21" t="str">
        <f t="shared" si="26"/>
        <v>N/A</v>
      </c>
      <c r="G150" s="41">
        <v>0</v>
      </c>
      <c r="H150" s="21" t="str">
        <f t="shared" si="27"/>
        <v>N/A</v>
      </c>
      <c r="I150" s="70" t="s">
        <v>1000</v>
      </c>
      <c r="J150" s="41" t="s">
        <v>1000</v>
      </c>
      <c r="K150" s="21" t="str">
        <f t="shared" si="28"/>
        <v>N/A</v>
      </c>
    </row>
    <row r="151" spans="1:11">
      <c r="A151" s="152" t="s">
        <v>297</v>
      </c>
      <c r="B151" s="70" t="s">
        <v>51</v>
      </c>
      <c r="C151" s="9">
        <v>2.17887989E-2</v>
      </c>
      <c r="D151" s="21" t="str">
        <f t="shared" si="25"/>
        <v>N/A</v>
      </c>
      <c r="E151" s="21">
        <v>1.8566398800000002E-2</v>
      </c>
      <c r="F151" s="21" t="str">
        <f t="shared" si="26"/>
        <v>N/A</v>
      </c>
      <c r="G151" s="41">
        <v>1.76824155E-2</v>
      </c>
      <c r="H151" s="21" t="str">
        <f t="shared" si="27"/>
        <v>N/A</v>
      </c>
      <c r="I151" s="70" t="s">
        <v>1015</v>
      </c>
      <c r="J151" s="41">
        <v>-4.76</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1000</v>
      </c>
      <c r="J152" s="41" t="s">
        <v>1000</v>
      </c>
      <c r="K152" s="21" t="str">
        <f t="shared" si="28"/>
        <v>N/A</v>
      </c>
    </row>
    <row r="153" spans="1:11">
      <c r="A153" s="152" t="s">
        <v>299</v>
      </c>
      <c r="B153" s="70" t="s">
        <v>51</v>
      </c>
      <c r="C153" s="9">
        <v>0.28361753280000002</v>
      </c>
      <c r="D153" s="21" t="str">
        <f t="shared" si="25"/>
        <v>N/A</v>
      </c>
      <c r="E153" s="21">
        <v>0.33498165130000002</v>
      </c>
      <c r="F153" s="21" t="str">
        <f t="shared" si="26"/>
        <v>N/A</v>
      </c>
      <c r="G153" s="41">
        <v>0.45791930460000002</v>
      </c>
      <c r="H153" s="21" t="str">
        <f t="shared" si="27"/>
        <v>N/A</v>
      </c>
      <c r="I153" s="70" t="s">
        <v>1016</v>
      </c>
      <c r="J153" s="41">
        <v>36.700000000000003</v>
      </c>
      <c r="K153" s="21" t="str">
        <f t="shared" si="28"/>
        <v>No</v>
      </c>
    </row>
    <row r="154" spans="1:11">
      <c r="A154" s="152" t="s">
        <v>300</v>
      </c>
      <c r="B154" s="70" t="s">
        <v>51</v>
      </c>
      <c r="C154" s="9">
        <v>0</v>
      </c>
      <c r="D154" s="21" t="str">
        <f t="shared" si="25"/>
        <v>N/A</v>
      </c>
      <c r="E154" s="21">
        <v>0</v>
      </c>
      <c r="F154" s="21" t="str">
        <f t="shared" si="26"/>
        <v>N/A</v>
      </c>
      <c r="G154" s="41">
        <v>0</v>
      </c>
      <c r="H154" s="21" t="str">
        <f t="shared" si="27"/>
        <v>N/A</v>
      </c>
      <c r="I154" s="70" t="s">
        <v>1000</v>
      </c>
      <c r="J154" s="41" t="s">
        <v>1000</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1000</v>
      </c>
      <c r="J155" s="41" t="s">
        <v>1000</v>
      </c>
      <c r="K155" s="21" t="str">
        <f t="shared" si="28"/>
        <v>N/A</v>
      </c>
    </row>
    <row r="156" spans="1:11">
      <c r="A156" s="152" t="s">
        <v>302</v>
      </c>
      <c r="B156" s="70" t="s">
        <v>51</v>
      </c>
      <c r="C156" s="9">
        <v>0</v>
      </c>
      <c r="D156" s="21" t="str">
        <f t="shared" si="25"/>
        <v>N/A</v>
      </c>
      <c r="E156" s="21">
        <v>0</v>
      </c>
      <c r="F156" s="21" t="str">
        <f t="shared" si="26"/>
        <v>N/A</v>
      </c>
      <c r="G156" s="41">
        <v>0</v>
      </c>
      <c r="H156" s="21" t="str">
        <f t="shared" si="27"/>
        <v>N/A</v>
      </c>
      <c r="I156" s="70" t="s">
        <v>1000</v>
      </c>
      <c r="J156" s="41" t="s">
        <v>1000</v>
      </c>
      <c r="K156" s="21" t="str">
        <f t="shared" si="28"/>
        <v>N/A</v>
      </c>
    </row>
    <row r="157" spans="1:11">
      <c r="A157" s="152" t="s">
        <v>303</v>
      </c>
      <c r="B157" s="70" t="s">
        <v>51</v>
      </c>
      <c r="C157" s="9">
        <v>0</v>
      </c>
      <c r="D157" s="21" t="str">
        <f t="shared" si="25"/>
        <v>N/A</v>
      </c>
      <c r="E157" s="21">
        <v>0</v>
      </c>
      <c r="F157" s="21" t="str">
        <f t="shared" si="26"/>
        <v>N/A</v>
      </c>
      <c r="G157" s="41">
        <v>0</v>
      </c>
      <c r="H157" s="21" t="str">
        <f t="shared" si="27"/>
        <v>N/A</v>
      </c>
      <c r="I157" s="70" t="s">
        <v>1000</v>
      </c>
      <c r="J157" s="41" t="s">
        <v>1000</v>
      </c>
      <c r="K157" s="21" t="str">
        <f t="shared" si="28"/>
        <v>N/A</v>
      </c>
    </row>
    <row r="158" spans="1:11">
      <c r="A158" s="152" t="s">
        <v>304</v>
      </c>
      <c r="B158" s="70" t="s">
        <v>51</v>
      </c>
      <c r="C158" s="9">
        <v>0.17900336359999999</v>
      </c>
      <c r="D158" s="21" t="str">
        <f t="shared" si="25"/>
        <v>N/A</v>
      </c>
      <c r="E158" s="21">
        <v>0.2015619931</v>
      </c>
      <c r="F158" s="21" t="str">
        <f t="shared" si="26"/>
        <v>N/A</v>
      </c>
      <c r="G158" s="41">
        <v>0.20956425279999999</v>
      </c>
      <c r="H158" s="21" t="str">
        <f t="shared" si="27"/>
        <v>N/A</v>
      </c>
      <c r="I158" s="70" t="s">
        <v>1017</v>
      </c>
      <c r="J158" s="41">
        <v>3.97</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222015</v>
      </c>
      <c r="D160" s="21" t="str">
        <f>IF($B160="N/A","N/A",IF(C160&gt;15,"No",IF(C160&lt;-15,"No","Yes")))</f>
        <v>N/A</v>
      </c>
      <c r="E160" s="39">
        <v>238994</v>
      </c>
      <c r="F160" s="21" t="str">
        <f>IF($B160="N/A","N/A",IF(E160&gt;15,"No",IF(E160&lt;-15,"No","Yes")))</f>
        <v>N/A</v>
      </c>
      <c r="G160" s="39">
        <v>280108</v>
      </c>
      <c r="H160" s="21" t="str">
        <f>IF($B160="N/A","N/A",IF(G160&gt;15,"No",IF(G160&lt;-15,"No","Yes")))</f>
        <v>N/A</v>
      </c>
      <c r="I160" s="41">
        <v>7.6479999999999997</v>
      </c>
      <c r="J160" s="41">
        <v>17.2</v>
      </c>
      <c r="K160" s="21" t="str">
        <f t="shared" ref="K160:K167" si="29">IF(J160="Div by 0", "N/A", IF(J160="N/A","N/A", IF(J160&gt;15, "No", IF(J160&lt;-15, "No", "Yes"))))</f>
        <v>No</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c r="A163" s="188" t="s">
        <v>193</v>
      </c>
      <c r="B163" s="70" t="s">
        <v>51</v>
      </c>
      <c r="C163" s="92">
        <v>62.155192217</v>
      </c>
      <c r="D163" s="21" t="str">
        <f>IF($B163="N/A","N/A",IF(C163&gt;15,"No",IF(C163&lt;-15,"No","Yes")))</f>
        <v>N/A</v>
      </c>
      <c r="E163" s="86">
        <v>57.118622225000003</v>
      </c>
      <c r="F163" s="21" t="str">
        <f>IF($B163="N/A","N/A",IF(E163&gt;15,"No",IF(E163&lt;-15,"No","Yes")))</f>
        <v>N/A</v>
      </c>
      <c r="G163" s="86">
        <v>46.733834807000001</v>
      </c>
      <c r="H163" s="21" t="str">
        <f>IF($B163="N/A","N/A",IF(G163&gt;15,"No",IF(G163&lt;-15,"No","Yes")))</f>
        <v>N/A</v>
      </c>
      <c r="I163" s="41">
        <v>-8.1</v>
      </c>
      <c r="J163" s="41">
        <v>-18.2</v>
      </c>
      <c r="K163" s="21" t="str">
        <f>IF(J163="Div by 0", "N/A", IF(J163="N/A","N/A", IF(J163&gt;15, "No", IF(J163&lt;-15, "No", "Yes"))))</f>
        <v>No</v>
      </c>
    </row>
    <row r="164" spans="1:11">
      <c r="A164" s="91" t="s">
        <v>91</v>
      </c>
      <c r="B164" s="70" t="s">
        <v>51</v>
      </c>
      <c r="C164" s="94">
        <v>9.6948404387</v>
      </c>
      <c r="D164" s="21" t="str">
        <f>IF($B164="N/A","N/A",IF(C164&gt;15,"No",IF(C164&lt;-15,"No","Yes")))</f>
        <v>N/A</v>
      </c>
      <c r="E164" s="41">
        <v>9.6960593152999994</v>
      </c>
      <c r="F164" s="21" t="str">
        <f>IF($B164="N/A","N/A",IF(E164&gt;15,"No",IF(E164&lt;-15,"No","Yes")))</f>
        <v>N/A</v>
      </c>
      <c r="G164" s="41">
        <v>8.3485655533000003</v>
      </c>
      <c r="H164" s="21" t="str">
        <f>IF($B164="N/A","N/A",IF(G164&gt;15,"No",IF(G164&lt;-15,"No","Yes")))</f>
        <v>N/A</v>
      </c>
      <c r="I164" s="41">
        <v>1.26E-2</v>
      </c>
      <c r="J164" s="41">
        <v>-13.9</v>
      </c>
      <c r="K164" s="21" t="str">
        <f t="shared" si="29"/>
        <v>Yes</v>
      </c>
    </row>
    <row r="165" spans="1:11">
      <c r="A165" s="91" t="s">
        <v>231</v>
      </c>
      <c r="B165" s="70" t="s">
        <v>51</v>
      </c>
      <c r="C165" s="94">
        <v>23.301941828</v>
      </c>
      <c r="D165" s="21" t="str">
        <f>IF($B165="N/A","N/A",IF(C165&gt;15,"No",IF(C165&lt;-15,"No","Yes")))</f>
        <v>N/A</v>
      </c>
      <c r="E165" s="41">
        <v>22.086193475000002</v>
      </c>
      <c r="F165" s="21" t="str">
        <f>IF($B165="N/A","N/A",IF(E165&gt;15,"No",IF(E165&lt;-15,"No","Yes")))</f>
        <v>N/A</v>
      </c>
      <c r="G165" s="41">
        <v>19.730606135999999</v>
      </c>
      <c r="H165" s="21" t="str">
        <f>IF($B165="N/A","N/A",IF(G165&gt;15,"No",IF(G165&lt;-15,"No","Yes")))</f>
        <v>N/A</v>
      </c>
      <c r="I165" s="41">
        <v>-5.22</v>
      </c>
      <c r="J165" s="41">
        <v>-10.7</v>
      </c>
      <c r="K165" s="21" t="str">
        <f t="shared" si="29"/>
        <v>Yes</v>
      </c>
    </row>
    <row r="166" spans="1:11" ht="12.75" customHeight="1">
      <c r="A166" s="91" t="s">
        <v>232</v>
      </c>
      <c r="B166" s="70" t="s">
        <v>51</v>
      </c>
      <c r="C166" s="94">
        <v>13.402061856</v>
      </c>
      <c r="D166" s="21" t="str">
        <f>IF($B166="N/A","N/A",IF(C166&gt;15,"No",IF(C166&lt;-15,"No","Yes")))</f>
        <v>N/A</v>
      </c>
      <c r="E166" s="41">
        <v>11.386138614</v>
      </c>
      <c r="F166" s="21" t="str">
        <f>IF($B166="N/A","N/A",IF(E166&gt;15,"No",IF(E166&lt;-15,"No","Yes")))</f>
        <v>N/A</v>
      </c>
      <c r="G166" s="41">
        <v>2.0202020202000002</v>
      </c>
      <c r="H166" s="21" t="str">
        <f>IF($B166="N/A","N/A",IF(G166&gt;15,"No",IF(G166&lt;-15,"No","Yes")))</f>
        <v>N/A</v>
      </c>
      <c r="I166" s="41">
        <v>-15</v>
      </c>
      <c r="J166" s="41">
        <v>-82.3</v>
      </c>
      <c r="K166" s="21" t="str">
        <f t="shared" si="29"/>
        <v>No</v>
      </c>
    </row>
    <row r="167" spans="1:11">
      <c r="A167" s="91" t="s">
        <v>233</v>
      </c>
      <c r="B167" s="70" t="s">
        <v>51</v>
      </c>
      <c r="C167" s="94">
        <v>8.9153435373000001</v>
      </c>
      <c r="D167" s="21" t="str">
        <f>IF($B167="N/A","N/A",IF(C167&gt;15,"No",IF(C167&lt;-15,"No","Yes")))</f>
        <v>N/A</v>
      </c>
      <c r="E167" s="41">
        <v>8.9152100276000006</v>
      </c>
      <c r="F167" s="21" t="str">
        <f>IF($B167="N/A","N/A",IF(E167&gt;15,"No",IF(E167&lt;-15,"No","Yes")))</f>
        <v>N/A</v>
      </c>
      <c r="G167" s="41">
        <v>7.6637285564999997</v>
      </c>
      <c r="H167" s="21" t="str">
        <f>IF($B167="N/A","N/A",IF(G167&gt;15,"No",IF(G167&lt;-15,"No","Yes")))</f>
        <v>N/A</v>
      </c>
      <c r="I167" s="41">
        <v>-1E-3</v>
      </c>
      <c r="J167" s="41">
        <v>-14</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10.975834966000001</v>
      </c>
      <c r="D169" s="21" t="str">
        <f>IF($B169="N/A","N/A",IF(C169&gt;15,"No",IF(C169&lt;-15,"No","Yes")))</f>
        <v>N/A</v>
      </c>
      <c r="E169" s="41">
        <v>9.1751257354</v>
      </c>
      <c r="F169" s="21" t="str">
        <f t="shared" ref="F169:F189" si="30">IF($B169="N/A","N/A",IF(E169&gt;15,"No",IF(E169&lt;-15,"No","Yes")))</f>
        <v>N/A</v>
      </c>
      <c r="G169" s="41">
        <v>8.4035443472000004</v>
      </c>
      <c r="H169" s="21" t="str">
        <f t="shared" ref="H169:H189" si="31">IF($B169="N/A","N/A",IF(G169&gt;15,"No",IF(G169&lt;-15,"No","Yes")))</f>
        <v>N/A</v>
      </c>
      <c r="I169" s="41">
        <v>-16.399999999999999</v>
      </c>
      <c r="J169" s="41">
        <v>-8.41</v>
      </c>
      <c r="K169" s="21" t="str">
        <f t="shared" ref="K169:K204" si="32">IF(J169="Div by 0", "N/A", IF(J169="N/A","N/A", IF(J169&gt;15, "No", IF(J169&lt;-15, "No", "Yes"))))</f>
        <v>Yes</v>
      </c>
    </row>
    <row r="170" spans="1:11">
      <c r="A170" s="91" t="s">
        <v>243</v>
      </c>
      <c r="B170" s="70" t="s">
        <v>51</v>
      </c>
      <c r="C170" s="94">
        <v>8.0404477174999993</v>
      </c>
      <c r="D170" s="21" t="str">
        <f>IF($B170="N/A","N/A",IF(C170&gt;15,"No",IF(C170&lt;-15,"No","Yes")))</f>
        <v>N/A</v>
      </c>
      <c r="E170" s="41">
        <v>7.0792572197999997</v>
      </c>
      <c r="F170" s="21" t="str">
        <f t="shared" si="30"/>
        <v>N/A</v>
      </c>
      <c r="G170" s="41">
        <v>6.9430362574000002</v>
      </c>
      <c r="H170" s="21" t="str">
        <f t="shared" si="31"/>
        <v>N/A</v>
      </c>
      <c r="I170" s="41">
        <v>-12</v>
      </c>
      <c r="J170" s="41">
        <v>-1.92</v>
      </c>
      <c r="K170" s="21" t="str">
        <f t="shared" si="32"/>
        <v>Yes</v>
      </c>
    </row>
    <row r="171" spans="1:11">
      <c r="A171" s="91" t="s">
        <v>244</v>
      </c>
      <c r="B171" s="70" t="s">
        <v>51</v>
      </c>
      <c r="C171" s="94">
        <v>5.4045897800000002</v>
      </c>
      <c r="D171" s="21" t="str">
        <f>IF($B171="N/A","N/A",IF(C171&gt;15,"No",IF(C171&lt;-15,"No","Yes")))</f>
        <v>N/A</v>
      </c>
      <c r="E171" s="41">
        <v>5.9127007372999998</v>
      </c>
      <c r="F171" s="21" t="str">
        <f t="shared" si="30"/>
        <v>N/A</v>
      </c>
      <c r="G171" s="41">
        <v>5.7249346681000004</v>
      </c>
      <c r="H171" s="21" t="str">
        <f t="shared" si="31"/>
        <v>N/A</v>
      </c>
      <c r="I171" s="41">
        <v>9.4009999999999998</v>
      </c>
      <c r="J171" s="41">
        <v>-3.18</v>
      </c>
      <c r="K171" s="21" t="str">
        <f t="shared" si="32"/>
        <v>Yes</v>
      </c>
    </row>
    <row r="172" spans="1:11">
      <c r="A172" s="91" t="s">
        <v>245</v>
      </c>
      <c r="B172" s="70" t="s">
        <v>51</v>
      </c>
      <c r="C172" s="94">
        <v>19.036101164000002</v>
      </c>
      <c r="D172" s="21" t="str">
        <f>IF($B172="N/A","N/A",IF(C172&gt;15,"No",IF(C172&lt;-15,"No","Yes")))</f>
        <v>N/A</v>
      </c>
      <c r="E172" s="41">
        <v>17.938944073999998</v>
      </c>
      <c r="F172" s="21" t="str">
        <f t="shared" si="30"/>
        <v>N/A</v>
      </c>
      <c r="G172" s="41">
        <v>14.424079283999999</v>
      </c>
      <c r="H172" s="21" t="str">
        <f t="shared" si="31"/>
        <v>N/A</v>
      </c>
      <c r="I172" s="41">
        <v>-5.76</v>
      </c>
      <c r="J172" s="41">
        <v>-19.600000000000001</v>
      </c>
      <c r="K172" s="21" t="str">
        <f t="shared" si="32"/>
        <v>No</v>
      </c>
    </row>
    <row r="173" spans="1:11">
      <c r="A173" s="91" t="s">
        <v>246</v>
      </c>
      <c r="B173" s="70" t="s">
        <v>51</v>
      </c>
      <c r="C173" s="94">
        <v>4.3690741599999999E-2</v>
      </c>
      <c r="D173" s="21" t="str">
        <f t="shared" ref="D173:D189" si="33">IF($B173="N/A","N/A",IF(C173&gt;15,"No",IF(C173&lt;-15,"No","Yes")))</f>
        <v>N/A</v>
      </c>
      <c r="E173" s="41">
        <v>8.4520950299999995E-2</v>
      </c>
      <c r="F173" s="21" t="str">
        <f t="shared" si="30"/>
        <v>N/A</v>
      </c>
      <c r="G173" s="41">
        <v>0.10603053110000001</v>
      </c>
      <c r="H173" s="21" t="str">
        <f t="shared" si="31"/>
        <v>N/A</v>
      </c>
      <c r="I173" s="41">
        <v>93.45</v>
      </c>
      <c r="J173" s="41">
        <v>25.45</v>
      </c>
      <c r="K173" s="21" t="str">
        <f t="shared" si="32"/>
        <v>No</v>
      </c>
    </row>
    <row r="174" spans="1:11">
      <c r="A174" s="91" t="s">
        <v>247</v>
      </c>
      <c r="B174" s="70" t="s">
        <v>51</v>
      </c>
      <c r="C174" s="94">
        <v>11.364097020000001</v>
      </c>
      <c r="D174" s="21" t="str">
        <f t="shared" si="33"/>
        <v>N/A</v>
      </c>
      <c r="E174" s="41">
        <v>14.927571403</v>
      </c>
      <c r="F174" s="21" t="str">
        <f t="shared" si="30"/>
        <v>N/A</v>
      </c>
      <c r="G174" s="41">
        <v>18.592114469999999</v>
      </c>
      <c r="H174" s="21" t="str">
        <f t="shared" si="31"/>
        <v>N/A</v>
      </c>
      <c r="I174" s="41">
        <v>31.36</v>
      </c>
      <c r="J174" s="41">
        <v>24.55</v>
      </c>
      <c r="K174" s="21" t="str">
        <f t="shared" si="32"/>
        <v>No</v>
      </c>
    </row>
    <row r="175" spans="1:11">
      <c r="A175" s="91" t="s">
        <v>249</v>
      </c>
      <c r="B175" s="70" t="s">
        <v>51</v>
      </c>
      <c r="C175" s="94">
        <v>0.81661149020000001</v>
      </c>
      <c r="D175" s="21" t="str">
        <f t="shared" si="33"/>
        <v>N/A</v>
      </c>
      <c r="E175" s="41">
        <v>1.0406118982000001</v>
      </c>
      <c r="F175" s="21" t="str">
        <f t="shared" si="30"/>
        <v>N/A</v>
      </c>
      <c r="G175" s="41">
        <v>0.77755722790000004</v>
      </c>
      <c r="H175" s="21" t="str">
        <f t="shared" si="31"/>
        <v>N/A</v>
      </c>
      <c r="I175" s="41">
        <v>27.43</v>
      </c>
      <c r="J175" s="41">
        <v>-25.3</v>
      </c>
      <c r="K175" s="21" t="str">
        <f t="shared" si="32"/>
        <v>No</v>
      </c>
    </row>
    <row r="176" spans="1:11">
      <c r="A176" s="91" t="s">
        <v>250</v>
      </c>
      <c r="B176" s="70" t="s">
        <v>51</v>
      </c>
      <c r="C176" s="94">
        <v>7.1477152444999996</v>
      </c>
      <c r="D176" s="21" t="str">
        <f t="shared" si="33"/>
        <v>N/A</v>
      </c>
      <c r="E176" s="41">
        <v>7.7232064403000003</v>
      </c>
      <c r="F176" s="21" t="str">
        <f t="shared" si="30"/>
        <v>N/A</v>
      </c>
      <c r="G176" s="41">
        <v>9.1479000957000007</v>
      </c>
      <c r="H176" s="21" t="str">
        <f t="shared" si="31"/>
        <v>N/A</v>
      </c>
      <c r="I176" s="41">
        <v>8.0510000000000002</v>
      </c>
      <c r="J176" s="41">
        <v>18.45</v>
      </c>
      <c r="K176" s="21" t="str">
        <f t="shared" si="32"/>
        <v>No</v>
      </c>
    </row>
    <row r="177" spans="1:11">
      <c r="A177" s="91" t="s">
        <v>251</v>
      </c>
      <c r="B177" s="70" t="s">
        <v>51</v>
      </c>
      <c r="C177" s="94">
        <v>6.8666531540999998</v>
      </c>
      <c r="D177" s="21" t="str">
        <f t="shared" si="33"/>
        <v>N/A</v>
      </c>
      <c r="E177" s="41">
        <v>6.1482715047000003</v>
      </c>
      <c r="F177" s="21" t="str">
        <f t="shared" si="30"/>
        <v>N/A</v>
      </c>
      <c r="G177" s="41">
        <v>5.7492110185999996</v>
      </c>
      <c r="H177" s="21" t="str">
        <f t="shared" si="31"/>
        <v>N/A</v>
      </c>
      <c r="I177" s="41">
        <v>-10.5</v>
      </c>
      <c r="J177" s="41">
        <v>-6.49</v>
      </c>
      <c r="K177" s="21" t="str">
        <f t="shared" si="32"/>
        <v>Yes</v>
      </c>
    </row>
    <row r="178" spans="1:11">
      <c r="A178" s="91" t="s">
        <v>254</v>
      </c>
      <c r="B178" s="70" t="s">
        <v>51</v>
      </c>
      <c r="C178" s="94">
        <v>0</v>
      </c>
      <c r="D178" s="21" t="str">
        <f t="shared" si="33"/>
        <v>N/A</v>
      </c>
      <c r="E178" s="41">
        <v>0</v>
      </c>
      <c r="F178" s="21" t="str">
        <f t="shared" si="30"/>
        <v>N/A</v>
      </c>
      <c r="G178" s="41">
        <v>0</v>
      </c>
      <c r="H178" s="21" t="str">
        <f t="shared" si="31"/>
        <v>N/A</v>
      </c>
      <c r="I178" s="41" t="s">
        <v>1000</v>
      </c>
      <c r="J178" s="41" t="s">
        <v>1000</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1000</v>
      </c>
      <c r="J179" s="41" t="s">
        <v>1000</v>
      </c>
      <c r="K179" s="21" t="str">
        <f t="shared" si="32"/>
        <v>N/A</v>
      </c>
    </row>
    <row r="180" spans="1:11">
      <c r="A180" s="91" t="s">
        <v>256</v>
      </c>
      <c r="B180" s="70" t="s">
        <v>51</v>
      </c>
      <c r="C180" s="94">
        <v>0</v>
      </c>
      <c r="D180" s="21" t="str">
        <f t="shared" si="33"/>
        <v>N/A</v>
      </c>
      <c r="E180" s="41">
        <v>0</v>
      </c>
      <c r="F180" s="21" t="str">
        <f t="shared" si="30"/>
        <v>N/A</v>
      </c>
      <c r="G180" s="41">
        <v>4.2840619000000003E-3</v>
      </c>
      <c r="H180" s="21" t="str">
        <f t="shared" si="31"/>
        <v>N/A</v>
      </c>
      <c r="I180" s="41" t="s">
        <v>1000</v>
      </c>
      <c r="J180" s="41" t="s">
        <v>1000</v>
      </c>
      <c r="K180" s="21" t="str">
        <f t="shared" si="32"/>
        <v>N/A</v>
      </c>
    </row>
    <row r="181" spans="1:11">
      <c r="A181" s="91" t="s">
        <v>257</v>
      </c>
      <c r="B181" s="70" t="s">
        <v>51</v>
      </c>
      <c r="C181" s="94">
        <v>7.6958764046999999</v>
      </c>
      <c r="D181" s="21" t="str">
        <f t="shared" si="33"/>
        <v>N/A</v>
      </c>
      <c r="E181" s="41">
        <v>5.4993012377000001</v>
      </c>
      <c r="F181" s="21" t="str">
        <f t="shared" si="30"/>
        <v>N/A</v>
      </c>
      <c r="G181" s="41">
        <v>4.9534465277999997</v>
      </c>
      <c r="H181" s="21" t="str">
        <f t="shared" si="31"/>
        <v>N/A</v>
      </c>
      <c r="I181" s="41">
        <v>-28.5</v>
      </c>
      <c r="J181" s="41">
        <v>-9.93</v>
      </c>
      <c r="K181" s="21" t="str">
        <f t="shared" si="32"/>
        <v>Yes</v>
      </c>
    </row>
    <row r="182" spans="1:11">
      <c r="A182" s="91" t="s">
        <v>258</v>
      </c>
      <c r="B182" s="70" t="s">
        <v>51</v>
      </c>
      <c r="C182" s="94">
        <v>0</v>
      </c>
      <c r="D182" s="21" t="str">
        <f t="shared" si="33"/>
        <v>N/A</v>
      </c>
      <c r="E182" s="41">
        <v>4.1842049999999998E-4</v>
      </c>
      <c r="F182" s="21" t="str">
        <f t="shared" si="30"/>
        <v>N/A</v>
      </c>
      <c r="G182" s="41">
        <v>1.0710155E-3</v>
      </c>
      <c r="H182" s="21" t="str">
        <f t="shared" si="31"/>
        <v>N/A</v>
      </c>
      <c r="I182" s="41" t="s">
        <v>1000</v>
      </c>
      <c r="J182" s="41">
        <v>156</v>
      </c>
      <c r="K182" s="21" t="str">
        <f t="shared" si="32"/>
        <v>No</v>
      </c>
    </row>
    <row r="183" spans="1:11">
      <c r="A183" s="91" t="s">
        <v>263</v>
      </c>
      <c r="B183" s="70" t="s">
        <v>51</v>
      </c>
      <c r="C183" s="94">
        <v>0</v>
      </c>
      <c r="D183" s="21" t="str">
        <f t="shared" si="33"/>
        <v>N/A</v>
      </c>
      <c r="E183" s="41">
        <v>0</v>
      </c>
      <c r="F183" s="21" t="str">
        <f t="shared" si="30"/>
        <v>N/A</v>
      </c>
      <c r="G183" s="41">
        <v>0</v>
      </c>
      <c r="H183" s="21" t="str">
        <f t="shared" si="31"/>
        <v>N/A</v>
      </c>
      <c r="I183" s="41" t="s">
        <v>1000</v>
      </c>
      <c r="J183" s="41" t="s">
        <v>1000</v>
      </c>
      <c r="K183" s="21" t="str">
        <f t="shared" si="32"/>
        <v>N/A</v>
      </c>
    </row>
    <row r="184" spans="1:11">
      <c r="A184" s="91" t="s">
        <v>264</v>
      </c>
      <c r="B184" s="70" t="s">
        <v>51</v>
      </c>
      <c r="C184" s="94">
        <v>21.066144178999998</v>
      </c>
      <c r="D184" s="21" t="str">
        <f t="shared" si="33"/>
        <v>N/A</v>
      </c>
      <c r="E184" s="41">
        <v>21.531921303000001</v>
      </c>
      <c r="F184" s="21" t="str">
        <f t="shared" si="30"/>
        <v>N/A</v>
      </c>
      <c r="G184" s="41">
        <v>20.770202921999999</v>
      </c>
      <c r="H184" s="21" t="str">
        <f t="shared" si="31"/>
        <v>N/A</v>
      </c>
      <c r="I184" s="41">
        <v>2.2109999999999999</v>
      </c>
      <c r="J184" s="41">
        <v>-3.54</v>
      </c>
      <c r="K184" s="21" t="str">
        <f t="shared" si="32"/>
        <v>Yes</v>
      </c>
    </row>
    <row r="185" spans="1:11">
      <c r="A185" s="91" t="s">
        <v>265</v>
      </c>
      <c r="B185" s="70" t="s">
        <v>51</v>
      </c>
      <c r="C185" s="94">
        <v>0</v>
      </c>
      <c r="D185" s="21" t="str">
        <f t="shared" si="33"/>
        <v>N/A</v>
      </c>
      <c r="E185" s="41">
        <v>0</v>
      </c>
      <c r="F185" s="21" t="str">
        <f t="shared" si="30"/>
        <v>N/A</v>
      </c>
      <c r="G185" s="41">
        <v>0</v>
      </c>
      <c r="H185" s="21" t="str">
        <f t="shared" si="31"/>
        <v>N/A</v>
      </c>
      <c r="I185" s="41" t="s">
        <v>1000</v>
      </c>
      <c r="J185" s="41" t="s">
        <v>1000</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99.764880751000007</v>
      </c>
      <c r="D187" s="21" t="str">
        <f t="shared" si="33"/>
        <v>N/A</v>
      </c>
      <c r="E187" s="41">
        <v>99.703339833000001</v>
      </c>
      <c r="F187" s="21" t="str">
        <f t="shared" si="30"/>
        <v>N/A</v>
      </c>
      <c r="G187" s="41">
        <v>99.940023134</v>
      </c>
      <c r="H187" s="21" t="str">
        <f t="shared" si="31"/>
        <v>N/A</v>
      </c>
      <c r="I187" s="41">
        <v>-6.2E-2</v>
      </c>
      <c r="J187" s="41">
        <v>0.2374</v>
      </c>
      <c r="K187" s="21" t="str">
        <f t="shared" si="32"/>
        <v>Yes</v>
      </c>
    </row>
    <row r="188" spans="1:11">
      <c r="A188" s="91" t="s">
        <v>273</v>
      </c>
      <c r="B188" s="70" t="s">
        <v>85</v>
      </c>
      <c r="C188" s="94">
        <v>100</v>
      </c>
      <c r="D188" s="21" t="str">
        <f>IF($B188="N/A","N/A",IF(C188&gt;100,"No",IF(C188&lt;85,"No","Yes")))</f>
        <v>Yes</v>
      </c>
      <c r="E188" s="41">
        <v>99.998733087000005</v>
      </c>
      <c r="F188" s="21" t="str">
        <f>IF($B188="N/A","N/A",IF(E188&gt;100,"No",IF(E188&lt;85,"No","Yes")))</f>
        <v>Yes</v>
      </c>
      <c r="G188" s="41">
        <v>99.994998624999994</v>
      </c>
      <c r="H188" s="21" t="str">
        <f>IF($B188="N/A","N/A",IF(G188&gt;100,"No",IF(G188&lt;85,"No","Yes")))</f>
        <v>Yes</v>
      </c>
      <c r="I188" s="41">
        <v>-1E-3</v>
      </c>
      <c r="J188" s="41">
        <v>-4.0000000000000001E-3</v>
      </c>
      <c r="K188" s="21" t="str">
        <f t="shared" si="32"/>
        <v>Yes</v>
      </c>
    </row>
    <row r="189" spans="1:11">
      <c r="A189" s="91" t="s">
        <v>274</v>
      </c>
      <c r="B189" s="70" t="s">
        <v>51</v>
      </c>
      <c r="C189" s="94">
        <v>25.351139764999999</v>
      </c>
      <c r="D189" s="21" t="str">
        <f t="shared" si="33"/>
        <v>N/A</v>
      </c>
      <c r="E189" s="41">
        <v>27.676102147000002</v>
      </c>
      <c r="F189" s="21" t="str">
        <f t="shared" si="30"/>
        <v>N/A</v>
      </c>
      <c r="G189" s="41">
        <v>34.698506823000002</v>
      </c>
      <c r="H189" s="21" t="str">
        <f t="shared" si="31"/>
        <v>N/A</v>
      </c>
      <c r="I189" s="41">
        <v>9.1709999999999994</v>
      </c>
      <c r="J189" s="41">
        <v>25.37</v>
      </c>
      <c r="K189" s="21" t="str">
        <f t="shared" si="32"/>
        <v>No</v>
      </c>
    </row>
    <row r="190" spans="1:11">
      <c r="A190" s="91" t="s">
        <v>204</v>
      </c>
      <c r="B190" s="70" t="s">
        <v>12</v>
      </c>
      <c r="C190" s="94">
        <v>9.1415981543000004</v>
      </c>
      <c r="D190" s="21" t="str">
        <f>IF($B190="N/A","N/A",IF(C190&gt;25,"No",IF(C190&lt;5,"No","Yes")))</f>
        <v>Yes</v>
      </c>
      <c r="E190" s="41">
        <v>4.5386826699</v>
      </c>
      <c r="F190" s="21" t="str">
        <f>IF($B190="N/A","N/A",IF(E190&gt;25,"No",IF(E190&lt;5,"No","Yes")))</f>
        <v>No</v>
      </c>
      <c r="G190" s="41">
        <v>4.6874330214000004</v>
      </c>
      <c r="H190" s="21" t="str">
        <f>IF($B190="N/A","N/A",IF(G190&gt;25,"No",IF(G190&lt;5,"No","Yes")))</f>
        <v>No</v>
      </c>
      <c r="I190" s="41">
        <v>-50.4</v>
      </c>
      <c r="J190" s="41">
        <v>3.2770000000000001</v>
      </c>
      <c r="K190" s="21" t="str">
        <f t="shared" si="32"/>
        <v>Yes</v>
      </c>
    </row>
    <row r="191" spans="1:11">
      <c r="A191" s="91" t="s">
        <v>205</v>
      </c>
      <c r="B191" s="70" t="s">
        <v>13</v>
      </c>
      <c r="C191" s="94">
        <v>38.105041694000001</v>
      </c>
      <c r="D191" s="21" t="str">
        <f>IF($B191="N/A","N/A",IF(C191&gt;70,"No",IF(C191&lt;40,"No","Yes")))</f>
        <v>No</v>
      </c>
      <c r="E191" s="41">
        <v>41.104140000000001</v>
      </c>
      <c r="F191" s="21" t="str">
        <f>IF($B191="N/A","N/A",IF(E191&gt;70,"No",IF(E191&lt;40,"No","Yes")))</f>
        <v>Yes</v>
      </c>
      <c r="G191" s="41">
        <v>38.486461384999998</v>
      </c>
      <c r="H191" s="21" t="str">
        <f>IF($B191="N/A","N/A",IF(G191&gt;70,"No",IF(G191&lt;40,"No","Yes")))</f>
        <v>No</v>
      </c>
      <c r="I191" s="41">
        <v>7.8710000000000004</v>
      </c>
      <c r="J191" s="41">
        <v>-6.37</v>
      </c>
      <c r="K191" s="21" t="str">
        <f t="shared" si="32"/>
        <v>Yes</v>
      </c>
    </row>
    <row r="192" spans="1:11">
      <c r="A192" s="91" t="s">
        <v>206</v>
      </c>
      <c r="B192" s="70" t="s">
        <v>14</v>
      </c>
      <c r="C192" s="94">
        <v>52.753360151000003</v>
      </c>
      <c r="D192" s="21" t="str">
        <f>IF($B192="N/A","N/A",IF(C192&gt;55,"No",IF(C192&lt;20,"No","Yes")))</f>
        <v>Yes</v>
      </c>
      <c r="E192" s="41">
        <v>54.357177329999999</v>
      </c>
      <c r="F192" s="21" t="str">
        <f>IF($B192="N/A","N/A",IF(E192&gt;55,"No",IF(E192&lt;20,"No","Yes")))</f>
        <v>Yes</v>
      </c>
      <c r="G192" s="41">
        <v>56.826105593999998</v>
      </c>
      <c r="H192" s="21" t="str">
        <f>IF($B192="N/A","N/A",IF(G192&gt;55,"No",IF(G192&lt;20,"No","Yes")))</f>
        <v>No</v>
      </c>
      <c r="I192" s="41">
        <v>3.04</v>
      </c>
      <c r="J192" s="41">
        <v>4.5419999999999998</v>
      </c>
      <c r="K192" s="21" t="str">
        <f t="shared" si="32"/>
        <v>Yes</v>
      </c>
    </row>
    <row r="193" spans="1:11">
      <c r="A193" s="188" t="s">
        <v>985</v>
      </c>
      <c r="B193" s="182" t="s">
        <v>991</v>
      </c>
      <c r="C193" s="94" t="s">
        <v>51</v>
      </c>
      <c r="D193" s="21" t="str">
        <f>IF($B193="N/A","N/A",IF(C193&gt;95,"Yes","No"))</f>
        <v>Yes</v>
      </c>
      <c r="E193" s="41" t="s">
        <v>51</v>
      </c>
      <c r="F193" s="21" t="str">
        <f>IF($B193="N/A","N/A",IF(E193&gt;95,"Yes","No"))</f>
        <v>Yes</v>
      </c>
      <c r="G193" s="41">
        <v>96.808730917999995</v>
      </c>
      <c r="H193" s="21" t="str">
        <f>IF($B193="N/A","N/A",IF(G193&gt;95,"Yes","No"))</f>
        <v>Yes</v>
      </c>
      <c r="I193" s="41" t="s">
        <v>51</v>
      </c>
      <c r="J193" s="41" t="s">
        <v>51</v>
      </c>
      <c r="K193" s="21" t="str">
        <f t="shared" si="32"/>
        <v>N/A</v>
      </c>
    </row>
    <row r="194" spans="1:11">
      <c r="A194" s="91" t="s">
        <v>275</v>
      </c>
      <c r="B194" s="70" t="s">
        <v>51</v>
      </c>
      <c r="C194" s="9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v>96.443866443999994</v>
      </c>
      <c r="D196" s="21" t="str">
        <f>IF($B196="N/A","N/A",IF(C196&gt;100,"No",IF(C196&lt;98,"No","Yes")))</f>
        <v>No</v>
      </c>
      <c r="E196" s="41">
        <v>99.183213820000006</v>
      </c>
      <c r="F196" s="21" t="str">
        <f>IF($B196="N/A","N/A",IF(E196&gt;100,"No",IF(E196&lt;98,"No","Yes")))</f>
        <v>Yes</v>
      </c>
      <c r="G196" s="41">
        <v>99.178845607</v>
      </c>
      <c r="H196" s="21" t="str">
        <f>IF($B196="N/A","N/A",IF(G196&gt;100,"No",IF(G196&lt;98,"No","Yes")))</f>
        <v>Yes</v>
      </c>
      <c r="I196" s="41">
        <v>2.84</v>
      </c>
      <c r="J196" s="41">
        <v>-4.0000000000000001E-3</v>
      </c>
      <c r="K196" s="21" t="str">
        <f t="shared" si="32"/>
        <v>Yes</v>
      </c>
    </row>
    <row r="197" spans="1:11">
      <c r="A197" s="91" t="s">
        <v>278</v>
      </c>
      <c r="B197" s="70" t="s">
        <v>51</v>
      </c>
      <c r="C197" s="94">
        <v>75.158077130999999</v>
      </c>
      <c r="D197" s="21" t="str">
        <f t="shared" si="34"/>
        <v>N/A</v>
      </c>
      <c r="E197" s="41">
        <v>74.560572434999997</v>
      </c>
      <c r="F197" s="21" t="str">
        <f>IF($B197="N/A","N/A",IF(E197&gt;15,"No",IF(E197&lt;-15,"No","Yes")))</f>
        <v>N/A</v>
      </c>
      <c r="G197" s="41">
        <v>74.268445138999994</v>
      </c>
      <c r="H197" s="21" t="str">
        <f>IF($B197="N/A","N/A",IF(G197&gt;15,"No",IF(G197&lt;-15,"No","Yes")))</f>
        <v>N/A</v>
      </c>
      <c r="I197" s="41">
        <v>-0.79500000000000004</v>
      </c>
      <c r="J197" s="41">
        <v>-0.39200000000000002</v>
      </c>
      <c r="K197" s="21" t="str">
        <f t="shared" si="32"/>
        <v>Yes</v>
      </c>
    </row>
    <row r="198" spans="1:11">
      <c r="A198" s="91" t="s">
        <v>279</v>
      </c>
      <c r="B198" s="70" t="s">
        <v>51</v>
      </c>
      <c r="C198" s="94">
        <v>24.840965551</v>
      </c>
      <c r="D198" s="21" t="str">
        <f t="shared" si="34"/>
        <v>N/A</v>
      </c>
      <c r="E198" s="41">
        <v>25.438994951000002</v>
      </c>
      <c r="F198" s="21" t="str">
        <f>IF($B198="N/A","N/A",IF(E198&gt;15,"No",IF(E198&lt;-15,"No","Yes")))</f>
        <v>N/A</v>
      </c>
      <c r="G198" s="41">
        <v>25.731554860999999</v>
      </c>
      <c r="H198" s="21" t="str">
        <f>IF($B198="N/A","N/A",IF(G198&gt;15,"No",IF(G198&lt;-15,"No","Yes")))</f>
        <v>N/A</v>
      </c>
      <c r="I198" s="41">
        <v>2.407</v>
      </c>
      <c r="J198" s="41">
        <v>1.1499999999999999</v>
      </c>
      <c r="K198" s="21" t="str">
        <f t="shared" si="32"/>
        <v>Yes</v>
      </c>
    </row>
    <row r="199" spans="1:11">
      <c r="A199" s="91" t="s">
        <v>305</v>
      </c>
      <c r="B199" s="70" t="s">
        <v>51</v>
      </c>
      <c r="C199" s="94">
        <v>9.5731799999999997E-4</v>
      </c>
      <c r="D199" s="21" t="str">
        <f t="shared" si="34"/>
        <v>N/A</v>
      </c>
      <c r="E199" s="41">
        <v>4.3261390000000002E-4</v>
      </c>
      <c r="F199" s="21" t="str">
        <f>IF($B199="N/A","N/A",IF(E199&gt;15,"No",IF(E199&lt;-15,"No","Yes")))</f>
        <v>N/A</v>
      </c>
      <c r="G199" s="41">
        <v>0</v>
      </c>
      <c r="H199" s="21" t="str">
        <f>IF($B199="N/A","N/A",IF(G199&gt;15,"No",IF(G199&lt;-15,"No","Yes")))</f>
        <v>N/A</v>
      </c>
      <c r="I199" s="41">
        <v>-54.8</v>
      </c>
      <c r="J199" s="41">
        <v>-100</v>
      </c>
      <c r="K199" s="21" t="str">
        <f t="shared" si="32"/>
        <v>No</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85.037556941999995</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14.942807774</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0.10603053110000001</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1.96352835E-2</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09/23/2010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999</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3619674</v>
      </c>
      <c r="D6" s="21" t="str">
        <f>IF($B6="N/A","N/A",IF(C6&gt;15,"No",IF(C6&lt;-15,"No","Yes")))</f>
        <v>N/A</v>
      </c>
      <c r="E6" s="20">
        <v>2219482</v>
      </c>
      <c r="F6" s="21" t="str">
        <f>IF($B6="N/A","N/A",IF(E6&gt;15,"No",IF(E6&lt;-15,"No","Yes")))</f>
        <v>N/A</v>
      </c>
      <c r="G6" s="20">
        <v>2075283</v>
      </c>
      <c r="H6" s="21" t="str">
        <f>IF($B6="N/A","N/A",IF(G6&gt;15,"No",IF(G6&lt;-15,"No","Yes")))</f>
        <v>N/A</v>
      </c>
      <c r="I6" s="22">
        <v>-38.700000000000003</v>
      </c>
      <c r="J6" s="22">
        <v>-6.5</v>
      </c>
      <c r="K6" s="21" t="str">
        <f>IF(J6="Div by 0", "N/A", IF(J6="N/A","N/A", IF(J6&gt;15, "No", IF(J6&lt;-15, "No", "Yes"))))</f>
        <v>Yes</v>
      </c>
    </row>
    <row r="7" spans="1:12">
      <c r="A7" s="159" t="s">
        <v>712</v>
      </c>
      <c r="B7" s="3" t="s">
        <v>51</v>
      </c>
      <c r="C7" s="23">
        <v>0</v>
      </c>
      <c r="D7" s="21" t="str">
        <f>IF($B7="N/A","N/A",IF(C7&gt;15,"No",IF(C7&lt;-15,"No","Yes")))</f>
        <v>N/A</v>
      </c>
      <c r="E7" s="23">
        <v>0</v>
      </c>
      <c r="F7" s="21" t="str">
        <f>IF($B7="N/A","N/A",IF(E7&gt;15,"No",IF(E7&lt;-15,"No","Yes")))</f>
        <v>N/A</v>
      </c>
      <c r="G7" s="23">
        <v>0</v>
      </c>
      <c r="H7" s="21" t="str">
        <f>IF($B7="N/A","N/A",IF(G7&gt;15,"No",IF(G7&lt;-15,"No","Yes")))</f>
        <v>N/A</v>
      </c>
      <c r="I7" s="22" t="s">
        <v>1000</v>
      </c>
      <c r="J7" s="22" t="s">
        <v>1000</v>
      </c>
      <c r="K7" s="21" t="str">
        <f>IF(J7="Div by 0", "N/A", IF(J7="N/A","N/A", IF(J7&gt;15, "No", IF(J7&lt;-15, "No", "Yes"))))</f>
        <v>N/A</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1000</v>
      </c>
      <c r="J8" s="22" t="s">
        <v>1000</v>
      </c>
      <c r="K8" s="21" t="str">
        <f>IF(J8="Div by 0", "N/A", IF(J8="N/A","N/A", IF(J8&gt;15, "No", IF(J8&lt;-15, "No", "Yes"))))</f>
        <v>N/A</v>
      </c>
    </row>
    <row r="9" spans="1:12">
      <c r="A9" s="2" t="s">
        <v>48</v>
      </c>
      <c r="B9" s="3" t="s">
        <v>51</v>
      </c>
      <c r="C9" s="20">
        <v>3619674</v>
      </c>
      <c r="D9" s="21" t="str">
        <f>IF($B9="N/A","N/A",IF(C9&gt;15,"No",IF(C9&lt;-15,"No","Yes")))</f>
        <v>N/A</v>
      </c>
      <c r="E9" s="20">
        <v>2219482</v>
      </c>
      <c r="F9" s="21" t="str">
        <f>IF($B9="N/A","N/A",IF(E9&gt;15,"No",IF(E9&lt;-15,"No","Yes")))</f>
        <v>N/A</v>
      </c>
      <c r="G9" s="20">
        <v>2075283</v>
      </c>
      <c r="H9" s="21" t="str">
        <f>IF($B9="N/A","N/A",IF(G9&gt;15,"No",IF(G9&lt;-15,"No","Yes")))</f>
        <v>N/A</v>
      </c>
      <c r="I9" s="22">
        <v>-38.700000000000003</v>
      </c>
      <c r="J9" s="22">
        <v>-6.5</v>
      </c>
      <c r="K9" s="21" t="str">
        <f t="shared" ref="K9:K17" si="0">IF(J9="Div by 0", "N/A", IF(J9="N/A","N/A", IF(J9&gt;15, "No", IF(J9&lt;-15, "No", "Yes"))))</f>
        <v>Yes</v>
      </c>
    </row>
    <row r="10" spans="1:12" ht="14.25" customHeight="1">
      <c r="A10" s="159" t="s">
        <v>715</v>
      </c>
      <c r="B10" s="3" t="s">
        <v>51</v>
      </c>
      <c r="C10" s="23">
        <v>3.1057216754999999</v>
      </c>
      <c r="D10" s="21" t="str">
        <f>IF($B10="N/A","N/A",IF(C10&gt;15,"No",IF(C10&lt;-15,"No","Yes")))</f>
        <v>N/A</v>
      </c>
      <c r="E10" s="23">
        <v>3.7337090366000001</v>
      </c>
      <c r="F10" s="21" t="str">
        <f>IF($B10="N/A","N/A",IF(E10&gt;15,"No",IF(E10&lt;-15,"No","Yes")))</f>
        <v>N/A</v>
      </c>
      <c r="G10" s="23">
        <v>3.9092499674000001</v>
      </c>
      <c r="H10" s="21" t="str">
        <f>IF($B10="N/A","N/A",IF(G10&gt;15,"No",IF(G10&lt;-15,"No","Yes")))</f>
        <v>N/A</v>
      </c>
      <c r="I10" s="22">
        <v>20.22</v>
      </c>
      <c r="J10" s="22">
        <v>4.702</v>
      </c>
      <c r="K10" s="21" t="str">
        <f t="shared" si="0"/>
        <v>Yes</v>
      </c>
    </row>
    <row r="11" spans="1:12">
      <c r="A11" s="159" t="s">
        <v>716</v>
      </c>
      <c r="B11" s="3" t="s">
        <v>183</v>
      </c>
      <c r="C11" s="23">
        <v>89.828050918000002</v>
      </c>
      <c r="D11" s="21" t="str">
        <f>IF($B11="N/A","N/A",IF(C11&gt;1,"Yes","No"))</f>
        <v>Yes</v>
      </c>
      <c r="E11" s="23">
        <v>90.694952274000002</v>
      </c>
      <c r="F11" s="21" t="str">
        <f>IF($B11="N/A","N/A",IF(E11&gt;1,"Yes","No"))</f>
        <v>Yes</v>
      </c>
      <c r="G11" s="23">
        <v>91.024060743999996</v>
      </c>
      <c r="H11" s="21" t="str">
        <f>IF($B11="N/A","N/A",IF(G11&gt;1,"Yes","No"))</f>
        <v>Yes</v>
      </c>
      <c r="I11" s="22">
        <v>0.96509999999999996</v>
      </c>
      <c r="J11" s="22">
        <v>0.3629</v>
      </c>
      <c r="K11" s="21" t="str">
        <f t="shared" si="0"/>
        <v>Yes</v>
      </c>
    </row>
    <row r="12" spans="1:12" ht="12.75" customHeight="1">
      <c r="A12" s="159" t="s">
        <v>717</v>
      </c>
      <c r="B12" s="3" t="s">
        <v>51</v>
      </c>
      <c r="C12" s="31">
        <v>85.946983107999998</v>
      </c>
      <c r="D12" s="21" t="str">
        <f>IF($B12="N/A","N/A",IF(C12&gt;15,"No",IF(C12&lt;-15,"No","Yes")))</f>
        <v>N/A</v>
      </c>
      <c r="E12" s="31">
        <v>82.631961287999999</v>
      </c>
      <c r="F12" s="21" t="str">
        <f>IF($B12="N/A","N/A",IF(E12&gt;15,"No",IF(E12&lt;-15,"No","Yes")))</f>
        <v>N/A</v>
      </c>
      <c r="G12" s="31">
        <v>86.823045065000002</v>
      </c>
      <c r="H12" s="21" t="str">
        <f>IF($B12="N/A","N/A",IF(G12&gt;15,"No",IF(G12&lt;-15,"No","Yes")))</f>
        <v>N/A</v>
      </c>
      <c r="I12" s="22">
        <v>-3.86</v>
      </c>
      <c r="J12" s="22">
        <v>5.0720000000000001</v>
      </c>
      <c r="K12" s="21" t="str">
        <f t="shared" si="0"/>
        <v>Yes</v>
      </c>
    </row>
    <row r="13" spans="1:12" ht="12.75" customHeight="1">
      <c r="A13" s="72" t="s">
        <v>865</v>
      </c>
      <c r="B13" s="70" t="s">
        <v>51</v>
      </c>
      <c r="C13" s="39">
        <v>328</v>
      </c>
      <c r="D13" s="21" t="str">
        <f>IF($B13="N/A","N/A",IF(C13&gt;15,"No",IF(C13&lt;-15,"No","Yes")))</f>
        <v>N/A</v>
      </c>
      <c r="E13" s="39">
        <v>417</v>
      </c>
      <c r="F13" s="21" t="str">
        <f>IF($B13="N/A","N/A",IF(E13&gt;15,"No",IF(E13&lt;-15,"No","Yes")))</f>
        <v>N/A</v>
      </c>
      <c r="G13" s="39">
        <v>420</v>
      </c>
      <c r="H13" s="21" t="str">
        <f>IF($B13="N/A","N/A",IF(G13&gt;15,"No",IF(G13&lt;-15,"No","Yes")))</f>
        <v>N/A</v>
      </c>
      <c r="I13" s="70" t="s">
        <v>1018</v>
      </c>
      <c r="J13" s="41">
        <v>0.71940000000000004</v>
      </c>
      <c r="K13" s="21" t="str">
        <f t="shared" si="0"/>
        <v>Yes</v>
      </c>
    </row>
    <row r="14" spans="1:12" ht="27.75" customHeight="1">
      <c r="A14" s="2" t="s">
        <v>866</v>
      </c>
      <c r="B14" s="70" t="s">
        <v>51</v>
      </c>
      <c r="C14" s="31" t="s">
        <v>51</v>
      </c>
      <c r="D14" s="21" t="str">
        <f>IF($B14="N/A","N/A",IF(C14&gt;60,"No",IF(C14&lt;15,"No","Yes")))</f>
        <v>N/A</v>
      </c>
      <c r="E14" s="31">
        <v>72.316546763000005</v>
      </c>
      <c r="F14" s="21" t="str">
        <f>IF($B14="N/A","N/A",IF(E14&gt;60,"No",IF(E14&lt;15,"No","Yes")))</f>
        <v>N/A</v>
      </c>
      <c r="G14" s="31">
        <v>84.254761904999995</v>
      </c>
      <c r="H14" s="21" t="str">
        <f>IF($B14="N/A","N/A",IF(G14&gt;60,"No",IF(G14&lt;15,"No","Yes")))</f>
        <v>N/A</v>
      </c>
      <c r="I14" s="22" t="s">
        <v>51</v>
      </c>
      <c r="J14" s="22">
        <v>16.510000000000002</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1000</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5" t="s">
        <v>51</v>
      </c>
      <c r="D17" s="21" t="str">
        <f>IF($B17="N/A","N/A",IF(C17&gt;15,"No",IF(C17&lt;-15,"No","Yes")))</f>
        <v>N/A</v>
      </c>
      <c r="E17" s="195" t="s">
        <v>51</v>
      </c>
      <c r="F17" s="21" t="str">
        <f>IF($B17="N/A","N/A",IF(E17&gt;15,"No",IF(E17&lt;-15,"No","Yes")))</f>
        <v>N/A</v>
      </c>
      <c r="G17" s="195">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3619674</v>
      </c>
      <c r="D19" s="21" t="str">
        <f>IF($B19="N/A","N/A",IF(C19&gt;15,"No",IF(C19&lt;-15,"No","Yes")))</f>
        <v>N/A</v>
      </c>
      <c r="E19" s="20">
        <v>2219482</v>
      </c>
      <c r="F19" s="21" t="str">
        <f>IF($B19="N/A","N/A",IF(E19&gt;15,"No",IF(E19&lt;-15,"No","Yes")))</f>
        <v>N/A</v>
      </c>
      <c r="G19" s="20">
        <v>2075283</v>
      </c>
      <c r="H19" s="21" t="str">
        <f>IF($B19="N/A","N/A",IF(G19&gt;15,"No",IF(G19&lt;-15,"No","Yes")))</f>
        <v>N/A</v>
      </c>
      <c r="I19" s="22">
        <v>-38.700000000000003</v>
      </c>
      <c r="J19" s="22">
        <v>-6.5</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c r="A22" s="2" t="s">
        <v>193</v>
      </c>
      <c r="B22" s="3" t="s">
        <v>137</v>
      </c>
      <c r="C22" s="31">
        <v>63.811692434000001</v>
      </c>
      <c r="D22" s="21" t="str">
        <f>IF($B22="N/A","N/A",IF(C22&gt;60,"No",IF(C22&lt;15,"No","Yes")))</f>
        <v>No</v>
      </c>
      <c r="E22" s="31">
        <v>63.126446620999999</v>
      </c>
      <c r="F22" s="21" t="str">
        <f>IF($B22="N/A","N/A",IF(E22&gt;60,"No",IF(E22&lt;15,"No","Yes")))</f>
        <v>No</v>
      </c>
      <c r="G22" s="31">
        <v>67.527859574000004</v>
      </c>
      <c r="H22" s="21" t="str">
        <f>IF($B22="N/A","N/A",IF(G22&gt;60,"No",IF(G22&lt;15,"No","Yes")))</f>
        <v>No</v>
      </c>
      <c r="I22" s="22">
        <v>-1.07</v>
      </c>
      <c r="J22" s="22">
        <v>6.9720000000000004</v>
      </c>
      <c r="K22" s="21" t="str">
        <f t="shared" si="1"/>
        <v>Yes</v>
      </c>
    </row>
    <row r="23" spans="1:11">
      <c r="A23" s="2" t="s">
        <v>49</v>
      </c>
      <c r="B23" s="3" t="s">
        <v>184</v>
      </c>
      <c r="C23" s="23">
        <v>0.21902524919999999</v>
      </c>
      <c r="D23" s="21" t="str">
        <f>IF($B23="N/A","N/A",IF(C23&gt;15,"No",IF(C23&lt;=0,"No","Yes")))</f>
        <v>Yes</v>
      </c>
      <c r="E23" s="23">
        <v>0.34643218549999999</v>
      </c>
      <c r="F23" s="21" t="str">
        <f>IF($B23="N/A","N/A",IF(E23&gt;15,"No",IF(E23&lt;=0,"No","Yes")))</f>
        <v>Yes</v>
      </c>
      <c r="G23" s="23">
        <v>0.42187017389999998</v>
      </c>
      <c r="H23" s="21" t="str">
        <f>IF($B23="N/A","N/A",IF(G23&gt;15,"No",IF(G23&lt;=0,"No","Yes")))</f>
        <v>Yes</v>
      </c>
      <c r="I23" s="22">
        <v>58.17</v>
      </c>
      <c r="J23" s="22">
        <v>21.78</v>
      </c>
      <c r="K23" s="21" t="str">
        <f t="shared" si="1"/>
        <v>No</v>
      </c>
    </row>
    <row r="24" spans="1:11">
      <c r="A24" s="2" t="s">
        <v>195</v>
      </c>
      <c r="B24" s="3" t="s">
        <v>51</v>
      </c>
      <c r="C24" s="31">
        <v>121.76437941</v>
      </c>
      <c r="D24" s="21" t="str">
        <f>IF($B24="N/A","N/A",IF(C24&gt;15,"No",IF(C24&lt;-15,"No","Yes")))</f>
        <v>N/A</v>
      </c>
      <c r="E24" s="31">
        <v>130.95565092999999</v>
      </c>
      <c r="F24" s="21" t="str">
        <f>IF($B24="N/A","N/A",IF(E24&gt;15,"No",IF(E24&lt;-15,"No","Yes")))</f>
        <v>N/A</v>
      </c>
      <c r="G24" s="31">
        <v>114.7893775</v>
      </c>
      <c r="H24" s="21" t="str">
        <f>IF($B24="N/A","N/A",IF(G24&gt;15,"No",IF(G24&lt;-15,"No","Yes")))</f>
        <v>N/A</v>
      </c>
      <c r="I24" s="22">
        <v>7.548</v>
      </c>
      <c r="J24" s="22">
        <v>-12.3</v>
      </c>
      <c r="K24" s="21" t="str">
        <f t="shared" si="1"/>
        <v>Yes</v>
      </c>
    </row>
    <row r="25" spans="1:11">
      <c r="A25" s="2" t="s">
        <v>201</v>
      </c>
      <c r="B25" s="3" t="s">
        <v>51</v>
      </c>
      <c r="C25" s="23">
        <v>1.1538331905000001</v>
      </c>
      <c r="D25" s="21" t="str">
        <f>IF($B25="N/A","N/A",IF(C25&gt;15,"No",IF(C25&lt;-15,"No","Yes")))</f>
        <v>N/A</v>
      </c>
      <c r="E25" s="23">
        <v>1.5571200848</v>
      </c>
      <c r="F25" s="21" t="str">
        <f>IF($B25="N/A","N/A",IF(E25&gt;15,"No",IF(E25&lt;-15,"No","Yes")))</f>
        <v>N/A</v>
      </c>
      <c r="G25" s="23">
        <v>1.5605100606</v>
      </c>
      <c r="H25" s="21" t="str">
        <f>IF($B25="N/A","N/A",IF(G25&gt;15,"No",IF(G25&lt;-15,"No","Yes")))</f>
        <v>N/A</v>
      </c>
      <c r="I25" s="22">
        <v>34.950000000000003</v>
      </c>
      <c r="J25" s="22">
        <v>0.2177</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c r="A28" s="192" t="s">
        <v>986</v>
      </c>
      <c r="B28" s="3" t="s">
        <v>51</v>
      </c>
      <c r="C28" s="23" t="s">
        <v>51</v>
      </c>
      <c r="D28" s="21" t="str">
        <f>IF($B28="N/A","N/A",IF(C28&gt;15,"No",IF(C28&lt;-15,"No","Yes")))</f>
        <v>N/A</v>
      </c>
      <c r="E28" s="23" t="s">
        <v>51</v>
      </c>
      <c r="F28" s="21" t="str">
        <f>IF($B28="N/A","N/A",IF(E28&gt;15,"No",IF(E28&lt;-15,"No","Yes")))</f>
        <v>N/A</v>
      </c>
      <c r="G28" s="23">
        <v>99.988483497999994</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c r="A30" s="2" t="s">
        <v>140</v>
      </c>
      <c r="B30" s="3" t="s">
        <v>141</v>
      </c>
      <c r="C30" s="23">
        <v>99.281703269000005</v>
      </c>
      <c r="D30" s="21" t="str">
        <f>IF($B30="N/A","N/A",IF(C30&gt;98,"Yes","No"))</f>
        <v>Yes</v>
      </c>
      <c r="E30" s="23">
        <v>98.999451222999994</v>
      </c>
      <c r="F30" s="21" t="str">
        <f>IF($B30="N/A","N/A",IF(E30&gt;98,"Yes","No"))</f>
        <v>Yes</v>
      </c>
      <c r="G30" s="23">
        <v>98.894560404999993</v>
      </c>
      <c r="H30" s="21" t="str">
        <f>IF($B30="N/A","N/A",IF(G30&gt;98,"Yes","No"))</f>
        <v>Yes</v>
      </c>
      <c r="I30" s="22">
        <v>-0.28399999999999997</v>
      </c>
      <c r="J30" s="22">
        <v>-0.106</v>
      </c>
      <c r="K30" s="21" t="str">
        <f t="shared" si="1"/>
        <v>Yes</v>
      </c>
    </row>
    <row r="31" spans="1:11">
      <c r="A31" s="2" t="s">
        <v>308</v>
      </c>
      <c r="B31" s="3" t="s">
        <v>141</v>
      </c>
      <c r="C31" s="23">
        <v>99.998922554999993</v>
      </c>
      <c r="D31" s="21" t="str">
        <f>IF($B31="N/A","N/A",IF(C31&gt;98,"Yes","No"))</f>
        <v>Yes</v>
      </c>
      <c r="E31" s="23">
        <v>99.998648333000006</v>
      </c>
      <c r="F31" s="21" t="str">
        <f>IF($B31="N/A","N/A",IF(E31&gt;98,"Yes","No"))</f>
        <v>Yes</v>
      </c>
      <c r="G31" s="23">
        <v>99.998843531000006</v>
      </c>
      <c r="H31" s="21" t="str">
        <f>IF($B31="N/A","N/A",IF(G31&gt;98,"Yes","No"))</f>
        <v>Yes</v>
      </c>
      <c r="I31" s="22">
        <v>0</v>
      </c>
      <c r="J31" s="22">
        <v>2.0000000000000001E-4</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99.745363808999997</v>
      </c>
      <c r="D33" s="21" t="str">
        <f>IF($B33="N/A","N/A",IF(C33&gt;100,"No",IF(C33&lt;98,"No","Yes")))</f>
        <v>Yes</v>
      </c>
      <c r="E33" s="23">
        <v>99.70006515</v>
      </c>
      <c r="F33" s="21" t="str">
        <f>IF($B33="N/A","N/A",IF(E33&gt;100,"No",IF(E33&lt;98,"No","Yes")))</f>
        <v>Yes</v>
      </c>
      <c r="G33" s="23">
        <v>99.579430853999995</v>
      </c>
      <c r="H33" s="21" t="str">
        <f>IF($B33="N/A","N/A",IF(G33&gt;100,"No",IF(G33&lt;98,"No","Yes")))</f>
        <v>Yes</v>
      </c>
      <c r="I33" s="22">
        <v>-4.4999999999999998E-2</v>
      </c>
      <c r="J33" s="22">
        <v>-0.121</v>
      </c>
      <c r="K33" s="21" t="str">
        <f t="shared" si="1"/>
        <v>Yes</v>
      </c>
    </row>
    <row r="34" spans="1:11">
      <c r="A34" s="2" t="s">
        <v>309</v>
      </c>
      <c r="B34" s="3" t="s">
        <v>56</v>
      </c>
      <c r="C34" s="23">
        <v>99.914826583999997</v>
      </c>
      <c r="D34" s="21" t="str">
        <f>IF($B34="N/A","N/A",IF(C34&gt;100,"No",IF(C34&lt;98,"No","Yes")))</f>
        <v>Yes</v>
      </c>
      <c r="E34" s="23">
        <v>99.873348825999997</v>
      </c>
      <c r="F34" s="21" t="str">
        <f>IF($B34="N/A","N/A",IF(E34&gt;100,"No",IF(E34&lt;98,"No","Yes")))</f>
        <v>Yes</v>
      </c>
      <c r="G34" s="23">
        <v>99.871728337999997</v>
      </c>
      <c r="H34" s="21" t="str">
        <f>IF($B34="N/A","N/A",IF(G34&gt;100,"No",IF(G34&lt;98,"No","Yes")))</f>
        <v>Yes</v>
      </c>
      <c r="I34" s="22">
        <v>-4.2000000000000003E-2</v>
      </c>
      <c r="J34" s="22">
        <v>-2E-3</v>
      </c>
      <c r="K34" s="21" t="str">
        <f t="shared" si="1"/>
        <v>Yes</v>
      </c>
    </row>
    <row r="35" spans="1:11">
      <c r="A35" s="2" t="s">
        <v>310</v>
      </c>
      <c r="B35" s="3" t="s">
        <v>56</v>
      </c>
      <c r="C35" s="23">
        <v>99.914826583999997</v>
      </c>
      <c r="D35" s="21" t="str">
        <f>IF($B35="N/A","N/A",IF(C35&gt;100,"No",IF(C35&lt;98,"No","Yes")))</f>
        <v>Yes</v>
      </c>
      <c r="E35" s="23">
        <v>99.873348825999997</v>
      </c>
      <c r="F35" s="21" t="str">
        <f>IF($B35="N/A","N/A",IF(E35&gt;100,"No",IF(E35&lt;98,"No","Yes")))</f>
        <v>Yes</v>
      </c>
      <c r="G35" s="23">
        <v>99.871728337999997</v>
      </c>
      <c r="H35" s="21" t="str">
        <f>IF($B35="N/A","N/A",IF(G35&gt;100,"No",IF(G35&lt;98,"No","Yes")))</f>
        <v>Yes</v>
      </c>
      <c r="I35" s="22">
        <v>-4.2000000000000003E-2</v>
      </c>
      <c r="J35" s="22">
        <v>-2E-3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73.619751391999998</v>
      </c>
      <c r="D37" s="21" t="str">
        <f>IF($B37="N/A","N/A",IF(C37&gt;15,"No",IF(C37&lt;-15,"No","Yes")))</f>
        <v>N/A</v>
      </c>
      <c r="E37" s="23">
        <v>70.502486615999999</v>
      </c>
      <c r="F37" s="21" t="str">
        <f>IF($B37="N/A","N/A",IF(E37&gt;15,"No",IF(E37&lt;-15,"No","Yes")))</f>
        <v>N/A</v>
      </c>
      <c r="G37" s="23">
        <v>67.623837327000004</v>
      </c>
      <c r="H37" s="21" t="str">
        <f>IF($B37="N/A","N/A",IF(G37&gt;15,"No",IF(G37&lt;-15,"No","Yes")))</f>
        <v>N/A</v>
      </c>
      <c r="I37" s="22">
        <v>-4.2300000000000004</v>
      </c>
      <c r="J37" s="22">
        <v>-4.08</v>
      </c>
      <c r="K37" s="21" t="str">
        <f t="shared" ref="K37:K46" si="3">IF(J37="Div by 0", "N/A", IF(J37="N/A","N/A", IF(J37&gt;15, "No", IF(J37&lt;-15, "No", "Yes"))))</f>
        <v>Yes</v>
      </c>
    </row>
    <row r="38" spans="1:11">
      <c r="A38" s="2" t="s">
        <v>724</v>
      </c>
      <c r="B38" s="3" t="s">
        <v>51</v>
      </c>
      <c r="C38" s="23">
        <v>26.144177625000001</v>
      </c>
      <c r="D38" s="21" t="str">
        <f>IF($B38="N/A","N/A",IF(C38&gt;15,"No",IF(C38&lt;-15,"No","Yes")))</f>
        <v>N/A</v>
      </c>
      <c r="E38" s="23">
        <v>29.090211139000001</v>
      </c>
      <c r="F38" s="21" t="str">
        <f>IF($B38="N/A","N/A",IF(E38&gt;15,"No",IF(E38&lt;-15,"No","Yes")))</f>
        <v>N/A</v>
      </c>
      <c r="G38" s="23">
        <v>31.993130574999999</v>
      </c>
      <c r="H38" s="21" t="str">
        <f>IF($B38="N/A","N/A",IF(G38&gt;15,"No",IF(G38&lt;-15,"No","Yes")))</f>
        <v>N/A</v>
      </c>
      <c r="I38" s="22">
        <v>11.27</v>
      </c>
      <c r="J38" s="22">
        <v>9.9789999999999992</v>
      </c>
      <c r="K38" s="21" t="str">
        <f t="shared" si="3"/>
        <v>Yes</v>
      </c>
    </row>
    <row r="39" spans="1:11">
      <c r="A39" s="2" t="s">
        <v>725</v>
      </c>
      <c r="B39" s="3" t="s">
        <v>51</v>
      </c>
      <c r="C39" s="23">
        <v>1.3095101899999999E-2</v>
      </c>
      <c r="D39" s="21" t="str">
        <f>IF($B39="N/A","N/A",IF(C39&gt;15,"No",IF(C39&lt;-15,"No","Yes")))</f>
        <v>N/A</v>
      </c>
      <c r="E39" s="23">
        <v>2.61772792E-2</v>
      </c>
      <c r="F39" s="21" t="str">
        <f>IF($B39="N/A","N/A",IF(E39&gt;15,"No",IF(E39&lt;-15,"No","Yes")))</f>
        <v>N/A</v>
      </c>
      <c r="G39" s="23">
        <v>1.64314939E-2</v>
      </c>
      <c r="H39" s="21" t="str">
        <f>IF($B39="N/A","N/A",IF(G39&gt;15,"No",IF(G39&lt;-15,"No","Yes")))</f>
        <v>N/A</v>
      </c>
      <c r="I39" s="22">
        <v>99.9</v>
      </c>
      <c r="J39" s="22">
        <v>-37.200000000000003</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99.871728337999997</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99.871728337999997</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99.871728337999997</v>
      </c>
      <c r="H42" s="21" t="str">
        <f t="shared" si="6"/>
        <v>N/A</v>
      </c>
      <c r="I42" s="22" t="s">
        <v>51</v>
      </c>
      <c r="J42" s="22" t="s">
        <v>51</v>
      </c>
      <c r="K42" s="21" t="str">
        <f t="shared" si="7"/>
        <v>N/A</v>
      </c>
    </row>
    <row r="43" spans="1:11">
      <c r="A43" s="2" t="s">
        <v>311</v>
      </c>
      <c r="B43" s="3" t="s">
        <v>51</v>
      </c>
      <c r="C43" s="23">
        <v>5.6315568750000002</v>
      </c>
      <c r="D43" s="21" t="str">
        <f>IF($B43="N/A","N/A",IF(C43&gt;15,"No",IF(C43&lt;-15,"No","Yes")))</f>
        <v>N/A</v>
      </c>
      <c r="E43" s="23">
        <v>7.2136201150000003</v>
      </c>
      <c r="F43" s="21" t="str">
        <f>IF($B43="N/A","N/A",IF(E43&gt;15,"No",IF(E43&lt;-15,"No","Yes")))</f>
        <v>N/A</v>
      </c>
      <c r="G43" s="23">
        <v>6.4399891484999996</v>
      </c>
      <c r="H43" s="21" t="str">
        <f>IF($B43="N/A","N/A",IF(G43&gt;15,"No",IF(G43&lt;-15,"No","Yes")))</f>
        <v>N/A</v>
      </c>
      <c r="I43" s="22">
        <v>28.09</v>
      </c>
      <c r="J43" s="22">
        <v>-10.7</v>
      </c>
      <c r="K43" s="21" t="str">
        <f t="shared" si="3"/>
        <v>Yes</v>
      </c>
    </row>
    <row r="44" spans="1:11">
      <c r="A44" s="2" t="s">
        <v>312</v>
      </c>
      <c r="B44" s="3" t="s">
        <v>51</v>
      </c>
      <c r="C44" s="23">
        <v>94.283269708999995</v>
      </c>
      <c r="D44" s="21" t="str">
        <f>IF($B44="N/A","N/A",IF(C44&gt;15,"No",IF(C44&lt;-15,"No","Yes")))</f>
        <v>N/A</v>
      </c>
      <c r="E44" s="23">
        <v>92.659728711</v>
      </c>
      <c r="F44" s="21" t="str">
        <f>IF($B44="N/A","N/A",IF(E44&gt;15,"No",IF(E44&lt;-15,"No","Yes")))</f>
        <v>N/A</v>
      </c>
      <c r="G44" s="23">
        <v>93.431739188999998</v>
      </c>
      <c r="H44" s="21" t="str">
        <f>IF($B44="N/A","N/A",IF(G44&gt;15,"No",IF(G44&lt;-15,"No","Yes")))</f>
        <v>N/A</v>
      </c>
      <c r="I44" s="22">
        <v>-1.72</v>
      </c>
      <c r="J44" s="22">
        <v>0.83320000000000005</v>
      </c>
      <c r="K44" s="21" t="str">
        <f t="shared" si="3"/>
        <v>Yes</v>
      </c>
    </row>
    <row r="45" spans="1:11">
      <c r="A45" s="2" t="s">
        <v>313</v>
      </c>
      <c r="B45" s="3" t="s">
        <v>51</v>
      </c>
      <c r="C45" s="23">
        <v>61.198218402999998</v>
      </c>
      <c r="D45" s="21" t="str">
        <f>IF($B45="N/A","N/A",IF(C45&gt;15,"No",IF(C45&lt;-15,"No","Yes")))</f>
        <v>N/A</v>
      </c>
      <c r="E45" s="23">
        <v>66.340659666999997</v>
      </c>
      <c r="F45" s="21" t="str">
        <f>IF($B45="N/A","N/A",IF(E45&gt;15,"No",IF(E45&lt;-15,"No","Yes")))</f>
        <v>N/A</v>
      </c>
      <c r="G45" s="23">
        <v>68.403152727000005</v>
      </c>
      <c r="H45" s="21" t="str">
        <f>IF($B45="N/A","N/A",IF(G45&gt;15,"No",IF(G45&lt;-15,"No","Yes")))</f>
        <v>N/A</v>
      </c>
      <c r="I45" s="22">
        <v>8.4030000000000005</v>
      </c>
      <c r="J45" s="22">
        <v>3.109</v>
      </c>
      <c r="K45" s="21" t="str">
        <f t="shared" si="3"/>
        <v>Yes</v>
      </c>
    </row>
    <row r="46" spans="1:11">
      <c r="A46" s="2" t="s">
        <v>314</v>
      </c>
      <c r="B46" s="3" t="s">
        <v>51</v>
      </c>
      <c r="C46" s="23">
        <v>35.396281543999997</v>
      </c>
      <c r="D46" s="21" t="str">
        <f>IF($B46="N/A","N/A",IF(C46&gt;15,"No",IF(C46&lt;-15,"No","Yes")))</f>
        <v>N/A</v>
      </c>
      <c r="E46" s="23">
        <v>30.006325799999999</v>
      </c>
      <c r="F46" s="21" t="str">
        <f>IF($B46="N/A","N/A",IF(E46&gt;15,"No",IF(E46&lt;-15,"No","Yes")))</f>
        <v>N/A</v>
      </c>
      <c r="G46" s="23">
        <v>28.150040260000001</v>
      </c>
      <c r="H46" s="21" t="str">
        <f>IF($B46="N/A","N/A",IF(G46&gt;15,"No",IF(G46&lt;-15,"No","Yes")))</f>
        <v>N/A</v>
      </c>
      <c r="I46" s="22">
        <v>-15.2</v>
      </c>
      <c r="J46" s="22">
        <v>-6.19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09/23/2010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999</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359506</v>
      </c>
      <c r="D6" s="10" t="str">
        <f>IF($B6="N/A","N/A",IF(C6&gt;10,"No",IF(C6&lt;-10,"No","Yes")))</f>
        <v>N/A</v>
      </c>
      <c r="E6" s="39">
        <v>339648</v>
      </c>
      <c r="F6" s="10" t="str">
        <f>IF($B6="N/A","N/A",IF(E6&gt;10,"No",IF(E6&lt;-10,"No","Yes")))</f>
        <v>N/A</v>
      </c>
      <c r="G6" s="39">
        <v>327812</v>
      </c>
      <c r="H6" s="10" t="str">
        <f>IF($B6="N/A","N/A",IF(G6&gt;10,"No",IF(G6&lt;-10,"No","Yes")))</f>
        <v>N/A</v>
      </c>
      <c r="I6" s="96">
        <v>-5.52</v>
      </c>
      <c r="J6" s="1">
        <v>-3.48</v>
      </c>
      <c r="K6" s="11" t="s">
        <v>116</v>
      </c>
      <c r="L6" s="21" t="str">
        <f>IF(J6="Div by 0", "N/A", IF(K6="N/A","N/A", IF(J6&gt;VALUE(MID(K6,1,2)), "No", IF(J6&lt;-1*VALUE(MID(K6,1,2)), "No", "Yes"))))</f>
        <v>Yes</v>
      </c>
    </row>
    <row r="7" spans="1:12">
      <c r="A7" s="69" t="s">
        <v>315</v>
      </c>
      <c r="B7" s="70" t="s">
        <v>51</v>
      </c>
      <c r="C7" s="40">
        <v>1163355770</v>
      </c>
      <c r="D7" s="10" t="str">
        <f>IF($B7="N/A","N/A",IF(C7&gt;10,"No",IF(C7&lt;-10,"No","Yes")))</f>
        <v>N/A</v>
      </c>
      <c r="E7" s="40">
        <v>1010224054</v>
      </c>
      <c r="F7" s="10" t="str">
        <f>IF($B7="N/A","N/A",IF(E7&gt;10,"No",IF(E7&lt;-10,"No","Yes")))</f>
        <v>N/A</v>
      </c>
      <c r="G7" s="40">
        <v>1068491818</v>
      </c>
      <c r="H7" s="10" t="str">
        <f>IF($B7="N/A","N/A",IF(G7&gt;10,"No",IF(G7&lt;-10,"No","Yes")))</f>
        <v>N/A</v>
      </c>
      <c r="I7" s="96">
        <v>-13.2</v>
      </c>
      <c r="J7" s="96">
        <v>5.7679999999999998</v>
      </c>
      <c r="K7" s="11" t="s">
        <v>117</v>
      </c>
      <c r="L7" s="21" t="str">
        <f>IF(J7="Div by 0", "N/A", IF(K7="N/A","N/A", IF(J7&gt;VALUE(MID(K7,1,2)), "No", IF(J7&lt;-1*VALUE(MID(K7,1,2)), "No", "Yes"))))</f>
        <v>Yes</v>
      </c>
    </row>
    <row r="8" spans="1:12">
      <c r="A8" s="97" t="s">
        <v>316</v>
      </c>
      <c r="B8" s="21" t="s">
        <v>51</v>
      </c>
      <c r="C8" s="41">
        <v>16.634771047000001</v>
      </c>
      <c r="D8" s="10" t="str">
        <f>IF($B8="N/A","N/A",IF(C8&gt;10,"No",IF(C8&lt;-10,"No","Yes")))</f>
        <v>N/A</v>
      </c>
      <c r="E8" s="41">
        <v>28.591070756000001</v>
      </c>
      <c r="F8" s="10" t="str">
        <f>IF($B8="N/A","N/A",IF(E8&gt;10,"No",IF(E8&lt;-10,"No","Yes")))</f>
        <v>N/A</v>
      </c>
      <c r="G8" s="41">
        <v>26.543567655</v>
      </c>
      <c r="H8" s="10" t="str">
        <f>IF($B8="N/A","N/A",IF(G8&gt;10,"No",IF(G8&lt;-10,"No","Yes")))</f>
        <v>N/A</v>
      </c>
      <c r="I8" s="96">
        <v>71.88</v>
      </c>
      <c r="J8" s="96">
        <v>-7.16</v>
      </c>
      <c r="K8" s="21" t="s">
        <v>51</v>
      </c>
      <c r="L8" s="21" t="str">
        <f>IF(J8="Div by 0", "N/A", IF(K8="N/A","N/A", IF(J8&gt;VALUE(MID(K8,1,2)), "No", IF(J8&lt;-1*VALUE(MID(K8,1,2)), "No", "Yes"))))</f>
        <v>N/A</v>
      </c>
    </row>
    <row r="9" spans="1:12">
      <c r="A9" s="97" t="s">
        <v>317</v>
      </c>
      <c r="B9" s="21" t="s">
        <v>51</v>
      </c>
      <c r="C9" s="41">
        <v>16.702920118000002</v>
      </c>
      <c r="D9" s="10" t="str">
        <f t="shared" ref="D9:D16" si="0">IF($B9="N/A","N/A",IF(C9&gt;10,"No",IF(C9&lt;-10,"No","Yes")))</f>
        <v>N/A</v>
      </c>
      <c r="E9" s="41">
        <v>71.235514414999997</v>
      </c>
      <c r="F9" s="10" t="str">
        <f t="shared" ref="F9:F16" si="1">IF($B9="N/A","N/A",IF(E9&gt;10,"No",IF(E9&lt;-10,"No","Yes")))</f>
        <v>N/A</v>
      </c>
      <c r="G9" s="41">
        <v>62.311019731000002</v>
      </c>
      <c r="H9" s="10" t="str">
        <f t="shared" ref="H9:H16" si="2">IF($B9="N/A","N/A",IF(G9&gt;10,"No",IF(G9&lt;-10,"No","Yes")))</f>
        <v>N/A</v>
      </c>
      <c r="I9" s="96">
        <v>326.5</v>
      </c>
      <c r="J9" s="96">
        <v>-12.5</v>
      </c>
      <c r="K9" s="21" t="s">
        <v>51</v>
      </c>
      <c r="L9" s="21" t="str">
        <f t="shared" ref="L9:L23" si="3">IF(J9="Div by 0", "N/A", IF(K9="N/A","N/A", IF(J9&gt;VALUE(MID(K9,1,2)), "No", IF(J9&lt;-1*VALUE(MID(K9,1,2)), "No", "Yes"))))</f>
        <v>N/A</v>
      </c>
    </row>
    <row r="10" spans="1:12">
      <c r="A10" s="97" t="s">
        <v>318</v>
      </c>
      <c r="B10" s="21" t="s">
        <v>51</v>
      </c>
      <c r="C10" s="41">
        <v>13.496854016</v>
      </c>
      <c r="D10" s="10" t="str">
        <f t="shared" si="0"/>
        <v>N/A</v>
      </c>
      <c r="E10" s="41">
        <v>1.8548615000000001E-2</v>
      </c>
      <c r="F10" s="10" t="str">
        <f t="shared" si="1"/>
        <v>N/A</v>
      </c>
      <c r="G10" s="41">
        <v>1.1286957199999999E-2</v>
      </c>
      <c r="H10" s="10" t="str">
        <f t="shared" si="2"/>
        <v>N/A</v>
      </c>
      <c r="I10" s="96">
        <v>-99.9</v>
      </c>
      <c r="J10" s="96">
        <v>-39.1</v>
      </c>
      <c r="K10" s="21" t="s">
        <v>51</v>
      </c>
      <c r="L10" s="21" t="str">
        <f t="shared" si="3"/>
        <v>N/A</v>
      </c>
    </row>
    <row r="11" spans="1:12">
      <c r="A11" s="97" t="s">
        <v>319</v>
      </c>
      <c r="B11" s="21" t="s">
        <v>51</v>
      </c>
      <c r="C11" s="41">
        <v>0</v>
      </c>
      <c r="D11" s="10" t="str">
        <f t="shared" si="0"/>
        <v>N/A</v>
      </c>
      <c r="E11" s="41">
        <v>0</v>
      </c>
      <c r="F11" s="10" t="str">
        <f t="shared" si="1"/>
        <v>N/A</v>
      </c>
      <c r="G11" s="41">
        <v>1.7992019816</v>
      </c>
      <c r="H11" s="10" t="str">
        <f t="shared" si="2"/>
        <v>N/A</v>
      </c>
      <c r="I11" s="96" t="s">
        <v>1000</v>
      </c>
      <c r="J11" s="96" t="s">
        <v>1000</v>
      </c>
      <c r="K11" s="21" t="s">
        <v>51</v>
      </c>
      <c r="L11" s="21" t="str">
        <f t="shared" si="3"/>
        <v>N/A</v>
      </c>
    </row>
    <row r="12" spans="1:12">
      <c r="A12" s="97" t="s">
        <v>320</v>
      </c>
      <c r="B12" s="56" t="s">
        <v>51</v>
      </c>
      <c r="C12" s="41">
        <v>53.165454818999997</v>
      </c>
      <c r="D12" s="10" t="str">
        <f t="shared" si="0"/>
        <v>N/A</v>
      </c>
      <c r="E12" s="41">
        <v>0.15486621440000001</v>
      </c>
      <c r="F12" s="10" t="str">
        <f t="shared" si="1"/>
        <v>N/A</v>
      </c>
      <c r="G12" s="41">
        <v>5.24690981E-2</v>
      </c>
      <c r="H12" s="10" t="str">
        <f t="shared" si="2"/>
        <v>N/A</v>
      </c>
      <c r="I12" s="96">
        <v>-99.7</v>
      </c>
      <c r="J12" s="96">
        <v>-66.099999999999994</v>
      </c>
      <c r="K12" s="21" t="s">
        <v>51</v>
      </c>
      <c r="L12" s="21" t="str">
        <f t="shared" si="3"/>
        <v>N/A</v>
      </c>
    </row>
    <row r="13" spans="1:12">
      <c r="A13" s="97" t="s">
        <v>321</v>
      </c>
      <c r="B13" s="56" t="s">
        <v>51</v>
      </c>
      <c r="C13" s="41">
        <v>0</v>
      </c>
      <c r="D13" s="10" t="str">
        <f t="shared" si="0"/>
        <v>N/A</v>
      </c>
      <c r="E13" s="41">
        <v>0</v>
      </c>
      <c r="F13" s="10" t="str">
        <f t="shared" si="1"/>
        <v>N/A</v>
      </c>
      <c r="G13" s="41">
        <v>7.3212694999999998E-3</v>
      </c>
      <c r="H13" s="10" t="str">
        <f t="shared" si="2"/>
        <v>N/A</v>
      </c>
      <c r="I13" s="96" t="s">
        <v>1000</v>
      </c>
      <c r="J13" s="96" t="s">
        <v>1000</v>
      </c>
      <c r="K13" s="21" t="s">
        <v>51</v>
      </c>
      <c r="L13" s="21" t="str">
        <f t="shared" si="3"/>
        <v>N/A</v>
      </c>
    </row>
    <row r="14" spans="1:12">
      <c r="A14" s="97" t="s">
        <v>322</v>
      </c>
      <c r="B14" s="56" t="s">
        <v>51</v>
      </c>
      <c r="C14" s="41">
        <v>0</v>
      </c>
      <c r="D14" s="10" t="str">
        <f t="shared" si="0"/>
        <v>N/A</v>
      </c>
      <c r="E14" s="41">
        <v>0</v>
      </c>
      <c r="F14" s="10" t="str">
        <f t="shared" si="1"/>
        <v>N/A</v>
      </c>
      <c r="G14" s="41">
        <v>9.2132075701999998</v>
      </c>
      <c r="H14" s="10" t="str">
        <f t="shared" si="2"/>
        <v>N/A</v>
      </c>
      <c r="I14" s="96" t="s">
        <v>1000</v>
      </c>
      <c r="J14" s="96" t="s">
        <v>1000</v>
      </c>
      <c r="K14" s="21" t="s">
        <v>51</v>
      </c>
      <c r="L14" s="21" t="str">
        <f t="shared" si="3"/>
        <v>N/A</v>
      </c>
    </row>
    <row r="15" spans="1:12">
      <c r="A15" s="97" t="s">
        <v>586</v>
      </c>
      <c r="B15" s="56" t="s">
        <v>51</v>
      </c>
      <c r="C15" s="41">
        <v>0</v>
      </c>
      <c r="D15" s="10" t="str">
        <f t="shared" si="0"/>
        <v>N/A</v>
      </c>
      <c r="E15" s="41">
        <v>0</v>
      </c>
      <c r="F15" s="10" t="str">
        <f t="shared" si="1"/>
        <v>N/A</v>
      </c>
      <c r="G15" s="41">
        <v>6.19257379E-2</v>
      </c>
      <c r="H15" s="10" t="str">
        <f t="shared" si="2"/>
        <v>N/A</v>
      </c>
      <c r="I15" s="96" t="s">
        <v>1000</v>
      </c>
      <c r="J15" s="96" t="s">
        <v>1000</v>
      </c>
      <c r="K15" s="21" t="s">
        <v>51</v>
      </c>
      <c r="L15" s="21" t="str">
        <f t="shared" si="3"/>
        <v>N/A</v>
      </c>
    </row>
    <row r="16" spans="1:12">
      <c r="A16" s="98" t="s">
        <v>867</v>
      </c>
      <c r="B16" s="48" t="s">
        <v>51</v>
      </c>
      <c r="C16" s="39">
        <v>14055</v>
      </c>
      <c r="D16" s="10" t="str">
        <f t="shared" si="0"/>
        <v>N/A</v>
      </c>
      <c r="E16" s="39">
        <v>205</v>
      </c>
      <c r="F16" s="10" t="str">
        <f t="shared" si="1"/>
        <v>N/A</v>
      </c>
      <c r="G16" s="39">
        <v>2803</v>
      </c>
      <c r="H16" s="10" t="str">
        <f t="shared" si="2"/>
        <v>N/A</v>
      </c>
      <c r="I16" s="96">
        <v>-98.5</v>
      </c>
      <c r="J16" s="96">
        <v>1267</v>
      </c>
      <c r="K16" s="39" t="s">
        <v>51</v>
      </c>
      <c r="L16" s="21" t="str">
        <f t="shared" si="3"/>
        <v>N/A</v>
      </c>
    </row>
    <row r="17" spans="1:12">
      <c r="A17" s="98" t="s">
        <v>868</v>
      </c>
      <c r="B17" s="59" t="s">
        <v>7</v>
      </c>
      <c r="C17" s="42">
        <v>3.9095314124999998</v>
      </c>
      <c r="D17" s="10" t="str">
        <f>IF($B17="N/A","N/A",IF(C17&gt;=2,"No",IF(C17&lt;0,"No","Yes")))</f>
        <v>No</v>
      </c>
      <c r="E17" s="42">
        <v>6.0356604500000001E-2</v>
      </c>
      <c r="F17" s="10" t="str">
        <f>IF($B17="N/A","N/A",IF(E17&gt;=2,"No",IF(E17&lt;0,"No","Yes")))</f>
        <v>Yes</v>
      </c>
      <c r="G17" s="42">
        <v>0.85506326799999999</v>
      </c>
      <c r="H17" s="10" t="str">
        <f>IF($B17="N/A","N/A",IF(G17&gt;=2,"No",IF(G17&lt;0,"No","Yes")))</f>
        <v>Yes</v>
      </c>
      <c r="I17" s="96">
        <v>-98.5</v>
      </c>
      <c r="J17" s="96">
        <v>1317</v>
      </c>
      <c r="K17" s="43" t="s">
        <v>51</v>
      </c>
      <c r="L17" s="21" t="str">
        <f t="shared" si="3"/>
        <v>N/A</v>
      </c>
    </row>
    <row r="18" spans="1:12" ht="25.5">
      <c r="A18" s="99" t="s">
        <v>869</v>
      </c>
      <c r="B18" s="59" t="s">
        <v>51</v>
      </c>
      <c r="C18" s="44">
        <v>12928114</v>
      </c>
      <c r="D18" s="10" t="str">
        <f t="shared" ref="D18:D23" si="4">IF($B18="N/A","N/A",IF(C18&gt;10,"No",IF(C18&lt;-10,"No","Yes")))</f>
        <v>N/A</v>
      </c>
      <c r="E18" s="44">
        <v>422872</v>
      </c>
      <c r="F18" s="10" t="str">
        <f t="shared" ref="F18:F23" si="5">IF($B18="N/A","N/A",IF(E18&gt;10,"No",IF(E18&lt;-10,"No","Yes")))</f>
        <v>N/A</v>
      </c>
      <c r="G18" s="44">
        <v>447820</v>
      </c>
      <c r="H18" s="10" t="str">
        <f t="shared" ref="H18:H23" si="6">IF($B18="N/A","N/A",IF(G18&gt;10,"No",IF(G18&lt;-10,"No","Yes")))</f>
        <v>N/A</v>
      </c>
      <c r="I18" s="96">
        <v>-96.7</v>
      </c>
      <c r="J18" s="96">
        <v>5.9</v>
      </c>
      <c r="K18" s="43" t="s">
        <v>51</v>
      </c>
      <c r="L18" s="21" t="str">
        <f t="shared" si="3"/>
        <v>N/A</v>
      </c>
    </row>
    <row r="19" spans="1:12" ht="25.5">
      <c r="A19" s="99" t="s">
        <v>870</v>
      </c>
      <c r="B19" s="59" t="s">
        <v>51</v>
      </c>
      <c r="C19" s="44" t="s">
        <v>51</v>
      </c>
      <c r="D19" s="10" t="str">
        <f t="shared" si="4"/>
        <v>N/A</v>
      </c>
      <c r="E19" s="44">
        <v>2062.7902439</v>
      </c>
      <c r="F19" s="10" t="str">
        <f t="shared" si="5"/>
        <v>N/A</v>
      </c>
      <c r="G19" s="44">
        <v>159.76453799999999</v>
      </c>
      <c r="H19" s="10" t="str">
        <f t="shared" si="6"/>
        <v>N/A</v>
      </c>
      <c r="I19" s="96" t="s">
        <v>51</v>
      </c>
      <c r="J19" s="96">
        <v>-92.3</v>
      </c>
      <c r="K19" s="43" t="s">
        <v>51</v>
      </c>
      <c r="L19" s="21" t="str">
        <f t="shared" si="3"/>
        <v>N/A</v>
      </c>
    </row>
    <row r="20" spans="1:12">
      <c r="A20" s="98" t="s">
        <v>871</v>
      </c>
      <c r="B20" s="70" t="s">
        <v>51</v>
      </c>
      <c r="C20" s="48">
        <v>188</v>
      </c>
      <c r="D20" s="10" t="str">
        <f t="shared" si="4"/>
        <v>N/A</v>
      </c>
      <c r="E20" s="48">
        <v>205</v>
      </c>
      <c r="F20" s="10" t="str">
        <f t="shared" si="5"/>
        <v>N/A</v>
      </c>
      <c r="G20" s="48">
        <v>178</v>
      </c>
      <c r="H20" s="10" t="str">
        <f t="shared" si="6"/>
        <v>N/A</v>
      </c>
      <c r="I20" s="96">
        <v>9.0429999999999993</v>
      </c>
      <c r="J20" s="96">
        <v>-13.2</v>
      </c>
      <c r="K20" s="39" t="s">
        <v>51</v>
      </c>
      <c r="L20" s="21" t="str">
        <f t="shared" si="3"/>
        <v>N/A</v>
      </c>
    </row>
    <row r="21" spans="1:12">
      <c r="A21" s="98" t="s">
        <v>872</v>
      </c>
      <c r="B21" s="70" t="s">
        <v>51</v>
      </c>
      <c r="C21" s="51">
        <v>5.2293981199999999E-2</v>
      </c>
      <c r="D21" s="10" t="str">
        <f t="shared" si="4"/>
        <v>N/A</v>
      </c>
      <c r="E21" s="51">
        <v>6.0356604500000001E-2</v>
      </c>
      <c r="F21" s="10" t="str">
        <f t="shared" si="5"/>
        <v>N/A</v>
      </c>
      <c r="G21" s="51">
        <v>5.4299415500000003E-2</v>
      </c>
      <c r="H21" s="10" t="str">
        <f t="shared" si="6"/>
        <v>N/A</v>
      </c>
      <c r="I21" s="96">
        <v>15.42</v>
      </c>
      <c r="J21" s="96">
        <v>-10</v>
      </c>
      <c r="K21" s="43" t="s">
        <v>51</v>
      </c>
      <c r="L21" s="21" t="str">
        <f t="shared" si="3"/>
        <v>N/A</v>
      </c>
    </row>
    <row r="22" spans="1:12" ht="25.5">
      <c r="A22" s="100" t="s">
        <v>873</v>
      </c>
      <c r="B22" s="101" t="s">
        <v>51</v>
      </c>
      <c r="C22" s="64">
        <v>158848</v>
      </c>
      <c r="D22" s="52" t="str">
        <f t="shared" si="4"/>
        <v>N/A</v>
      </c>
      <c r="E22" s="64">
        <v>422872</v>
      </c>
      <c r="F22" s="52" t="str">
        <f t="shared" si="5"/>
        <v>N/A</v>
      </c>
      <c r="G22" s="64">
        <v>447820</v>
      </c>
      <c r="H22" s="52" t="str">
        <f t="shared" si="6"/>
        <v>N/A</v>
      </c>
      <c r="I22" s="102">
        <v>166.2</v>
      </c>
      <c r="J22" s="102">
        <v>5.9</v>
      </c>
      <c r="K22" s="43" t="s">
        <v>51</v>
      </c>
      <c r="L22" s="43" t="str">
        <f t="shared" si="3"/>
        <v>N/A</v>
      </c>
    </row>
    <row r="23" spans="1:12" ht="25.5">
      <c r="A23" s="100" t="s">
        <v>874</v>
      </c>
      <c r="B23" s="101" t="s">
        <v>51</v>
      </c>
      <c r="C23" s="64" t="s">
        <v>51</v>
      </c>
      <c r="D23" s="52" t="str">
        <f t="shared" si="4"/>
        <v>N/A</v>
      </c>
      <c r="E23" s="64">
        <v>2062.7902439</v>
      </c>
      <c r="F23" s="52" t="str">
        <f t="shared" si="5"/>
        <v>N/A</v>
      </c>
      <c r="G23" s="64">
        <v>2515.8426966000002</v>
      </c>
      <c r="H23" s="52" t="str">
        <f t="shared" si="6"/>
        <v>N/A</v>
      </c>
      <c r="I23" s="102" t="s">
        <v>51</v>
      </c>
      <c r="J23" s="102">
        <v>21.96</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36166</v>
      </c>
      <c r="D25" s="103" t="str">
        <f>IF($B25="N/A","N/A",IF(C25&gt;10,"No",IF(C25&lt;-10,"No","Yes")))</f>
        <v>N/A</v>
      </c>
      <c r="E25" s="45">
        <v>39277</v>
      </c>
      <c r="F25" s="103" t="str">
        <f>IF($B25="N/A","N/A",IF(E25&gt;10,"No",IF(E25&lt;-10,"No","Yes")))</f>
        <v>N/A</v>
      </c>
      <c r="G25" s="45">
        <v>36590</v>
      </c>
      <c r="H25" s="103" t="str">
        <f>IF($B25="N/A","N/A",IF(G25&gt;10,"No",IF(G25&lt;-10,"No","Yes")))</f>
        <v>N/A</v>
      </c>
      <c r="I25" s="104">
        <v>8.6020000000000003</v>
      </c>
      <c r="J25" s="104">
        <v>-6.84</v>
      </c>
      <c r="K25" s="45" t="s">
        <v>51</v>
      </c>
      <c r="L25" s="138" t="str">
        <f>IF(J25="Div by 0", "N/A", IF(K25="N/A","N/A", IF(J25&gt;VALUE(MID(K25,1,2)), "No", IF(J25&lt;-1*VALUE(MID(K25,1,2)), "No", "Yes"))))</f>
        <v>N/A</v>
      </c>
    </row>
    <row r="26" spans="1:12">
      <c r="A26" s="99" t="s">
        <v>877</v>
      </c>
      <c r="B26" s="57" t="s">
        <v>51</v>
      </c>
      <c r="C26" s="41">
        <v>10.059915551</v>
      </c>
      <c r="D26" s="10" t="str">
        <f>IF($B26="N/A","N/A",IF(C26&gt;10,"No",IF(C26&lt;-10,"No","Yes")))</f>
        <v>N/A</v>
      </c>
      <c r="E26" s="41">
        <v>11.564030997</v>
      </c>
      <c r="F26" s="10" t="str">
        <f>IF($B26="N/A","N/A",IF(E26&gt;10,"No",IF(E26&lt;-10,"No","Yes")))</f>
        <v>N/A</v>
      </c>
      <c r="G26" s="41">
        <v>11.161885471</v>
      </c>
      <c r="H26" s="10" t="str">
        <f>IF($B26="N/A","N/A",IF(G26&gt;10,"No",IF(G26&lt;-10,"No","Yes")))</f>
        <v>N/A</v>
      </c>
      <c r="I26" s="96">
        <v>14.95</v>
      </c>
      <c r="J26" s="96">
        <v>-3.48</v>
      </c>
      <c r="K26" s="21" t="s">
        <v>51</v>
      </c>
      <c r="L26" s="21" t="str">
        <f>IF(J26="Div by 0", "N/A", IF(K26="N/A","N/A", IF(J26&gt;VALUE(MID(K26,1,2)), "No", IF(J26&lt;-1*VALUE(MID(K26,1,2)), "No", "Yes"))))</f>
        <v>N/A</v>
      </c>
    </row>
    <row r="27" spans="1:12">
      <c r="A27" s="98" t="s">
        <v>878</v>
      </c>
      <c r="B27" s="39" t="s">
        <v>51</v>
      </c>
      <c r="C27" s="39">
        <v>48358</v>
      </c>
      <c r="D27" s="10" t="str">
        <f>IF($B27="N/A","N/A",IF(C27&gt;10,"No",IF(C27&lt;-10,"No","Yes")))</f>
        <v>N/A</v>
      </c>
      <c r="E27" s="39">
        <v>51283</v>
      </c>
      <c r="F27" s="10" t="str">
        <f>IF($B27="N/A","N/A",IF(E27&gt;10,"No",IF(E27&lt;-10,"No","Yes")))</f>
        <v>N/A</v>
      </c>
      <c r="G27" s="39">
        <v>48000</v>
      </c>
      <c r="H27" s="10" t="str">
        <f>IF($B27="N/A","N/A",IF(G27&gt;10,"No",IF(G27&lt;-10,"No","Yes")))</f>
        <v>N/A</v>
      </c>
      <c r="I27" s="96">
        <v>6.0490000000000004</v>
      </c>
      <c r="J27" s="96">
        <v>-6.4</v>
      </c>
      <c r="K27" s="39" t="s">
        <v>51</v>
      </c>
      <c r="L27" s="21" t="str">
        <f>IF(J27="Div by 0", "N/A", IF(K27="N/A","N/A", IF(J27&gt;VALUE(MID(K27,1,2)), "No", IF(J27&lt;-1*VALUE(MID(K27,1,2)), "No", "Yes"))))</f>
        <v>N/A</v>
      </c>
    </row>
    <row r="28" spans="1:12">
      <c r="A28" s="99" t="s">
        <v>879</v>
      </c>
      <c r="B28" s="70" t="s">
        <v>51</v>
      </c>
      <c r="C28" s="41">
        <v>13.451235863000001</v>
      </c>
      <c r="D28" s="10" t="str">
        <f>IF($B28="N/A","N/A",IF(C28&gt;10,"No",IF(C28&lt;-10,"No","Yes")))</f>
        <v>N/A</v>
      </c>
      <c r="E28" s="41">
        <v>15.098867062</v>
      </c>
      <c r="F28" s="10" t="str">
        <f>IF($B28="N/A","N/A",IF(E28&gt;10,"No",IF(E28&lt;-10,"No","Yes")))</f>
        <v>N/A</v>
      </c>
      <c r="G28" s="41">
        <v>14.642539016000001</v>
      </c>
      <c r="H28" s="10" t="str">
        <f>IF($B28="N/A","N/A",IF(G28&gt;10,"No",IF(G28&lt;-10,"No","Yes")))</f>
        <v>N/A</v>
      </c>
      <c r="I28" s="96">
        <v>12.25</v>
      </c>
      <c r="J28" s="96">
        <v>-3.02</v>
      </c>
      <c r="K28" s="21" t="s">
        <v>51</v>
      </c>
      <c r="L28" s="21" t="str">
        <f>IF(J28="Div by 0", "N/A", IF(K28="N/A","N/A", IF(J28&gt;VALUE(MID(K28,1,2)), "No", IF(J28&lt;-1*VALUE(MID(K28,1,2)), "No", "Yes"))))</f>
        <v>N/A</v>
      </c>
    </row>
    <row r="29" spans="1:12">
      <c r="A29" s="98" t="s">
        <v>880</v>
      </c>
      <c r="B29" s="48" t="s">
        <v>51</v>
      </c>
      <c r="C29" s="48">
        <v>32463.666667000001</v>
      </c>
      <c r="D29" s="10" t="str">
        <f>IF($B29="N/A","N/A",IF(C29&gt;10,"No",IF(C29&lt;-10,"No","Yes")))</f>
        <v>N/A</v>
      </c>
      <c r="E29" s="48">
        <v>36064.333333000002</v>
      </c>
      <c r="F29" s="10" t="str">
        <f>IF($B29="N/A","N/A",IF(E29&gt;10,"No",IF(E29&lt;-10,"No","Yes")))</f>
        <v>N/A</v>
      </c>
      <c r="G29" s="48">
        <v>29295.583332999999</v>
      </c>
      <c r="H29" s="10" t="str">
        <f>IF($B29="N/A","N/A",IF(G29&gt;10,"No",IF(G29&lt;-10,"No","Yes")))</f>
        <v>N/A</v>
      </c>
      <c r="I29" s="96">
        <v>11.09</v>
      </c>
      <c r="J29" s="96">
        <v>-18.8</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309285</v>
      </c>
      <c r="D31" s="10" t="str">
        <f>IF($B31="N/A","N/A",IF(C31&gt;10,"No",IF(C31&lt;-10,"No","Yes")))</f>
        <v>N/A</v>
      </c>
      <c r="E31" s="45">
        <v>300166</v>
      </c>
      <c r="F31" s="10" t="str">
        <f>IF($B31="N/A","N/A",IF(E31&gt;10,"No",IF(E31&lt;-10,"No","Yes")))</f>
        <v>N/A</v>
      </c>
      <c r="G31" s="45">
        <v>288419</v>
      </c>
      <c r="H31" s="10" t="str">
        <f>IF($B31="N/A","N/A",IF(G31&gt;10,"No",IF(G31&lt;-10,"No","Yes")))</f>
        <v>N/A</v>
      </c>
      <c r="I31" s="96">
        <v>-2.95</v>
      </c>
      <c r="J31" s="96">
        <v>-3.91</v>
      </c>
      <c r="K31" s="49" t="s">
        <v>116</v>
      </c>
      <c r="L31" s="21" t="str">
        <f>IF(J31="Div by 0", "N/A", IF(K31="N/A","N/A", IF(J31&gt;VALUE(MID(K31,1,2)), "No", IF(J31&lt;-1*VALUE(MID(K31,1,2)), "No", "Yes"))))</f>
        <v>Yes</v>
      </c>
    </row>
    <row r="32" spans="1:12">
      <c r="A32" s="98" t="s">
        <v>323</v>
      </c>
      <c r="B32" s="39" t="s">
        <v>51</v>
      </c>
      <c r="C32" s="39">
        <v>211619.9</v>
      </c>
      <c r="D32" s="10" t="str">
        <f>IF($B32="N/A","N/A",IF(C32&gt;10,"No",IF(C32&lt;-10,"No","Yes")))</f>
        <v>N/A</v>
      </c>
      <c r="E32" s="39">
        <v>204492.63</v>
      </c>
      <c r="F32" s="10" t="str">
        <f>IF($B32="N/A","N/A",IF(E32&gt;10,"No",IF(E32&lt;-10,"No","Yes")))</f>
        <v>N/A</v>
      </c>
      <c r="G32" s="39">
        <v>194984.49</v>
      </c>
      <c r="H32" s="10" t="str">
        <f>IF($B32="N/A","N/A",IF(G32&gt;10,"No",IF(G32&lt;-10,"No","Yes")))</f>
        <v>N/A</v>
      </c>
      <c r="I32" s="96">
        <v>-3.37</v>
      </c>
      <c r="J32" s="96">
        <v>-4.6500000000000004</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1000</v>
      </c>
      <c r="J33" s="96" t="s">
        <v>1000</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1000</v>
      </c>
      <c r="J34" s="102" t="s">
        <v>1000</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96.136249737</v>
      </c>
      <c r="D36" s="103" t="str">
        <f>IF($B36="N/A","N/A",IF(C36&gt;=95,"Yes","No"))</f>
        <v>Yes</v>
      </c>
      <c r="E36" s="68">
        <v>96.137137451000001</v>
      </c>
      <c r="F36" s="103" t="str">
        <f>IF($B36="N/A","N/A",IF(E36&gt;=95,"Yes","No"))</f>
        <v>Yes</v>
      </c>
      <c r="G36" s="68">
        <v>96.221122742000006</v>
      </c>
      <c r="H36" s="103" t="str">
        <f>IF($B36="N/A","N/A",IF(G36&gt;=95,"Yes","No"))</f>
        <v>Yes</v>
      </c>
      <c r="I36" s="104">
        <v>8.9999999999999998E-4</v>
      </c>
      <c r="J36" s="104">
        <v>8.7400000000000005E-2</v>
      </c>
      <c r="K36" s="66" t="s">
        <v>116</v>
      </c>
      <c r="L36" s="138" t="str">
        <f t="shared" ref="L36:L71" si="7">IF(J36="Div by 0", "N/A", IF(K36="N/A","N/A", IF(J36&gt;VALUE(MID(K36,1,2)), "No", IF(J36&lt;-1*VALUE(MID(K36,1,2)), "No", "Yes"))))</f>
        <v>Yes</v>
      </c>
    </row>
    <row r="37" spans="1:12">
      <c r="A37" s="100" t="s">
        <v>325</v>
      </c>
      <c r="B37" s="106" t="s">
        <v>69</v>
      </c>
      <c r="C37" s="108">
        <v>95.908627964000004</v>
      </c>
      <c r="D37" s="107" t="str">
        <f t="shared" ref="D37:D42" si="8">IF($B37="N/A","N/A",IF(C37&gt;10,"No",IF(C37&lt;-10,"No","Yes")))</f>
        <v>No</v>
      </c>
      <c r="E37" s="108">
        <v>95.847297828999999</v>
      </c>
      <c r="F37" s="107" t="str">
        <f t="shared" ref="F37:F42" si="9">IF($B37="N/A","N/A",IF(E37&gt;10,"No",IF(E37&lt;-10,"No","Yes")))</f>
        <v>No</v>
      </c>
      <c r="G37" s="108">
        <v>95.822743994000007</v>
      </c>
      <c r="H37" s="107" t="str">
        <f t="shared" ref="H37:H42" si="10">IF($B37="N/A","N/A",IF(G37&gt;10,"No",IF(G37&lt;-10,"No","Yes")))</f>
        <v>No</v>
      </c>
      <c r="I37" s="109">
        <v>-6.4000000000000001E-2</v>
      </c>
      <c r="J37" s="109">
        <v>-2.5999999999999999E-2</v>
      </c>
      <c r="K37" s="110" t="s">
        <v>116</v>
      </c>
      <c r="L37" s="21" t="str">
        <f t="shared" si="7"/>
        <v>Yes</v>
      </c>
    </row>
    <row r="38" spans="1:12" ht="12.75" customHeight="1">
      <c r="A38" s="100" t="s">
        <v>326</v>
      </c>
      <c r="B38" s="106" t="s">
        <v>51</v>
      </c>
      <c r="C38" s="108">
        <v>7.2101783099999997E-2</v>
      </c>
      <c r="D38" s="107" t="str">
        <f t="shared" si="8"/>
        <v>N/A</v>
      </c>
      <c r="E38" s="108">
        <v>0.1176015938</v>
      </c>
      <c r="F38" s="107" t="str">
        <f t="shared" si="9"/>
        <v>N/A</v>
      </c>
      <c r="G38" s="108">
        <v>0.14770178110000001</v>
      </c>
      <c r="H38" s="107" t="str">
        <f t="shared" si="10"/>
        <v>N/A</v>
      </c>
      <c r="I38" s="109">
        <v>63.1</v>
      </c>
      <c r="J38" s="109">
        <v>25.6</v>
      </c>
      <c r="K38" s="110" t="s">
        <v>51</v>
      </c>
      <c r="L38" s="21" t="str">
        <f t="shared" si="7"/>
        <v>N/A</v>
      </c>
    </row>
    <row r="39" spans="1:12">
      <c r="A39" s="100" t="s">
        <v>327</v>
      </c>
      <c r="B39" s="106" t="s">
        <v>51</v>
      </c>
      <c r="C39" s="108">
        <v>3.5565902000000002E-3</v>
      </c>
      <c r="D39" s="107" t="str">
        <f t="shared" si="8"/>
        <v>N/A</v>
      </c>
      <c r="E39" s="108">
        <v>2.9983408999999998E-3</v>
      </c>
      <c r="F39" s="107" t="str">
        <f t="shared" si="9"/>
        <v>N/A</v>
      </c>
      <c r="G39" s="108">
        <v>6.9343560000000005E-4</v>
      </c>
      <c r="H39" s="107" t="str">
        <f t="shared" si="10"/>
        <v>N/A</v>
      </c>
      <c r="I39" s="109">
        <v>-15.7</v>
      </c>
      <c r="J39" s="109">
        <v>-76.900000000000006</v>
      </c>
      <c r="K39" s="110" t="s">
        <v>51</v>
      </c>
      <c r="L39" s="21" t="str">
        <f t="shared" si="7"/>
        <v>N/A</v>
      </c>
    </row>
    <row r="40" spans="1:12" ht="12.75" customHeight="1">
      <c r="A40" s="100" t="s">
        <v>328</v>
      </c>
      <c r="B40" s="106" t="s">
        <v>51</v>
      </c>
      <c r="C40" s="108">
        <v>0</v>
      </c>
      <c r="D40" s="107" t="str">
        <f t="shared" si="8"/>
        <v>N/A</v>
      </c>
      <c r="E40" s="108">
        <v>0</v>
      </c>
      <c r="F40" s="107" t="str">
        <f t="shared" si="9"/>
        <v>N/A</v>
      </c>
      <c r="G40" s="108">
        <v>6.9343560000000005E-4</v>
      </c>
      <c r="H40" s="107" t="str">
        <f t="shared" si="10"/>
        <v>N/A</v>
      </c>
      <c r="I40" s="109" t="s">
        <v>1000</v>
      </c>
      <c r="J40" s="109" t="s">
        <v>1000</v>
      </c>
      <c r="K40" s="110" t="s">
        <v>51</v>
      </c>
      <c r="L40" s="21" t="str">
        <f t="shared" si="7"/>
        <v>N/A</v>
      </c>
    </row>
    <row r="41" spans="1:12" ht="25.5">
      <c r="A41" s="100" t="s">
        <v>810</v>
      </c>
      <c r="B41" s="70" t="s">
        <v>51</v>
      </c>
      <c r="C41" s="51">
        <v>0.15196339950000001</v>
      </c>
      <c r="D41" s="10" t="str">
        <f t="shared" si="8"/>
        <v>N/A</v>
      </c>
      <c r="E41" s="51">
        <v>0.16923968740000001</v>
      </c>
      <c r="F41" s="10" t="str">
        <f t="shared" si="9"/>
        <v>N/A</v>
      </c>
      <c r="G41" s="51">
        <v>0.24929009529999999</v>
      </c>
      <c r="H41" s="10" t="str">
        <f t="shared" si="10"/>
        <v>N/A</v>
      </c>
      <c r="I41" s="96">
        <v>11.37</v>
      </c>
      <c r="J41" s="96">
        <v>47.3</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1000</v>
      </c>
      <c r="J42" s="96" t="s">
        <v>1000</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12048</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4.1772560060000004</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65.952855245999999</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31.656706506999999</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38.180610889999997</v>
      </c>
      <c r="H47" s="107" t="str">
        <f t="shared" si="13"/>
        <v>N/A</v>
      </c>
      <c r="I47" s="109" t="s">
        <v>51</v>
      </c>
      <c r="J47" s="109" t="s">
        <v>51</v>
      </c>
      <c r="K47" s="110" t="s">
        <v>51</v>
      </c>
      <c r="L47" s="21" t="str">
        <f t="shared" si="14"/>
        <v>N/A</v>
      </c>
    </row>
    <row r="48" spans="1:12">
      <c r="A48" s="168" t="s">
        <v>330</v>
      </c>
      <c r="B48" s="169" t="s">
        <v>132</v>
      </c>
      <c r="C48" s="48">
        <v>11</v>
      </c>
      <c r="D48" s="10" t="str">
        <f>IF($B48="N/A","N/A",IF(C48&gt;0,"No",IF(C48&lt;0,"No","Yes")))</f>
        <v>No</v>
      </c>
      <c r="E48" s="48">
        <v>53</v>
      </c>
      <c r="F48" s="10" t="str">
        <f>IF($B48="N/A","N/A",IF(E48&gt;0,"No",IF(E48&lt;0,"No","Yes")))</f>
        <v>No</v>
      </c>
      <c r="G48" s="48">
        <v>9</v>
      </c>
      <c r="H48" s="10" t="str">
        <f>IF($B48="N/A","N/A",IF(G48&gt;0,"No",IF(G48&lt;0,"No","Yes")))</f>
        <v>No</v>
      </c>
      <c r="I48" s="96">
        <v>381.8</v>
      </c>
      <c r="J48" s="96">
        <v>-83</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6.2409203000000002E-3</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22.222222221999999</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5.5555555555999998</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11.461596909000001</v>
      </c>
      <c r="D53" s="107" t="str">
        <f>IF($B53="N/A","N/A",IF(C53&gt;10,"No",IF(C53&lt;-10,"No","Yes")))</f>
        <v>N/A</v>
      </c>
      <c r="E53" s="108">
        <v>12.07998241</v>
      </c>
      <c r="F53" s="107" t="str">
        <f>IF($B53="N/A","N/A",IF(E53&gt;10,"No",IF(E53&lt;-10,"No","Yes")))</f>
        <v>N/A</v>
      </c>
      <c r="G53" s="108">
        <v>12.42913955</v>
      </c>
      <c r="H53" s="107" t="str">
        <f>IF($B53="N/A","N/A",IF(G53&gt;10,"No",IF(G53&lt;-10,"No","Yes")))</f>
        <v>N/A</v>
      </c>
      <c r="I53" s="109">
        <v>5.3949999999999996</v>
      </c>
      <c r="J53" s="109">
        <v>2.89</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1000</v>
      </c>
      <c r="J54" s="109" t="s">
        <v>1000</v>
      </c>
      <c r="K54" s="110" t="s">
        <v>116</v>
      </c>
      <c r="L54" s="21" t="str">
        <f t="shared" si="7"/>
        <v>N/A</v>
      </c>
    </row>
    <row r="55" spans="1:12">
      <c r="A55" s="99" t="s">
        <v>118</v>
      </c>
      <c r="B55" s="57" t="s">
        <v>9</v>
      </c>
      <c r="C55" s="51">
        <v>99.938567986999999</v>
      </c>
      <c r="D55" s="10" t="str">
        <f>IF($B55="N/A","N/A",IF(C55&gt;=98,"Yes","No"))</f>
        <v>Yes</v>
      </c>
      <c r="E55" s="51">
        <v>99.930371860999998</v>
      </c>
      <c r="F55" s="10" t="str">
        <f>IF($B55="N/A","N/A",IF(E55&gt;=98,"Yes","No"))</f>
        <v>Yes</v>
      </c>
      <c r="G55" s="51">
        <v>99.944178434999998</v>
      </c>
      <c r="H55" s="10" t="str">
        <f>IF($B55="N/A","N/A",IF(G55&gt;=98,"Yes","No"))</f>
        <v>Yes</v>
      </c>
      <c r="I55" s="96">
        <v>-8.0000000000000002E-3</v>
      </c>
      <c r="J55" s="96">
        <v>1.38E-2</v>
      </c>
      <c r="K55" s="11" t="s">
        <v>116</v>
      </c>
      <c r="L55" s="21" t="str">
        <f t="shared" si="7"/>
        <v>Yes</v>
      </c>
    </row>
    <row r="56" spans="1:12">
      <c r="A56" s="99" t="s">
        <v>95</v>
      </c>
      <c r="B56" s="57" t="s">
        <v>127</v>
      </c>
      <c r="C56" s="51">
        <v>99.355933847000003</v>
      </c>
      <c r="D56" s="10" t="str">
        <f>IF($B56="N/A","N/A",IF(C56&gt;=95,"Yes","No"))</f>
        <v>Yes</v>
      </c>
      <c r="E56" s="51">
        <v>99.303385460000001</v>
      </c>
      <c r="F56" s="10" t="str">
        <f>IF($B56="N/A","N/A",IF(E56&gt;=95,"Yes","No"))</f>
        <v>Yes</v>
      </c>
      <c r="G56" s="51">
        <v>99.265304990000004</v>
      </c>
      <c r="H56" s="10" t="str">
        <f>IF($B56="N/A","N/A",IF(G56&gt;=95,"Yes","No"))</f>
        <v>Yes</v>
      </c>
      <c r="I56" s="96">
        <v>-5.2999999999999999E-2</v>
      </c>
      <c r="J56" s="96">
        <v>-3.7999999999999999E-2</v>
      </c>
      <c r="K56" s="11" t="s">
        <v>116</v>
      </c>
      <c r="L56" s="21" t="str">
        <f t="shared" si="7"/>
        <v>Yes</v>
      </c>
    </row>
    <row r="57" spans="1:12">
      <c r="A57" s="99" t="s">
        <v>153</v>
      </c>
      <c r="B57" s="70" t="s">
        <v>51</v>
      </c>
      <c r="C57" s="51">
        <v>86.119275102000003</v>
      </c>
      <c r="D57" s="10" t="str">
        <f t="shared" ref="D57:D62" si="24">IF($B57="N/A","N/A",IF(C57&gt;10,"No",IF(C57&lt;-10,"No","Yes")))</f>
        <v>N/A</v>
      </c>
      <c r="E57" s="51">
        <v>90.211416349999993</v>
      </c>
      <c r="F57" s="10" t="str">
        <f t="shared" ref="F57:F62" si="25">IF($B57="N/A","N/A",IF(E57&gt;10,"No",IF(E57&lt;-10,"No","Yes")))</f>
        <v>N/A</v>
      </c>
      <c r="G57" s="51">
        <v>90.074509653999996</v>
      </c>
      <c r="H57" s="10" t="str">
        <f t="shared" ref="H57:H62" si="26">IF($B57="N/A","N/A",IF(G57&gt;10,"No",IF(G57&lt;-10,"No","Yes")))</f>
        <v>N/A</v>
      </c>
      <c r="I57" s="38" t="s">
        <v>1019</v>
      </c>
      <c r="J57" s="96">
        <v>-0.152</v>
      </c>
      <c r="K57" s="11" t="s">
        <v>116</v>
      </c>
      <c r="L57" s="21" t="str">
        <f t="shared" si="7"/>
        <v>Yes</v>
      </c>
    </row>
    <row r="58" spans="1:12">
      <c r="A58" s="99" t="s">
        <v>154</v>
      </c>
      <c r="B58" s="70" t="s">
        <v>51</v>
      </c>
      <c r="C58" s="51">
        <v>2.2933540261999998</v>
      </c>
      <c r="D58" s="10" t="str">
        <f t="shared" si="24"/>
        <v>N/A</v>
      </c>
      <c r="E58" s="51">
        <v>2.377351199</v>
      </c>
      <c r="F58" s="10" t="str">
        <f t="shared" si="25"/>
        <v>N/A</v>
      </c>
      <c r="G58" s="51">
        <v>2.3538671169000001</v>
      </c>
      <c r="H58" s="10" t="str">
        <f t="shared" si="26"/>
        <v>N/A</v>
      </c>
      <c r="I58" s="38" t="s">
        <v>1020</v>
      </c>
      <c r="J58" s="96">
        <v>-0.98799999999999999</v>
      </c>
      <c r="K58" s="11" t="s">
        <v>116</v>
      </c>
      <c r="L58" s="21" t="str">
        <f t="shared" si="7"/>
        <v>Yes</v>
      </c>
    </row>
    <row r="59" spans="1:12">
      <c r="A59" s="99" t="s">
        <v>155</v>
      </c>
      <c r="B59" s="70" t="s">
        <v>51</v>
      </c>
      <c r="C59" s="51">
        <v>3.5329873741000002</v>
      </c>
      <c r="D59" s="10" t="str">
        <f t="shared" si="24"/>
        <v>N/A</v>
      </c>
      <c r="E59" s="51">
        <v>3.5353770913</v>
      </c>
      <c r="F59" s="10" t="str">
        <f t="shared" si="25"/>
        <v>N/A</v>
      </c>
      <c r="G59" s="51">
        <v>3.4345864869999998</v>
      </c>
      <c r="H59" s="10" t="str">
        <f t="shared" si="26"/>
        <v>N/A</v>
      </c>
      <c r="I59" s="38" t="s">
        <v>1021</v>
      </c>
      <c r="J59" s="96">
        <v>-2.85</v>
      </c>
      <c r="K59" s="11" t="s">
        <v>116</v>
      </c>
      <c r="L59" s="21" t="str">
        <f t="shared" si="7"/>
        <v>Yes</v>
      </c>
    </row>
    <row r="60" spans="1:12">
      <c r="A60" s="99" t="s">
        <v>156</v>
      </c>
      <c r="B60" s="57" t="s">
        <v>51</v>
      </c>
      <c r="C60" s="51">
        <v>2.3738622952999999</v>
      </c>
      <c r="D60" s="56" t="str">
        <f t="shared" si="24"/>
        <v>N/A</v>
      </c>
      <c r="E60" s="51">
        <v>2.3200495725999999</v>
      </c>
      <c r="F60" s="56" t="str">
        <f t="shared" si="25"/>
        <v>N/A</v>
      </c>
      <c r="G60" s="51">
        <v>2.3434655831</v>
      </c>
      <c r="H60" s="56" t="str">
        <f t="shared" si="26"/>
        <v>N/A</v>
      </c>
      <c r="I60" s="46" t="s">
        <v>1022</v>
      </c>
      <c r="J60" s="51">
        <v>1.0089999999999999</v>
      </c>
      <c r="K60" s="57" t="s">
        <v>51</v>
      </c>
      <c r="L60" s="21" t="str">
        <f t="shared" si="7"/>
        <v>N/A</v>
      </c>
    </row>
    <row r="61" spans="1:12">
      <c r="A61" s="99" t="s">
        <v>333</v>
      </c>
      <c r="B61" s="57" t="s">
        <v>51</v>
      </c>
      <c r="C61" s="51">
        <v>0.5195854956</v>
      </c>
      <c r="D61" s="56" t="str">
        <f t="shared" si="24"/>
        <v>N/A</v>
      </c>
      <c r="E61" s="51">
        <v>0.72026811830000004</v>
      </c>
      <c r="F61" s="56" t="str">
        <f t="shared" si="25"/>
        <v>N/A</v>
      </c>
      <c r="G61" s="51">
        <v>0.80403856890000003</v>
      </c>
      <c r="H61" s="56" t="str">
        <f t="shared" si="26"/>
        <v>N/A</v>
      </c>
      <c r="I61" s="46" t="s">
        <v>1023</v>
      </c>
      <c r="J61" s="51">
        <v>11.63</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1000</v>
      </c>
      <c r="J62" s="51" t="s">
        <v>1000</v>
      </c>
      <c r="K62" s="57" t="s">
        <v>51</v>
      </c>
      <c r="L62" s="21" t="str">
        <f t="shared" si="7"/>
        <v>N/A</v>
      </c>
    </row>
    <row r="63" spans="1:12">
      <c r="A63" s="99" t="s">
        <v>335</v>
      </c>
      <c r="B63" s="57" t="s">
        <v>0</v>
      </c>
      <c r="C63" s="51">
        <v>5.1609357065000001</v>
      </c>
      <c r="D63" s="56" t="str">
        <f>IF($B63="N/A","N/A",IF(C63&gt;=5,"No",IF(C63&lt;0,"No","Yes")))</f>
        <v>No</v>
      </c>
      <c r="E63" s="51">
        <v>0.83553766920000005</v>
      </c>
      <c r="F63" s="56" t="str">
        <f>IF($B63="N/A","N/A",IF(E63&gt;=5,"No",IF(E63&lt;0,"No","Yes")))</f>
        <v>Yes</v>
      </c>
      <c r="G63" s="51">
        <v>0.98953258970000002</v>
      </c>
      <c r="H63" s="56" t="str">
        <f>IF($B63="N/A","N/A",IF(G63&gt;=5,"No",IF(G63&lt;0,"No","Yes")))</f>
        <v>Yes</v>
      </c>
      <c r="I63" s="46" t="s">
        <v>1024</v>
      </c>
      <c r="J63" s="51">
        <v>18.43</v>
      </c>
      <c r="K63" s="11" t="s">
        <v>116</v>
      </c>
      <c r="L63" s="21" t="str">
        <f t="shared" si="7"/>
        <v>No</v>
      </c>
    </row>
    <row r="64" spans="1:12">
      <c r="A64" s="99" t="s">
        <v>336</v>
      </c>
      <c r="B64" s="57" t="s">
        <v>51</v>
      </c>
      <c r="C64" s="51">
        <v>18.458056485</v>
      </c>
      <c r="D64" s="56" t="str">
        <f>IF($B64="N/A","N/A",IF(C64&gt;10,"No",IF(C64&lt;-10,"No","Yes")))</f>
        <v>N/A</v>
      </c>
      <c r="E64" s="51">
        <v>19.523863462000001</v>
      </c>
      <c r="F64" s="56" t="str">
        <f>IF($B64="N/A","N/A",IF(E64&gt;10,"No",IF(E64&lt;-10,"No","Yes")))</f>
        <v>N/A</v>
      </c>
      <c r="G64" s="51">
        <v>19.450521637000001</v>
      </c>
      <c r="H64" s="56" t="str">
        <f>IF($B64="N/A","N/A",IF(G64&gt;10,"No",IF(G64&lt;-10,"No","Yes")))</f>
        <v>N/A</v>
      </c>
      <c r="I64" s="46" t="s">
        <v>1025</v>
      </c>
      <c r="J64" s="51">
        <v>-0.376</v>
      </c>
      <c r="K64" s="57" t="s">
        <v>116</v>
      </c>
      <c r="L64" s="21" t="str">
        <f t="shared" si="7"/>
        <v>Yes</v>
      </c>
    </row>
    <row r="65" spans="1:12">
      <c r="A65" s="99" t="s">
        <v>337</v>
      </c>
      <c r="B65" s="57" t="s">
        <v>51</v>
      </c>
      <c r="C65" s="51">
        <v>24.190723093999999</v>
      </c>
      <c r="D65" s="56" t="str">
        <f>IF($B65="N/A","N/A",IF(C65&gt;10,"No",IF(C65&lt;-10,"No","Yes")))</f>
        <v>N/A</v>
      </c>
      <c r="E65" s="51">
        <v>0.1569858713</v>
      </c>
      <c r="F65" s="56" t="str">
        <f>IF($B65="N/A","N/A",IF(E65&gt;10,"No",IF(E65&lt;-10,"No","Yes")))</f>
        <v>N/A</v>
      </c>
      <c r="G65" s="51">
        <v>0.13190965969999999</v>
      </c>
      <c r="H65" s="56" t="str">
        <f>IF($B65="N/A","N/A",IF(G65&gt;10,"No",IF(G65&lt;-10,"No","Yes")))</f>
        <v>N/A</v>
      </c>
      <c r="I65" s="46" t="s">
        <v>1026</v>
      </c>
      <c r="J65" s="51">
        <v>-16</v>
      </c>
      <c r="K65" s="11" t="s">
        <v>116</v>
      </c>
      <c r="L65" s="21" t="str">
        <f t="shared" si="7"/>
        <v>No</v>
      </c>
    </row>
    <row r="66" spans="1:12">
      <c r="A66" s="69" t="s">
        <v>96</v>
      </c>
      <c r="B66" s="70" t="s">
        <v>97</v>
      </c>
      <c r="C66" s="41">
        <v>6.7581680327000004</v>
      </c>
      <c r="D66" s="10" t="str">
        <f>IF($B66="N/A","N/A",IF(C66&gt;8,"No",IF(C66&lt;2,"No","Yes")))</f>
        <v>Yes</v>
      </c>
      <c r="E66" s="41">
        <v>6.9761398692999999</v>
      </c>
      <c r="F66" s="10" t="str">
        <f>IF($B66="N/A","N/A",IF(E66&gt;8,"No",IF(E66&lt;2,"No","Yes")))</f>
        <v>Yes</v>
      </c>
      <c r="G66" s="41">
        <v>7.0154878838999997</v>
      </c>
      <c r="H66" s="10" t="str">
        <f>IF($B66="N/A","N/A",IF(G66&gt;8,"No",IF(G66&lt;2,"No","Yes")))</f>
        <v>Yes</v>
      </c>
      <c r="I66" s="96">
        <v>3.2250000000000001</v>
      </c>
      <c r="J66" s="96">
        <v>0.56399999999999995</v>
      </c>
      <c r="K66" s="11" t="s">
        <v>116</v>
      </c>
      <c r="L66" s="21" t="str">
        <f t="shared" si="7"/>
        <v>Yes</v>
      </c>
    </row>
    <row r="67" spans="1:12">
      <c r="A67" s="69" t="s">
        <v>98</v>
      </c>
      <c r="B67" s="70" t="s">
        <v>99</v>
      </c>
      <c r="C67" s="41">
        <v>59.288681959999998</v>
      </c>
      <c r="D67" s="10" t="str">
        <f>IF($B67="N/A","N/A",IF(C67&gt;74,"No",IF(C67&lt;49,"No","Yes")))</f>
        <v>Yes</v>
      </c>
      <c r="E67" s="41">
        <v>59.566706422000003</v>
      </c>
      <c r="F67" s="10" t="str">
        <f>IF($B67="N/A","N/A",IF(E67&gt;74,"No",IF(E67&lt;49,"No","Yes")))</f>
        <v>Yes</v>
      </c>
      <c r="G67" s="41">
        <v>59.029051484</v>
      </c>
      <c r="H67" s="10" t="str">
        <f>IF($B67="N/A","N/A",IF(G67&gt;74,"No",IF(G67&lt;49,"No","Yes")))</f>
        <v>Yes</v>
      </c>
      <c r="I67" s="96">
        <v>0.46889999999999998</v>
      </c>
      <c r="J67" s="96">
        <v>-0.90300000000000002</v>
      </c>
      <c r="K67" s="11" t="s">
        <v>116</v>
      </c>
      <c r="L67" s="21" t="str">
        <f t="shared" si="7"/>
        <v>Yes</v>
      </c>
    </row>
    <row r="68" spans="1:12">
      <c r="A68" s="69" t="s">
        <v>100</v>
      </c>
      <c r="B68" s="70" t="s">
        <v>101</v>
      </c>
      <c r="C68" s="41">
        <v>4.9724364259999998</v>
      </c>
      <c r="D68" s="10" t="str">
        <f>IF($B68="N/A","N/A",IF(C68&gt;18,"No",IF(C68&lt;5,"No","Yes")))</f>
        <v>No</v>
      </c>
      <c r="E68" s="41">
        <v>5.0988453056000003</v>
      </c>
      <c r="F68" s="10" t="str">
        <f>IF($B68="N/A","N/A",IF(E68&gt;18,"No",IF(E68&lt;5,"No","Yes")))</f>
        <v>Yes</v>
      </c>
      <c r="G68" s="41">
        <v>5.2843259286000004</v>
      </c>
      <c r="H68" s="10" t="str">
        <f>IF($B68="N/A","N/A",IF(G68&gt;18,"No",IF(G68&lt;5,"No","Yes")))</f>
        <v>Yes</v>
      </c>
      <c r="I68" s="96">
        <v>2.5419999999999998</v>
      </c>
      <c r="J68" s="96">
        <v>3.6379999999999999</v>
      </c>
      <c r="K68" s="11" t="s">
        <v>116</v>
      </c>
      <c r="L68" s="21" t="str">
        <f t="shared" si="7"/>
        <v>Yes</v>
      </c>
    </row>
    <row r="69" spans="1:12">
      <c r="A69" s="99" t="s">
        <v>672</v>
      </c>
      <c r="B69" s="70" t="s">
        <v>51</v>
      </c>
      <c r="C69" s="41">
        <v>99.999676674</v>
      </c>
      <c r="D69" s="10" t="str">
        <f>IF($B69="N/A","N/A",IF(C69&gt;10,"No",IF(C69&lt;-10,"No","Yes")))</f>
        <v>N/A</v>
      </c>
      <c r="E69" s="41">
        <v>99.999333702000001</v>
      </c>
      <c r="F69" s="10" t="str">
        <f>IF($B69="N/A","N/A",IF(E69&gt;10,"No",IF(E69&lt;-10,"No","Yes")))</f>
        <v>N/A</v>
      </c>
      <c r="G69" s="41">
        <v>100</v>
      </c>
      <c r="H69" s="10" t="str">
        <f>IF($B69="N/A","N/A",IF(G69&gt;10,"No",IF(G69&lt;-10,"No","Yes")))</f>
        <v>N/A</v>
      </c>
      <c r="I69" s="96">
        <v>0</v>
      </c>
      <c r="J69" s="96">
        <v>6.9999999999999999E-4</v>
      </c>
      <c r="K69" s="38" t="s">
        <v>51</v>
      </c>
      <c r="L69" s="21" t="str">
        <f t="shared" si="7"/>
        <v>N/A</v>
      </c>
    </row>
    <row r="70" spans="1:12">
      <c r="A70" s="99" t="s">
        <v>157</v>
      </c>
      <c r="B70" s="70" t="s">
        <v>51</v>
      </c>
      <c r="C70" s="41">
        <v>99.850946538000002</v>
      </c>
      <c r="D70" s="10" t="str">
        <f>IF($B70="N/A","N/A",IF(C70&gt;10,"No",IF(C70&lt;-10,"No","Yes")))</f>
        <v>N/A</v>
      </c>
      <c r="E70" s="41">
        <v>99.832092908999996</v>
      </c>
      <c r="F70" s="10" t="str">
        <f>IF($B70="N/A","N/A",IF(E70&gt;10,"No",IF(E70&lt;-10,"No","Yes")))</f>
        <v>N/A</v>
      </c>
      <c r="G70" s="41">
        <v>99.848484322999994</v>
      </c>
      <c r="H70" s="10" t="str">
        <f>IF($B70="N/A","N/A",IF(G70&gt;10,"No",IF(G70&lt;-10,"No","Yes")))</f>
        <v>N/A</v>
      </c>
      <c r="I70" s="96">
        <v>-1.9E-2</v>
      </c>
      <c r="J70" s="96">
        <v>1.6400000000000001E-2</v>
      </c>
      <c r="K70" s="38" t="s">
        <v>51</v>
      </c>
      <c r="L70" s="21" t="str">
        <f t="shared" si="7"/>
        <v>N/A</v>
      </c>
    </row>
    <row r="71" spans="1:12">
      <c r="A71" s="69" t="s">
        <v>338</v>
      </c>
      <c r="B71" s="101" t="s">
        <v>811</v>
      </c>
      <c r="C71" s="42">
        <v>40.580047528999998</v>
      </c>
      <c r="D71" s="52" t="str">
        <f>IF($B71="N/A","N/A",IF(C71&gt;70,"No",IF(C71&lt;40,"No","Yes")))</f>
        <v>Yes</v>
      </c>
      <c r="E71" s="42">
        <v>39.375545531</v>
      </c>
      <c r="F71" s="52" t="str">
        <f>IF($B71="N/A","N/A",IF(E71&gt;70,"No",IF(E71&lt;40,"No","Yes")))</f>
        <v>No</v>
      </c>
      <c r="G71" s="42">
        <v>38.109139828000004</v>
      </c>
      <c r="H71" s="52" t="str">
        <f>IF($B71="N/A","N/A",IF(G71&gt;70,"No",IF(G71&lt;40,"No","Yes")))</f>
        <v>No</v>
      </c>
      <c r="I71" s="102">
        <v>-2.97</v>
      </c>
      <c r="J71" s="102">
        <v>-3.22</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66.401576465999995</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71.235194585000002</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35.515351225000003</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22.622896984</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0.64316151160000001</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0.92504307969999999</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0.9683828042</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1209</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1</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35</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29993</v>
      </c>
      <c r="D83" s="54" t="str">
        <f>IF($B83="N/A","N/A",IF(C83&gt;10,"No",IF(C83&lt;-10,"No","Yes")))</f>
        <v>N/A</v>
      </c>
      <c r="E83" s="50">
        <v>31043</v>
      </c>
      <c r="F83" s="54" t="str">
        <f>IF($B83="N/A","N/A",IF(E83&gt;10,"No",IF(E83&lt;-10,"No","Yes")))</f>
        <v>N/A</v>
      </c>
      <c r="G83" s="50">
        <v>31345</v>
      </c>
      <c r="H83" s="54" t="str">
        <f>IF($B83="N/A","N/A",IF(G83&gt;10,"No",IF(G83&lt;-10,"No","Yes")))</f>
        <v>N/A</v>
      </c>
      <c r="I83" s="104">
        <v>3.5009999999999999</v>
      </c>
      <c r="J83" s="104">
        <v>0.9728</v>
      </c>
      <c r="K83" s="55" t="s">
        <v>116</v>
      </c>
      <c r="L83" s="138" t="str">
        <f t="shared" ref="L83:L113" si="38">IF(J83="Div by 0", "N/A", IF(K83="N/A","N/A", IF(J83&gt;VALUE(MID(K83,1,2)), "No", IF(J83&lt;-1*VALUE(MID(K83,1,2)), "No", "Yes"))))</f>
        <v>Yes</v>
      </c>
    </row>
    <row r="84" spans="1:12">
      <c r="A84" s="111" t="s">
        <v>340</v>
      </c>
      <c r="B84" s="57" t="s">
        <v>51</v>
      </c>
      <c r="C84" s="48">
        <v>25492.36</v>
      </c>
      <c r="D84" s="56" t="str">
        <f>IF($B84="N/A","N/A",IF(C84&gt;10,"No",IF(C84&lt;-10,"No","Yes")))</f>
        <v>N/A</v>
      </c>
      <c r="E84" s="48">
        <v>26421.49</v>
      </c>
      <c r="F84" s="56" t="str">
        <f>IF($B84="N/A","N/A",IF(E84&gt;10,"No",IF(E84&lt;-10,"No","Yes")))</f>
        <v>N/A</v>
      </c>
      <c r="G84" s="48">
        <v>26860.45</v>
      </c>
      <c r="H84" s="56" t="str">
        <f>IF($B84="N/A","N/A",IF(G84&gt;10,"No",IF(G84&lt;-10,"No","Yes")))</f>
        <v>N/A</v>
      </c>
      <c r="I84" s="96">
        <v>3.645</v>
      </c>
      <c r="J84" s="96">
        <v>1.661</v>
      </c>
      <c r="K84" s="57" t="s">
        <v>117</v>
      </c>
      <c r="L84" s="21" t="str">
        <f t="shared" si="38"/>
        <v>Yes</v>
      </c>
    </row>
    <row r="85" spans="1:12">
      <c r="A85" s="69" t="s">
        <v>341</v>
      </c>
      <c r="B85" s="70" t="s">
        <v>124</v>
      </c>
      <c r="C85" s="41">
        <v>94.498992131999998</v>
      </c>
      <c r="D85" s="10" t="str">
        <f>IF($B85="N/A","N/A",IF(C85&gt;=90,"Yes","No"))</f>
        <v>Yes</v>
      </c>
      <c r="E85" s="41">
        <v>96.203854949000004</v>
      </c>
      <c r="F85" s="10" t="str">
        <f>IF($B85="N/A","N/A",IF(E85&gt;=90,"Yes","No"))</f>
        <v>Yes</v>
      </c>
      <c r="G85" s="41">
        <v>96.240404173000002</v>
      </c>
      <c r="H85" s="10" t="str">
        <f>IF($B85="N/A","N/A",IF(G85&gt;=90,"Yes","No"))</f>
        <v>Yes</v>
      </c>
      <c r="I85" s="96">
        <v>1.804</v>
      </c>
      <c r="J85" s="96">
        <v>3.7999999999999999E-2</v>
      </c>
      <c r="K85" s="11" t="s">
        <v>116</v>
      </c>
      <c r="L85" s="21" t="str">
        <f t="shared" si="38"/>
        <v>Yes</v>
      </c>
    </row>
    <row r="86" spans="1:12">
      <c r="A86" s="69" t="s">
        <v>784</v>
      </c>
      <c r="B86" s="70" t="s">
        <v>124</v>
      </c>
      <c r="C86" s="41">
        <v>94.910514540999998</v>
      </c>
      <c r="D86" s="10" t="str">
        <f>IF($B86="N/A","N/A",IF(C86&gt;=90,"Yes","No"))</f>
        <v>Yes</v>
      </c>
      <c r="E86" s="41">
        <v>96.722000420000001</v>
      </c>
      <c r="F86" s="10" t="str">
        <f>IF($B86="N/A","N/A",IF(E86&gt;=90,"Yes","No"))</f>
        <v>Yes</v>
      </c>
      <c r="G86" s="41">
        <v>96.614821591999998</v>
      </c>
      <c r="H86" s="10" t="str">
        <f>IF($B86="N/A","N/A",IF(G86&gt;=90,"Yes","No"))</f>
        <v>Yes</v>
      </c>
      <c r="I86" s="96">
        <v>1.909</v>
      </c>
      <c r="J86" s="96">
        <v>-0.111</v>
      </c>
      <c r="K86" s="11" t="s">
        <v>116</v>
      </c>
      <c r="L86" s="21" t="str">
        <f t="shared" si="38"/>
        <v>Yes</v>
      </c>
    </row>
    <row r="87" spans="1:12">
      <c r="A87" s="99" t="s">
        <v>884</v>
      </c>
      <c r="B87" s="57" t="s">
        <v>119</v>
      </c>
      <c r="C87" s="51">
        <v>44.774543379000001</v>
      </c>
      <c r="D87" s="10" t="str">
        <f>IF($B87="N/A","N/A",IF(C87&gt;55,"No",IF(C87&lt;30,"No","Yes")))</f>
        <v>Yes</v>
      </c>
      <c r="E87" s="51">
        <v>45.576744439999999</v>
      </c>
      <c r="F87" s="10" t="str">
        <f>IF($B87="N/A","N/A",IF(E87&gt;55,"No",IF(E87&lt;30,"No","Yes")))</f>
        <v>Yes</v>
      </c>
      <c r="G87" s="51">
        <v>46.050546558000001</v>
      </c>
      <c r="H87" s="10" t="str">
        <f>IF($B87="N/A","N/A",IF(G87&gt;55,"No",IF(G87&lt;30,"No","Yes")))</f>
        <v>Yes</v>
      </c>
      <c r="I87" s="96">
        <v>1.792</v>
      </c>
      <c r="J87" s="96">
        <v>1.04</v>
      </c>
      <c r="K87" s="57" t="s">
        <v>116</v>
      </c>
      <c r="L87" s="21" t="str">
        <f t="shared" si="38"/>
        <v>Yes</v>
      </c>
    </row>
    <row r="88" spans="1:12">
      <c r="A88" s="113" t="s">
        <v>733</v>
      </c>
      <c r="B88" s="57" t="s">
        <v>0</v>
      </c>
      <c r="C88" s="51">
        <v>5.8213583168999996</v>
      </c>
      <c r="D88" s="10" t="str">
        <f>IF($B88="N/A","N/A",IF(C88&gt;=5,"No",IF(C88&lt;0,"No","Yes")))</f>
        <v>No</v>
      </c>
      <c r="E88" s="51">
        <v>4.8287858776999997</v>
      </c>
      <c r="F88" s="10" t="str">
        <f>IF($B88="N/A","N/A",IF(E88&gt;=5,"No",IF(E88&lt;0,"No","Yes")))</f>
        <v>Yes</v>
      </c>
      <c r="G88" s="51">
        <v>3.2796299250000001</v>
      </c>
      <c r="H88" s="10" t="str">
        <f>IF($B88="N/A","N/A",IF(G88&gt;=5,"No",IF(G88&lt;0,"No","Yes")))</f>
        <v>Yes</v>
      </c>
      <c r="I88" s="96">
        <v>-17.100000000000001</v>
      </c>
      <c r="J88" s="96">
        <v>-32.1</v>
      </c>
      <c r="K88" s="57" t="s">
        <v>51</v>
      </c>
      <c r="L88" s="21" t="str">
        <f t="shared" si="38"/>
        <v>N/A</v>
      </c>
    </row>
    <row r="89" spans="1:12">
      <c r="A89" s="113" t="s">
        <v>734</v>
      </c>
      <c r="B89" s="57" t="s">
        <v>51</v>
      </c>
      <c r="C89" s="51">
        <v>1.0269062781</v>
      </c>
      <c r="D89" s="57" t="s">
        <v>51</v>
      </c>
      <c r="E89" s="51">
        <v>1.0501562349</v>
      </c>
      <c r="F89" s="57" t="s">
        <v>51</v>
      </c>
      <c r="G89" s="51">
        <v>1.2091242622</v>
      </c>
      <c r="H89" s="57" t="s">
        <v>51</v>
      </c>
      <c r="I89" s="96">
        <v>2.2639999999999998</v>
      </c>
      <c r="J89" s="96">
        <v>15.14</v>
      </c>
      <c r="K89" s="46" t="s">
        <v>51</v>
      </c>
      <c r="L89" s="21" t="str">
        <f t="shared" si="38"/>
        <v>N/A</v>
      </c>
    </row>
    <row r="90" spans="1:12">
      <c r="A90" s="113" t="s">
        <v>735</v>
      </c>
      <c r="B90" s="57" t="s">
        <v>51</v>
      </c>
      <c r="C90" s="51">
        <v>52.982362551000001</v>
      </c>
      <c r="D90" s="57" t="s">
        <v>51</v>
      </c>
      <c r="E90" s="51">
        <v>51.789453338999998</v>
      </c>
      <c r="F90" s="57" t="s">
        <v>51</v>
      </c>
      <c r="G90" s="51">
        <v>52.764396235</v>
      </c>
      <c r="H90" s="57" t="s">
        <v>51</v>
      </c>
      <c r="I90" s="96">
        <v>-2.25</v>
      </c>
      <c r="J90" s="96">
        <v>1.883</v>
      </c>
      <c r="K90" s="46" t="s">
        <v>51</v>
      </c>
      <c r="L90" s="21" t="str">
        <f t="shared" si="38"/>
        <v>N/A</v>
      </c>
    </row>
    <row r="91" spans="1:12">
      <c r="A91" s="113" t="s">
        <v>736</v>
      </c>
      <c r="B91" s="57" t="s">
        <v>51</v>
      </c>
      <c r="C91" s="51">
        <v>2.6906278131999999</v>
      </c>
      <c r="D91" s="57" t="s">
        <v>51</v>
      </c>
      <c r="E91" s="51">
        <v>3.7657442901999998</v>
      </c>
      <c r="F91" s="57" t="s">
        <v>51</v>
      </c>
      <c r="G91" s="51">
        <v>4.6897431806999998</v>
      </c>
      <c r="H91" s="57" t="s">
        <v>51</v>
      </c>
      <c r="I91" s="96">
        <v>39.96</v>
      </c>
      <c r="J91" s="96">
        <v>24.54</v>
      </c>
      <c r="K91" s="46" t="s">
        <v>51</v>
      </c>
      <c r="L91" s="21" t="str">
        <f t="shared" si="38"/>
        <v>N/A</v>
      </c>
    </row>
    <row r="92" spans="1:12">
      <c r="A92" s="113" t="s">
        <v>737</v>
      </c>
      <c r="B92" s="57" t="s">
        <v>51</v>
      </c>
      <c r="C92" s="51">
        <v>6.5715333577999999</v>
      </c>
      <c r="D92" s="57" t="s">
        <v>51</v>
      </c>
      <c r="E92" s="51">
        <v>6.3685855104</v>
      </c>
      <c r="F92" s="57" t="s">
        <v>51</v>
      </c>
      <c r="G92" s="51">
        <v>5.9403413622999999</v>
      </c>
      <c r="H92" s="57" t="s">
        <v>51</v>
      </c>
      <c r="I92" s="96">
        <v>-3.09</v>
      </c>
      <c r="J92" s="96">
        <v>-6.72</v>
      </c>
      <c r="K92" s="46" t="s">
        <v>51</v>
      </c>
      <c r="L92" s="21" t="str">
        <f t="shared" si="38"/>
        <v>N/A</v>
      </c>
    </row>
    <row r="93" spans="1:12">
      <c r="A93" s="113" t="s">
        <v>738</v>
      </c>
      <c r="B93" s="57" t="s">
        <v>51</v>
      </c>
      <c r="C93" s="51">
        <v>0</v>
      </c>
      <c r="D93" s="57" t="s">
        <v>51</v>
      </c>
      <c r="E93" s="51">
        <v>0</v>
      </c>
      <c r="F93" s="57" t="s">
        <v>51</v>
      </c>
      <c r="G93" s="51">
        <v>0</v>
      </c>
      <c r="H93" s="57" t="s">
        <v>51</v>
      </c>
      <c r="I93" s="96" t="s">
        <v>1000</v>
      </c>
      <c r="J93" s="96" t="s">
        <v>1000</v>
      </c>
      <c r="K93" s="46" t="s">
        <v>51</v>
      </c>
      <c r="L93" s="21" t="str">
        <f t="shared" si="38"/>
        <v>N/A</v>
      </c>
    </row>
    <row r="94" spans="1:12">
      <c r="A94" s="113" t="s">
        <v>739</v>
      </c>
      <c r="B94" s="57" t="s">
        <v>51</v>
      </c>
      <c r="C94" s="51">
        <v>1.7070649818000001</v>
      </c>
      <c r="D94" s="57" t="s">
        <v>51</v>
      </c>
      <c r="E94" s="51">
        <v>2.6543826304999998</v>
      </c>
      <c r="F94" s="57" t="s">
        <v>51</v>
      </c>
      <c r="G94" s="51">
        <v>3.1839208805000001</v>
      </c>
      <c r="H94" s="57" t="s">
        <v>51</v>
      </c>
      <c r="I94" s="96">
        <v>55.49</v>
      </c>
      <c r="J94" s="96">
        <v>19.95</v>
      </c>
      <c r="K94" s="46" t="s">
        <v>51</v>
      </c>
      <c r="L94" s="21" t="str">
        <f t="shared" si="38"/>
        <v>N/A</v>
      </c>
    </row>
    <row r="95" spans="1:12">
      <c r="A95" s="113" t="s">
        <v>740</v>
      </c>
      <c r="B95" s="57" t="s">
        <v>51</v>
      </c>
      <c r="C95" s="51">
        <v>0</v>
      </c>
      <c r="D95" s="57" t="s">
        <v>51</v>
      </c>
      <c r="E95" s="51">
        <v>0</v>
      </c>
      <c r="F95" s="57" t="s">
        <v>51</v>
      </c>
      <c r="G95" s="51">
        <v>0</v>
      </c>
      <c r="H95" s="57" t="s">
        <v>51</v>
      </c>
      <c r="I95" s="96" t="s">
        <v>1000</v>
      </c>
      <c r="J95" s="96" t="s">
        <v>1000</v>
      </c>
      <c r="K95" s="46" t="s">
        <v>51</v>
      </c>
      <c r="L95" s="21" t="str">
        <f t="shared" si="38"/>
        <v>N/A</v>
      </c>
    </row>
    <row r="96" spans="1:12">
      <c r="A96" s="113" t="s">
        <v>741</v>
      </c>
      <c r="B96" s="57" t="s">
        <v>51</v>
      </c>
      <c r="C96" s="51">
        <v>29.200146701000001</v>
      </c>
      <c r="D96" s="57" t="s">
        <v>51</v>
      </c>
      <c r="E96" s="51">
        <v>29.542892117000001</v>
      </c>
      <c r="F96" s="57" t="s">
        <v>51</v>
      </c>
      <c r="G96" s="51">
        <v>28.932844154000001</v>
      </c>
      <c r="H96" s="57" t="s">
        <v>51</v>
      </c>
      <c r="I96" s="96">
        <v>1.1739999999999999</v>
      </c>
      <c r="J96" s="96">
        <v>-2.06</v>
      </c>
      <c r="K96" s="46" t="s">
        <v>51</v>
      </c>
      <c r="L96" s="21" t="str">
        <f t="shared" si="38"/>
        <v>N/A</v>
      </c>
    </row>
    <row r="97" spans="1:12">
      <c r="A97" s="113" t="s">
        <v>742</v>
      </c>
      <c r="B97" s="57" t="s">
        <v>51</v>
      </c>
      <c r="C97" s="51">
        <v>0</v>
      </c>
      <c r="D97" s="57" t="s">
        <v>51</v>
      </c>
      <c r="E97" s="51">
        <v>0</v>
      </c>
      <c r="F97" s="57" t="s">
        <v>51</v>
      </c>
      <c r="G97" s="51">
        <v>0</v>
      </c>
      <c r="H97" s="57" t="s">
        <v>51</v>
      </c>
      <c r="I97" s="96" t="s">
        <v>1000</v>
      </c>
      <c r="J97" s="96" t="s">
        <v>1000</v>
      </c>
      <c r="K97" s="46" t="s">
        <v>51</v>
      </c>
      <c r="L97" s="21" t="str">
        <f t="shared" si="38"/>
        <v>N/A</v>
      </c>
    </row>
    <row r="98" spans="1:12">
      <c r="A98" s="113" t="s">
        <v>743</v>
      </c>
      <c r="B98" s="57" t="s">
        <v>51</v>
      </c>
      <c r="C98" s="51">
        <v>0</v>
      </c>
      <c r="D98" s="57" t="s">
        <v>51</v>
      </c>
      <c r="E98" s="51">
        <v>0</v>
      </c>
      <c r="F98" s="57" t="s">
        <v>51</v>
      </c>
      <c r="G98" s="51">
        <v>0</v>
      </c>
      <c r="H98" s="57" t="s">
        <v>51</v>
      </c>
      <c r="I98" s="96" t="s">
        <v>1000</v>
      </c>
      <c r="J98" s="96" t="s">
        <v>1000</v>
      </c>
      <c r="K98" s="46" t="s">
        <v>51</v>
      </c>
      <c r="L98" s="21" t="str">
        <f t="shared" si="38"/>
        <v>N/A</v>
      </c>
    </row>
    <row r="99" spans="1:12">
      <c r="A99" s="173" t="s">
        <v>956</v>
      </c>
      <c r="B99" s="57" t="s">
        <v>51</v>
      </c>
      <c r="C99" s="51" t="s">
        <v>51</v>
      </c>
      <c r="D99" s="57" t="s">
        <v>51</v>
      </c>
      <c r="E99" s="51" t="s">
        <v>51</v>
      </c>
      <c r="F99" s="57" t="s">
        <v>51</v>
      </c>
      <c r="G99" s="51">
        <v>90.917211676999997</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9.0827883235000009</v>
      </c>
      <c r="H100" s="57" t="s">
        <v>51</v>
      </c>
      <c r="I100" s="96" t="s">
        <v>51</v>
      </c>
      <c r="J100" s="96" t="s">
        <v>51</v>
      </c>
      <c r="K100" s="46" t="s">
        <v>51</v>
      </c>
      <c r="L100" s="21" t="str">
        <f t="shared" si="39"/>
        <v>N/A</v>
      </c>
    </row>
    <row r="101" spans="1:12">
      <c r="A101" s="99" t="s">
        <v>342</v>
      </c>
      <c r="B101" s="57" t="s">
        <v>51</v>
      </c>
      <c r="C101" s="48">
        <v>152</v>
      </c>
      <c r="D101" s="56" t="str">
        <f>IF($B101="N/A","N/A",IF(C101&gt;10,"No",IF(C101&lt;-10,"No","Yes")))</f>
        <v>N/A</v>
      </c>
      <c r="E101" s="48">
        <v>125</v>
      </c>
      <c r="F101" s="56" t="str">
        <f>IF($B101="N/A","N/A",IF(E101&gt;10,"No",IF(E101&lt;-10,"No","Yes")))</f>
        <v>N/A</v>
      </c>
      <c r="G101" s="48">
        <v>113</v>
      </c>
      <c r="H101" s="56" t="str">
        <f>IF($B101="N/A","N/A",IF(G101&gt;10,"No",IF(G101&lt;-10,"No","Yes")))</f>
        <v>N/A</v>
      </c>
      <c r="I101" s="96">
        <v>-17.8</v>
      </c>
      <c r="J101" s="96">
        <v>-9.6</v>
      </c>
      <c r="K101" s="57" t="s">
        <v>116</v>
      </c>
      <c r="L101" s="21" t="str">
        <f t="shared" si="38"/>
        <v>Yes</v>
      </c>
    </row>
    <row r="102" spans="1:12">
      <c r="A102" s="113" t="s">
        <v>661</v>
      </c>
      <c r="B102" s="57" t="s">
        <v>51</v>
      </c>
      <c r="C102" s="51">
        <v>0</v>
      </c>
      <c r="D102" s="10" t="str">
        <f>IF($B102="N/A","N/A",IF(C102&gt;10,"No",IF(C102&lt;-10,"No","Yes")))</f>
        <v>N/A</v>
      </c>
      <c r="E102" s="51">
        <v>0.8</v>
      </c>
      <c r="F102" s="10" t="str">
        <f>IF($B102="N/A","N/A",IF(E102&gt;10,"No",IF(E102&lt;-10,"No","Yes")))</f>
        <v>N/A</v>
      </c>
      <c r="G102" s="51">
        <v>0.8849557522</v>
      </c>
      <c r="H102" s="10" t="str">
        <f>IF($B102="N/A","N/A",IF(G102&gt;10,"No",IF(G102&lt;-10,"No","Yes")))</f>
        <v>N/A</v>
      </c>
      <c r="I102" s="96" t="s">
        <v>1000</v>
      </c>
      <c r="J102" s="96">
        <v>10.62</v>
      </c>
      <c r="K102" s="57" t="s">
        <v>116</v>
      </c>
      <c r="L102" s="21" t="str">
        <f t="shared" si="38"/>
        <v>No</v>
      </c>
    </row>
    <row r="103" spans="1:12">
      <c r="A103" s="113" t="s">
        <v>662</v>
      </c>
      <c r="B103" s="57" t="s">
        <v>51</v>
      </c>
      <c r="C103" s="51">
        <v>2.6315789474</v>
      </c>
      <c r="D103" s="10" t="str">
        <f>IF($B103="N/A","N/A",IF(C103&gt;10,"No",IF(C103&lt;-10,"No","Yes")))</f>
        <v>N/A</v>
      </c>
      <c r="E103" s="51">
        <v>3.2</v>
      </c>
      <c r="F103" s="10" t="str">
        <f>IF($B103="N/A","N/A",IF(E103&gt;10,"No",IF(E103&lt;-10,"No","Yes")))</f>
        <v>N/A</v>
      </c>
      <c r="G103" s="51">
        <v>3.5398230088</v>
      </c>
      <c r="H103" s="10" t="str">
        <f>IF($B103="N/A","N/A",IF(G103&gt;10,"No",IF(G103&lt;-10,"No","Yes")))</f>
        <v>N/A</v>
      </c>
      <c r="I103" s="96">
        <v>21.6</v>
      </c>
      <c r="J103" s="96">
        <v>10.62</v>
      </c>
      <c r="K103" s="57" t="s">
        <v>116</v>
      </c>
      <c r="L103" s="21" t="str">
        <f t="shared" si="38"/>
        <v>No</v>
      </c>
    </row>
    <row r="104" spans="1:12">
      <c r="A104" s="111" t="s">
        <v>36</v>
      </c>
      <c r="B104" s="57" t="s">
        <v>51</v>
      </c>
      <c r="C104" s="51">
        <v>1.8837728803</v>
      </c>
      <c r="D104" s="56" t="str">
        <f>IF($B104="N/A","N/A",IF(C104&gt;10,"No",IF(C104&lt;-10,"No","Yes")))</f>
        <v>N/A</v>
      </c>
      <c r="E104" s="51">
        <v>2.2710433914000001</v>
      </c>
      <c r="F104" s="56" t="str">
        <f>IF($B104="N/A","N/A",IF(E104&gt;10,"No",IF(E104&lt;-10,"No","Yes")))</f>
        <v>N/A</v>
      </c>
      <c r="G104" s="51">
        <v>2.5299090764000001</v>
      </c>
      <c r="H104" s="56" t="str">
        <f>IF($B104="N/A","N/A",IF(G104&gt;10,"No",IF(G104&lt;-10,"No","Yes")))</f>
        <v>N/A</v>
      </c>
      <c r="I104" s="96">
        <v>20.56</v>
      </c>
      <c r="J104" s="96">
        <v>11.4</v>
      </c>
      <c r="K104" s="57" t="s">
        <v>117</v>
      </c>
      <c r="L104" s="21" t="str">
        <f t="shared" si="38"/>
        <v>Yes</v>
      </c>
    </row>
    <row r="105" spans="1:12">
      <c r="A105" s="99" t="s">
        <v>37</v>
      </c>
      <c r="B105" s="57" t="s">
        <v>89</v>
      </c>
      <c r="C105" s="51">
        <v>7.3117060647000001</v>
      </c>
      <c r="D105" s="10" t="str">
        <f>IF($B105="N/A","N/A",IF(C105&gt;10,"No",IF(C105&lt;6,"No","Yes")))</f>
        <v>Yes</v>
      </c>
      <c r="E105" s="51">
        <v>6.7003833392000001</v>
      </c>
      <c r="F105" s="10" t="str">
        <f>IF($B105="N/A","N/A",IF(E105&gt;10,"No",IF(E105&lt;6,"No","Yes")))</f>
        <v>Yes</v>
      </c>
      <c r="G105" s="51">
        <v>6.4986441219</v>
      </c>
      <c r="H105" s="10" t="str">
        <f>IF($B105="N/A","N/A",IF(G105&gt;10,"No",IF(G105&lt;6,"No","Yes")))</f>
        <v>Yes</v>
      </c>
      <c r="I105" s="96">
        <v>-8.36</v>
      </c>
      <c r="J105" s="96">
        <v>-3.01</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4.8205455415999996</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6.1955654809</v>
      </c>
      <c r="H107" s="10" t="str">
        <f t="shared" si="42"/>
        <v>Yes</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6.5082150263000003</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674</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158</v>
      </c>
      <c r="H110" s="112" t="str">
        <f>IF($B110="N/A","N/A",IF(G110&gt;10,"No",IF(G110&lt;-10,"No","Yes")))</f>
        <v>N/A</v>
      </c>
      <c r="I110" s="96" t="s">
        <v>51</v>
      </c>
      <c r="J110" s="96" t="s">
        <v>51</v>
      </c>
      <c r="K110" s="11" t="s">
        <v>116</v>
      </c>
      <c r="L110" s="21" t="str">
        <f t="shared" si="43"/>
        <v>No</v>
      </c>
    </row>
    <row r="111" spans="1:12">
      <c r="A111" s="99" t="s">
        <v>25</v>
      </c>
      <c r="B111" s="57" t="s">
        <v>51</v>
      </c>
      <c r="C111" s="51">
        <v>96.452505584999997</v>
      </c>
      <c r="D111" s="56" t="str">
        <f>IF($B111="N/A","N/A",IF(C111&gt;10,"No",IF(C111&lt;-10,"No","Yes")))</f>
        <v>N/A</v>
      </c>
      <c r="E111" s="51">
        <v>97.980220983999999</v>
      </c>
      <c r="F111" s="56" t="str">
        <f>IF($B111="N/A","N/A",IF(E111&gt;10,"No",IF(E111&lt;-10,"No","Yes")))</f>
        <v>N/A</v>
      </c>
      <c r="G111" s="51">
        <v>98.567554634000004</v>
      </c>
      <c r="H111" s="56" t="str">
        <f>IF($B111="N/A","N/A",IF(G111&gt;10,"No",IF(G111&lt;-10,"No","Yes")))</f>
        <v>N/A</v>
      </c>
      <c r="I111" s="96">
        <v>1.5840000000000001</v>
      </c>
      <c r="J111" s="96">
        <v>0.59940000000000004</v>
      </c>
      <c r="K111" s="57" t="s">
        <v>117</v>
      </c>
      <c r="L111" s="21" t="str">
        <f t="shared" si="38"/>
        <v>Yes</v>
      </c>
    </row>
    <row r="112" spans="1:12">
      <c r="A112" s="99" t="s">
        <v>343</v>
      </c>
      <c r="B112" s="57" t="s">
        <v>51</v>
      </c>
      <c r="C112" s="51">
        <v>97.580282761000007</v>
      </c>
      <c r="D112" s="56" t="str">
        <f>IF($B112="N/A","N/A",IF(C112&gt;10,"No",IF(C112&lt;-10,"No","Yes")))</f>
        <v>N/A</v>
      </c>
      <c r="E112" s="51">
        <v>98.471199369000004</v>
      </c>
      <c r="F112" s="56" t="str">
        <f>IF($B112="N/A","N/A",IF(E112&gt;10,"No",IF(E112&lt;-10,"No","Yes")))</f>
        <v>N/A</v>
      </c>
      <c r="G112" s="51">
        <v>98.507897462000003</v>
      </c>
      <c r="H112" s="56" t="str">
        <f>IF($B112="N/A","N/A",IF(G112&gt;10,"No",IF(G112&lt;-10,"No","Yes")))</f>
        <v>N/A</v>
      </c>
      <c r="I112" s="96">
        <v>0.91300000000000003</v>
      </c>
      <c r="J112" s="96">
        <v>3.73E-2</v>
      </c>
      <c r="K112" s="57" t="s">
        <v>117</v>
      </c>
      <c r="L112" s="21" t="str">
        <f t="shared" si="38"/>
        <v>Yes</v>
      </c>
    </row>
    <row r="113" spans="1:12">
      <c r="A113" s="111" t="s">
        <v>344</v>
      </c>
      <c r="B113" s="59" t="s">
        <v>51</v>
      </c>
      <c r="C113" s="58">
        <v>27629</v>
      </c>
      <c r="D113" s="112" t="str">
        <f>IF($B113="N/A","N/A",IF(C113&gt;10,"No",IF(C113&lt;-10,"No","Yes")))</f>
        <v>N/A</v>
      </c>
      <c r="E113" s="58">
        <v>29134</v>
      </c>
      <c r="F113" s="112" t="str">
        <f>IF($B113="N/A","N/A",IF(E113&gt;10,"No",IF(E113&lt;-10,"No","Yes")))</f>
        <v>N/A</v>
      </c>
      <c r="G113" s="58">
        <v>29376</v>
      </c>
      <c r="H113" s="112" t="str">
        <f>IF($B113="N/A","N/A",IF(G113&gt;10,"No",IF(G113&lt;-10,"No","Yes")))</f>
        <v>N/A</v>
      </c>
      <c r="I113" s="102">
        <v>5.4470000000000001</v>
      </c>
      <c r="J113" s="102">
        <v>0.8306</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4" t="s">
        <v>994</v>
      </c>
      <c r="B115" s="55" t="s">
        <v>51</v>
      </c>
      <c r="C115" s="60">
        <v>3.4927069384</v>
      </c>
      <c r="D115" s="54" t="str">
        <f>IF($B115="N/A","N/A",IF(C115&gt;10,"No",IF(C115&lt;-10,"No","Yes")))</f>
        <v>N/A</v>
      </c>
      <c r="E115" s="60">
        <v>2.8420402279000001</v>
      </c>
      <c r="F115" s="54" t="str">
        <f>IF($B115="N/A","N/A",IF(E115&gt;10,"No",IF(E115&lt;-10,"No","Yes")))</f>
        <v>N/A</v>
      </c>
      <c r="G115" s="60">
        <v>2.1514161220000001</v>
      </c>
      <c r="H115" s="54" t="str">
        <f>IF($B115="N/A","N/A",IF(G115&gt;10,"No",IF(G115&lt;-10,"No","Yes")))</f>
        <v>N/A</v>
      </c>
      <c r="I115" s="104">
        <v>-18.600000000000001</v>
      </c>
      <c r="J115" s="104">
        <v>-24.3</v>
      </c>
      <c r="K115" s="55" t="s">
        <v>117</v>
      </c>
      <c r="L115" s="138" t="str">
        <f>IF(J115="Div by 0", "N/A", IF(K115="N/A","N/A", IF(J115&gt;VALUE(MID(K115,1,2)), "No", IF(J115&lt;-1*VALUE(MID(K115,1,2)), "No", "Yes"))))</f>
        <v>No</v>
      </c>
    </row>
    <row r="116" spans="1:12">
      <c r="A116" s="194" t="s">
        <v>995</v>
      </c>
      <c r="B116" s="57" t="s">
        <v>51</v>
      </c>
      <c r="C116" s="51">
        <v>5.4761301530999997</v>
      </c>
      <c r="D116" s="56" t="str">
        <f>IF($B116="N/A","N/A",IF(C116&gt;10,"No",IF(C116&lt;-10,"No","Yes")))</f>
        <v>N/A</v>
      </c>
      <c r="E116" s="51">
        <v>6.9815336034</v>
      </c>
      <c r="F116" s="56" t="str">
        <f>IF($B116="N/A","N/A",IF(E116&gt;10,"No",IF(E116&lt;-10,"No","Yes")))</f>
        <v>N/A</v>
      </c>
      <c r="G116" s="51">
        <v>7.1895424837000004</v>
      </c>
      <c r="H116" s="56" t="str">
        <f>IF($B116="N/A","N/A",IF(G116&gt;10,"No",IF(G116&lt;-10,"No","Yes")))</f>
        <v>N/A</v>
      </c>
      <c r="I116" s="96">
        <v>27.49</v>
      </c>
      <c r="J116" s="96">
        <v>2.9790000000000001</v>
      </c>
      <c r="K116" s="57" t="s">
        <v>117</v>
      </c>
      <c r="L116" s="21" t="str">
        <f>IF(J116="Div by 0", "N/A", IF(K116="N/A","N/A", IF(J116&gt;VALUE(MID(K116,1,2)), "No", IF(J116&lt;-1*VALUE(MID(K116,1,2)), "No", "Yes"))))</f>
        <v>Yes</v>
      </c>
    </row>
    <row r="117" spans="1:12">
      <c r="A117" s="99" t="s">
        <v>30</v>
      </c>
      <c r="B117" s="59" t="s">
        <v>51</v>
      </c>
      <c r="C117" s="61">
        <v>91.031162909000003</v>
      </c>
      <c r="D117" s="112" t="str">
        <f>IF($B117="N/A","N/A",IF(C117&gt;10,"No",IF(C117&lt;-10,"No","Yes")))</f>
        <v>N/A</v>
      </c>
      <c r="E117" s="61">
        <v>90.176426168999996</v>
      </c>
      <c r="F117" s="112" t="str">
        <f>IF($B117="N/A","N/A",IF(E117&gt;10,"No",IF(E117&lt;-10,"No","Yes")))</f>
        <v>N/A</v>
      </c>
      <c r="G117" s="61">
        <v>90.659041393999999</v>
      </c>
      <c r="H117" s="112" t="str">
        <f>IF($B117="N/A","N/A",IF(G117&gt;10,"No",IF(G117&lt;-10,"No","Yes")))</f>
        <v>N/A</v>
      </c>
      <c r="I117" s="102">
        <v>-0.93899999999999995</v>
      </c>
      <c r="J117" s="102">
        <v>0.53520000000000001</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39.595905711</v>
      </c>
      <c r="D119" s="54" t="str">
        <f>IF($B119="N/A","N/A",IF(C119&gt;10,"No",IF(C119&lt;-10,"No","Yes")))</f>
        <v>N/A</v>
      </c>
      <c r="E119" s="60">
        <v>38.562638919999998</v>
      </c>
      <c r="F119" s="54" t="str">
        <f>IF($B119="N/A","N/A",IF(E119&gt;10,"No",IF(E119&lt;-10,"No","Yes")))</f>
        <v>N/A</v>
      </c>
      <c r="G119" s="60">
        <v>37.648747806999999</v>
      </c>
      <c r="H119" s="54" t="str">
        <f>IF($B119="N/A","N/A",IF(G119&gt;10,"No",IF(G119&lt;-10,"No","Yes")))</f>
        <v>N/A</v>
      </c>
      <c r="I119" s="104">
        <v>-2.61</v>
      </c>
      <c r="J119" s="104">
        <v>-2.37</v>
      </c>
      <c r="K119" s="55" t="s">
        <v>117</v>
      </c>
      <c r="L119" s="138" t="str">
        <f>IF(J119="Div by 0", "N/A", IF(K119="N/A","N/A", IF(J119&gt;VALUE(MID(K119,1,2)), "No", IF(J119&lt;-1*VALUE(MID(K119,1,2)), "No", "Yes"))))</f>
        <v>Yes</v>
      </c>
    </row>
    <row r="120" spans="1:12">
      <c r="A120" s="111" t="s">
        <v>348</v>
      </c>
      <c r="B120" s="57" t="s">
        <v>51</v>
      </c>
      <c r="C120" s="51">
        <v>58.720368086000001</v>
      </c>
      <c r="D120" s="56" t="str">
        <f>IF($B120="N/A","N/A",IF(C120&gt;10,"No",IF(C120&lt;-10,"No","Yes")))</f>
        <v>N/A</v>
      </c>
      <c r="E120" s="51">
        <v>59.749379892</v>
      </c>
      <c r="F120" s="56" t="str">
        <f>IF($B120="N/A","N/A",IF(E120&gt;10,"No",IF(E120&lt;-10,"No","Yes")))</f>
        <v>N/A</v>
      </c>
      <c r="G120" s="51">
        <v>60.717817834000002</v>
      </c>
      <c r="H120" s="56" t="str">
        <f>IF($B120="N/A","N/A",IF(G120&gt;10,"No",IF(G120&lt;-10,"No","Yes")))</f>
        <v>N/A</v>
      </c>
      <c r="I120" s="96">
        <v>1.752</v>
      </c>
      <c r="J120" s="96">
        <v>1.621</v>
      </c>
      <c r="K120" s="57" t="s">
        <v>117</v>
      </c>
      <c r="L120" s="21" t="str">
        <f>IF(J120="Div by 0", "N/A", IF(K120="N/A","N/A", IF(J120&gt;VALUE(MID(K120,1,2)), "No", IF(J120&lt;-1*VALUE(MID(K120,1,2)), "No", "Yes"))))</f>
        <v>Yes</v>
      </c>
    </row>
    <row r="121" spans="1:12">
      <c r="A121" s="111" t="s">
        <v>349</v>
      </c>
      <c r="B121" s="57" t="s">
        <v>51</v>
      </c>
      <c r="C121" s="51">
        <v>0.65681992460000005</v>
      </c>
      <c r="D121" s="56" t="str">
        <f>IF($B121="N/A","N/A",IF(C121&gt;10,"No",IF(C121&lt;-10,"No","Yes")))</f>
        <v>N/A</v>
      </c>
      <c r="E121" s="51">
        <v>0.66037431950000003</v>
      </c>
      <c r="F121" s="56" t="str">
        <f>IF($B121="N/A","N/A",IF(E121&gt;10,"No",IF(E121&lt;-10,"No","Yes")))</f>
        <v>N/A</v>
      </c>
      <c r="G121" s="51">
        <v>0.66039240710000002</v>
      </c>
      <c r="H121" s="56" t="str">
        <f>IF($B121="N/A","N/A",IF(G121&gt;10,"No",IF(G121&lt;-10,"No","Yes")))</f>
        <v>N/A</v>
      </c>
      <c r="I121" s="96">
        <v>0.54120000000000001</v>
      </c>
      <c r="J121" s="96">
        <v>2.7000000000000001E-3</v>
      </c>
      <c r="K121" s="57" t="s">
        <v>117</v>
      </c>
      <c r="L121" s="21" t="str">
        <f>IF(J121="Div by 0", "N/A", IF(K121="N/A","N/A", IF(J121&gt;VALUE(MID(K121,1,2)), "No", IF(J121&lt;-1*VALUE(MID(K121,1,2)), "No", "Yes"))))</f>
        <v>Yes</v>
      </c>
    </row>
    <row r="122" spans="1:12">
      <c r="A122" s="111" t="s">
        <v>350</v>
      </c>
      <c r="B122" s="59" t="s">
        <v>51</v>
      </c>
      <c r="C122" s="61">
        <v>1.0269062781</v>
      </c>
      <c r="D122" s="112" t="str">
        <f>IF($B122="N/A","N/A",IF(C122&gt;10,"No",IF(C122&lt;-10,"No","Yes")))</f>
        <v>N/A</v>
      </c>
      <c r="E122" s="61">
        <v>1.0276068679000001</v>
      </c>
      <c r="F122" s="112" t="str">
        <f>IF($B122="N/A","N/A",IF(E122&gt;10,"No",IF(E122&lt;-10,"No","Yes")))</f>
        <v>N/A</v>
      </c>
      <c r="G122" s="61">
        <v>0.97304195250000003</v>
      </c>
      <c r="H122" s="112" t="str">
        <f>IF($B122="N/A","N/A",IF(G122&gt;10,"No",IF(G122&lt;-10,"No","Yes")))</f>
        <v>N/A</v>
      </c>
      <c r="I122" s="102">
        <v>6.8199999999999997E-2</v>
      </c>
      <c r="J122" s="102">
        <v>-5.31</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99.916107382999996</v>
      </c>
      <c r="D124" s="103" t="str">
        <f>IF($B124="N/A","N/A",IF(C124&gt;=99,"Yes","No"))</f>
        <v>Yes</v>
      </c>
      <c r="E124" s="60">
        <v>99.992995726999993</v>
      </c>
      <c r="F124" s="103" t="str">
        <f>IF($B124="N/A","N/A",IF(E124&gt;=99,"Yes","No"))</f>
        <v>Yes</v>
      </c>
      <c r="G124" s="60">
        <v>100</v>
      </c>
      <c r="H124" s="103" t="str">
        <f>IF($B124="N/A","N/A",IF(G124&gt;=99,"Yes","No"))</f>
        <v>Yes</v>
      </c>
      <c r="I124" s="104">
        <v>7.6999999999999999E-2</v>
      </c>
      <c r="J124" s="104">
        <v>7.0000000000000001E-3</v>
      </c>
      <c r="K124" s="55" t="s">
        <v>116</v>
      </c>
      <c r="L124" s="138" t="str">
        <f t="shared" ref="L124:L157" si="44">IF(J124="Div by 0", "N/A", IF(K124="N/A","N/A", IF(J124&gt;VALUE(MID(K124,1,2)), "No", IF(J124&lt;-1*VALUE(MID(K124,1,2)), "No", "Yes"))))</f>
        <v>Yes</v>
      </c>
    </row>
    <row r="125" spans="1:12">
      <c r="A125" s="99" t="s">
        <v>885</v>
      </c>
      <c r="B125" s="57" t="s">
        <v>51</v>
      </c>
      <c r="C125" s="51">
        <v>2.7425799086999998</v>
      </c>
      <c r="D125" s="10" t="str">
        <f>IF($B125="N/A","N/A",IF(C125&gt;10,"No",IF(C125&lt;-10,"No","Yes")))</f>
        <v>N/A</v>
      </c>
      <c r="E125" s="51">
        <v>2.6036828589000001</v>
      </c>
      <c r="F125" s="10" t="str">
        <f>IF($B125="N/A","N/A",IF(E125&gt;10,"No",IF(E125&lt;-10,"No","Yes")))</f>
        <v>N/A</v>
      </c>
      <c r="G125" s="51">
        <v>2.6079015927000002</v>
      </c>
      <c r="H125" s="10" t="str">
        <f>IF($B125="N/A","N/A",IF(G125&gt;10,"No",IF(G125&lt;-10,"No","Yes")))</f>
        <v>N/A</v>
      </c>
      <c r="I125" s="96">
        <v>-5.0599999999999996</v>
      </c>
      <c r="J125" s="96">
        <v>0.16200000000000001</v>
      </c>
      <c r="K125" s="57" t="s">
        <v>116</v>
      </c>
      <c r="L125" s="21" t="str">
        <f t="shared" si="44"/>
        <v>Yes</v>
      </c>
    </row>
    <row r="126" spans="1:12">
      <c r="A126" s="69" t="s">
        <v>813</v>
      </c>
      <c r="B126" s="57" t="s">
        <v>9</v>
      </c>
      <c r="C126" s="41">
        <v>99.662505590999999</v>
      </c>
      <c r="D126" s="10" t="str">
        <f>IF($B126="N/A","N/A",IF(C126&gt;=98,"Yes","No"))</f>
        <v>Yes</v>
      </c>
      <c r="E126" s="41">
        <v>99.892820146999995</v>
      </c>
      <c r="F126" s="10" t="str">
        <f>IF($B126="N/A","N/A",IF(E126&gt;=98,"Yes","No"))</f>
        <v>Yes</v>
      </c>
      <c r="G126" s="41">
        <v>99.988593516999998</v>
      </c>
      <c r="H126" s="10" t="str">
        <f>IF($B126="N/A","N/A",IF(G126&gt;=98,"Yes","No"))</f>
        <v>Yes</v>
      </c>
      <c r="I126" s="96">
        <v>0.2311</v>
      </c>
      <c r="J126" s="96">
        <v>9.5899999999999999E-2</v>
      </c>
      <c r="K126" s="11" t="s">
        <v>116</v>
      </c>
      <c r="L126" s="21" t="str">
        <f t="shared" si="44"/>
        <v>Yes</v>
      </c>
    </row>
    <row r="127" spans="1:12">
      <c r="A127" s="69" t="s">
        <v>814</v>
      </c>
      <c r="B127" s="57" t="s">
        <v>126</v>
      </c>
      <c r="C127" s="41">
        <v>92.808975965000002</v>
      </c>
      <c r="D127" s="10" t="str">
        <f>IF($B127="N/A","N/A",IF(C127&gt;=80,"Yes","No"))</f>
        <v>Yes</v>
      </c>
      <c r="E127" s="41">
        <v>92.332093634000003</v>
      </c>
      <c r="F127" s="10" t="str">
        <f>IF($B127="N/A","N/A",IF(E127&gt;=80,"Yes","No"))</f>
        <v>Yes</v>
      </c>
      <c r="G127" s="41">
        <v>91.594250493000004</v>
      </c>
      <c r="H127" s="10" t="str">
        <f>IF($B127="N/A","N/A",IF(G127&gt;=80,"Yes","No"))</f>
        <v>Yes</v>
      </c>
      <c r="I127" s="96">
        <v>-0.51400000000000001</v>
      </c>
      <c r="J127" s="96">
        <v>-0.79900000000000004</v>
      </c>
      <c r="K127" s="11" t="s">
        <v>116</v>
      </c>
      <c r="L127" s="21" t="str">
        <f t="shared" si="44"/>
        <v>Yes</v>
      </c>
    </row>
    <row r="128" spans="1:12" ht="25.5">
      <c r="A128" s="99" t="s">
        <v>785</v>
      </c>
      <c r="B128" s="57" t="s">
        <v>159</v>
      </c>
      <c r="C128" s="51">
        <v>99.276315788999995</v>
      </c>
      <c r="D128" s="10" t="str">
        <f>IF($B128="N/A","N/A",IF(C128&gt;=100,"Yes","No"))</f>
        <v>No</v>
      </c>
      <c r="E128" s="51">
        <v>100</v>
      </c>
      <c r="F128" s="10" t="str">
        <f t="shared" ref="F128:F129" si="45">IF($B128="N/A","N/A",IF(E128&gt;=100,"Yes","No"))</f>
        <v>Yes</v>
      </c>
      <c r="G128" s="51">
        <v>99.992736781000005</v>
      </c>
      <c r="H128" s="10" t="str">
        <f t="shared" ref="H128:H129" si="46">IF($B128="N/A","N/A",IF(G128&gt;=100,"Yes","No"))</f>
        <v>No</v>
      </c>
      <c r="I128" s="96">
        <v>0.72899999999999998</v>
      </c>
      <c r="J128" s="96">
        <v>-7.0000000000000001E-3</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92.737887943999993</v>
      </c>
      <c r="D130" s="39" t="s">
        <v>160</v>
      </c>
      <c r="E130" s="51">
        <v>92.265743026999999</v>
      </c>
      <c r="F130" s="39" t="s">
        <v>160</v>
      </c>
      <c r="G130" s="51">
        <v>92.498404273000006</v>
      </c>
      <c r="H130" s="10" t="str">
        <f>IF($B130="N/A","N/A",IF(G130&lt;100,"No",IF(G130=100,"No","Yes")))</f>
        <v>N/A</v>
      </c>
      <c r="I130" s="96">
        <v>-0.50900000000000001</v>
      </c>
      <c r="J130" s="96">
        <v>0.25219999999999998</v>
      </c>
      <c r="K130" s="11" t="s">
        <v>169</v>
      </c>
      <c r="L130" s="21" t="str">
        <f t="shared" si="44"/>
        <v>Yes</v>
      </c>
    </row>
    <row r="131" spans="1:12">
      <c r="A131" s="69" t="s">
        <v>591</v>
      </c>
      <c r="B131" s="70" t="s">
        <v>51</v>
      </c>
      <c r="C131" s="39">
        <v>14304</v>
      </c>
      <c r="D131" s="10" t="str">
        <f t="shared" ref="D131:D157" si="48">IF($B131="N/A","N/A",IF(C131&gt;10,"No",IF(C131&lt;-10,"No","Yes")))</f>
        <v>N/A</v>
      </c>
      <c r="E131" s="39">
        <v>14277</v>
      </c>
      <c r="F131" s="10" t="str">
        <f t="shared" ref="F131:F157" si="49">IF($B131="N/A","N/A",IF(E131&gt;10,"No",IF(E131&lt;-10,"No","Yes")))</f>
        <v>N/A</v>
      </c>
      <c r="G131" s="39">
        <v>14209</v>
      </c>
      <c r="H131" s="10" t="str">
        <f t="shared" ref="H131:H157" si="50">IF($B131="N/A","N/A",IF(G131&gt;10,"No",IF(G131&lt;-10,"No","Yes")))</f>
        <v>N/A</v>
      </c>
      <c r="I131" s="96">
        <v>-0.189</v>
      </c>
      <c r="J131" s="96">
        <v>-0.47599999999999998</v>
      </c>
      <c r="K131" s="11" t="s">
        <v>116</v>
      </c>
      <c r="L131" s="21" t="str">
        <f t="shared" si="44"/>
        <v>Yes</v>
      </c>
    </row>
    <row r="132" spans="1:12">
      <c r="A132" s="153" t="s">
        <v>787</v>
      </c>
      <c r="B132" s="70" t="s">
        <v>51</v>
      </c>
      <c r="C132" s="39">
        <v>3486</v>
      </c>
      <c r="D132" s="10" t="str">
        <f t="shared" si="48"/>
        <v>N/A</v>
      </c>
      <c r="E132" s="39">
        <v>3553</v>
      </c>
      <c r="F132" s="10" t="str">
        <f t="shared" si="49"/>
        <v>N/A</v>
      </c>
      <c r="G132" s="39">
        <v>3590</v>
      </c>
      <c r="H132" s="10" t="str">
        <f t="shared" si="50"/>
        <v>N/A</v>
      </c>
      <c r="I132" s="96">
        <v>1.9219999999999999</v>
      </c>
      <c r="J132" s="96">
        <v>1.0409999999999999</v>
      </c>
      <c r="K132" s="11" t="s">
        <v>116</v>
      </c>
      <c r="L132" s="21" t="str">
        <f t="shared" si="44"/>
        <v>Yes</v>
      </c>
    </row>
    <row r="133" spans="1:12">
      <c r="A133" s="153" t="s">
        <v>788</v>
      </c>
      <c r="B133" s="70" t="s">
        <v>51</v>
      </c>
      <c r="C133" s="39">
        <v>1747</v>
      </c>
      <c r="D133" s="10" t="str">
        <f t="shared" si="48"/>
        <v>N/A</v>
      </c>
      <c r="E133" s="39">
        <v>1557</v>
      </c>
      <c r="F133" s="10" t="str">
        <f t="shared" si="49"/>
        <v>N/A</v>
      </c>
      <c r="G133" s="39">
        <v>1511</v>
      </c>
      <c r="H133" s="10" t="str">
        <f t="shared" si="50"/>
        <v>N/A</v>
      </c>
      <c r="I133" s="96">
        <v>-10.9</v>
      </c>
      <c r="J133" s="96">
        <v>-2.95</v>
      </c>
      <c r="K133" s="11" t="s">
        <v>116</v>
      </c>
      <c r="L133" s="21" t="str">
        <f t="shared" si="44"/>
        <v>Yes</v>
      </c>
    </row>
    <row r="134" spans="1:12">
      <c r="A134" s="153" t="s">
        <v>789</v>
      </c>
      <c r="B134" s="70" t="s">
        <v>51</v>
      </c>
      <c r="C134" s="39">
        <v>4259</v>
      </c>
      <c r="D134" s="10" t="str">
        <f t="shared" si="48"/>
        <v>N/A</v>
      </c>
      <c r="E134" s="39">
        <v>4522</v>
      </c>
      <c r="F134" s="10" t="str">
        <f t="shared" si="49"/>
        <v>N/A</v>
      </c>
      <c r="G134" s="39">
        <v>4689</v>
      </c>
      <c r="H134" s="10" t="str">
        <f t="shared" si="50"/>
        <v>N/A</v>
      </c>
      <c r="I134" s="96">
        <v>6.1749999999999998</v>
      </c>
      <c r="J134" s="96">
        <v>3.6930000000000001</v>
      </c>
      <c r="K134" s="11" t="s">
        <v>116</v>
      </c>
      <c r="L134" s="21" t="str">
        <f t="shared" si="44"/>
        <v>Yes</v>
      </c>
    </row>
    <row r="135" spans="1:12">
      <c r="A135" s="153" t="s">
        <v>790</v>
      </c>
      <c r="B135" s="70" t="s">
        <v>51</v>
      </c>
      <c r="C135" s="39">
        <v>4812</v>
      </c>
      <c r="D135" s="10" t="str">
        <f t="shared" si="48"/>
        <v>N/A</v>
      </c>
      <c r="E135" s="39">
        <v>4645</v>
      </c>
      <c r="F135" s="10" t="str">
        <f t="shared" si="49"/>
        <v>N/A</v>
      </c>
      <c r="G135" s="39">
        <v>4419</v>
      </c>
      <c r="H135" s="10" t="str">
        <f t="shared" si="50"/>
        <v>N/A</v>
      </c>
      <c r="I135" s="96">
        <v>-3.47</v>
      </c>
      <c r="J135" s="96">
        <v>-4.87</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1000</v>
      </c>
      <c r="J136" s="96" t="s">
        <v>1000</v>
      </c>
      <c r="K136" s="11" t="s">
        <v>116</v>
      </c>
      <c r="L136" s="21" t="str">
        <f t="shared" si="44"/>
        <v>N/A</v>
      </c>
    </row>
    <row r="137" spans="1:12">
      <c r="A137" s="69" t="s">
        <v>594</v>
      </c>
      <c r="B137" s="70" t="s">
        <v>51</v>
      </c>
      <c r="C137" s="39">
        <v>35040</v>
      </c>
      <c r="D137" s="10" t="str">
        <f t="shared" si="48"/>
        <v>N/A</v>
      </c>
      <c r="E137" s="39">
        <v>36602</v>
      </c>
      <c r="F137" s="10" t="str">
        <f t="shared" si="49"/>
        <v>N/A</v>
      </c>
      <c r="G137" s="39">
        <v>37233</v>
      </c>
      <c r="H137" s="10" t="str">
        <f t="shared" si="50"/>
        <v>N/A</v>
      </c>
      <c r="I137" s="96">
        <v>4.4580000000000002</v>
      </c>
      <c r="J137" s="96">
        <v>1.724</v>
      </c>
      <c r="K137" s="11" t="s">
        <v>116</v>
      </c>
      <c r="L137" s="21" t="str">
        <f t="shared" si="44"/>
        <v>Yes</v>
      </c>
    </row>
    <row r="138" spans="1:12">
      <c r="A138" s="153" t="s">
        <v>792</v>
      </c>
      <c r="B138" s="70" t="s">
        <v>51</v>
      </c>
      <c r="C138" s="39">
        <v>16031</v>
      </c>
      <c r="D138" s="10" t="str">
        <f t="shared" si="48"/>
        <v>N/A</v>
      </c>
      <c r="E138" s="39">
        <v>16668</v>
      </c>
      <c r="F138" s="10" t="str">
        <f t="shared" si="49"/>
        <v>N/A</v>
      </c>
      <c r="G138" s="39">
        <v>17234</v>
      </c>
      <c r="H138" s="10" t="str">
        <f t="shared" si="50"/>
        <v>N/A</v>
      </c>
      <c r="I138" s="96">
        <v>3.9740000000000002</v>
      </c>
      <c r="J138" s="96">
        <v>3.3959999999999999</v>
      </c>
      <c r="K138" s="11" t="s">
        <v>116</v>
      </c>
      <c r="L138" s="21" t="str">
        <f t="shared" si="44"/>
        <v>Yes</v>
      </c>
    </row>
    <row r="139" spans="1:12">
      <c r="A139" s="153" t="s">
        <v>793</v>
      </c>
      <c r="B139" s="70" t="s">
        <v>51</v>
      </c>
      <c r="C139" s="39">
        <v>3176</v>
      </c>
      <c r="D139" s="10" t="str">
        <f t="shared" si="48"/>
        <v>N/A</v>
      </c>
      <c r="E139" s="39">
        <v>3080</v>
      </c>
      <c r="F139" s="10" t="str">
        <f t="shared" si="49"/>
        <v>N/A</v>
      </c>
      <c r="G139" s="39">
        <v>3014</v>
      </c>
      <c r="H139" s="10" t="str">
        <f t="shared" si="50"/>
        <v>N/A</v>
      </c>
      <c r="I139" s="96">
        <v>-3.02</v>
      </c>
      <c r="J139" s="96">
        <v>-2.14</v>
      </c>
      <c r="K139" s="11" t="s">
        <v>116</v>
      </c>
      <c r="L139" s="21" t="str">
        <f t="shared" si="44"/>
        <v>Yes</v>
      </c>
    </row>
    <row r="140" spans="1:12">
      <c r="A140" s="153" t="s">
        <v>886</v>
      </c>
      <c r="B140" s="70" t="s">
        <v>51</v>
      </c>
      <c r="C140" s="39">
        <v>9684</v>
      </c>
      <c r="D140" s="10" t="str">
        <f t="shared" si="48"/>
        <v>N/A</v>
      </c>
      <c r="E140" s="39">
        <v>10310</v>
      </c>
      <c r="F140" s="10" t="str">
        <f t="shared" si="49"/>
        <v>N/A</v>
      </c>
      <c r="G140" s="39">
        <v>10372</v>
      </c>
      <c r="H140" s="10" t="str">
        <f t="shared" si="50"/>
        <v>N/A</v>
      </c>
      <c r="I140" s="96">
        <v>6.4640000000000004</v>
      </c>
      <c r="J140" s="96">
        <v>0.60140000000000005</v>
      </c>
      <c r="K140" s="11" t="s">
        <v>116</v>
      </c>
      <c r="L140" s="21" t="str">
        <f t="shared" si="44"/>
        <v>Yes</v>
      </c>
    </row>
    <row r="141" spans="1:12">
      <c r="A141" s="153" t="s">
        <v>808</v>
      </c>
      <c r="B141" s="70" t="s">
        <v>51</v>
      </c>
      <c r="C141" s="39">
        <v>6119</v>
      </c>
      <c r="D141" s="10" t="str">
        <f t="shared" si="48"/>
        <v>N/A</v>
      </c>
      <c r="E141" s="39">
        <v>6539</v>
      </c>
      <c r="F141" s="10" t="str">
        <f t="shared" si="49"/>
        <v>N/A</v>
      </c>
      <c r="G141" s="39">
        <v>6613</v>
      </c>
      <c r="H141" s="10" t="str">
        <f t="shared" si="50"/>
        <v>N/A</v>
      </c>
      <c r="I141" s="96">
        <v>6.8639999999999999</v>
      </c>
      <c r="J141" s="96">
        <v>1.1319999999999999</v>
      </c>
      <c r="K141" s="11" t="s">
        <v>116</v>
      </c>
      <c r="L141" s="21" t="str">
        <f t="shared" si="44"/>
        <v>Yes</v>
      </c>
    </row>
    <row r="142" spans="1:12">
      <c r="A142" s="153" t="s">
        <v>794</v>
      </c>
      <c r="B142" s="70" t="s">
        <v>51</v>
      </c>
      <c r="C142" s="39">
        <v>30</v>
      </c>
      <c r="D142" s="10" t="str">
        <f t="shared" si="48"/>
        <v>N/A</v>
      </c>
      <c r="E142" s="39">
        <v>5</v>
      </c>
      <c r="F142" s="10" t="str">
        <f t="shared" si="49"/>
        <v>N/A</v>
      </c>
      <c r="G142" s="39">
        <v>0</v>
      </c>
      <c r="H142" s="10" t="str">
        <f t="shared" si="50"/>
        <v>N/A</v>
      </c>
      <c r="I142" s="96">
        <v>-83.3</v>
      </c>
      <c r="J142" s="96">
        <v>-100</v>
      </c>
      <c r="K142" s="11" t="s">
        <v>116</v>
      </c>
      <c r="L142" s="21" t="str">
        <f t="shared" si="44"/>
        <v>No</v>
      </c>
    </row>
    <row r="143" spans="1:12">
      <c r="A143" s="69" t="s">
        <v>597</v>
      </c>
      <c r="B143" s="70" t="s">
        <v>51</v>
      </c>
      <c r="C143" s="39">
        <v>172151</v>
      </c>
      <c r="D143" s="10" t="str">
        <f t="shared" si="48"/>
        <v>N/A</v>
      </c>
      <c r="E143" s="39">
        <v>167009</v>
      </c>
      <c r="F143" s="10" t="str">
        <f t="shared" si="49"/>
        <v>N/A</v>
      </c>
      <c r="G143" s="39">
        <v>157805</v>
      </c>
      <c r="H143" s="10" t="str">
        <f t="shared" si="50"/>
        <v>N/A</v>
      </c>
      <c r="I143" s="96">
        <v>-2.99</v>
      </c>
      <c r="J143" s="96">
        <v>-5.51</v>
      </c>
      <c r="K143" s="11" t="s">
        <v>116</v>
      </c>
      <c r="L143" s="21" t="str">
        <f t="shared" si="44"/>
        <v>Yes</v>
      </c>
    </row>
    <row r="144" spans="1:12">
      <c r="A144" s="153" t="s">
        <v>795</v>
      </c>
      <c r="B144" s="70" t="s">
        <v>51</v>
      </c>
      <c r="C144" s="39">
        <v>53927</v>
      </c>
      <c r="D144" s="10" t="str">
        <f t="shared" si="48"/>
        <v>N/A</v>
      </c>
      <c r="E144" s="39">
        <v>51126</v>
      </c>
      <c r="F144" s="10" t="str">
        <f t="shared" si="49"/>
        <v>N/A</v>
      </c>
      <c r="G144" s="39">
        <v>48039</v>
      </c>
      <c r="H144" s="10" t="str">
        <f t="shared" si="50"/>
        <v>N/A</v>
      </c>
      <c r="I144" s="96">
        <v>-5.19</v>
      </c>
      <c r="J144" s="96">
        <v>-6.04</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1000</v>
      </c>
      <c r="J145" s="96" t="s">
        <v>1000</v>
      </c>
      <c r="K145" s="11" t="s">
        <v>116</v>
      </c>
      <c r="L145" s="21" t="str">
        <f t="shared" si="44"/>
        <v>N/A</v>
      </c>
    </row>
    <row r="146" spans="1:12">
      <c r="A146" s="153" t="s">
        <v>797</v>
      </c>
      <c r="B146" s="70" t="s">
        <v>51</v>
      </c>
      <c r="C146" s="39">
        <v>2034</v>
      </c>
      <c r="D146" s="10" t="str">
        <f t="shared" si="48"/>
        <v>N/A</v>
      </c>
      <c r="E146" s="39">
        <v>1444</v>
      </c>
      <c r="F146" s="10" t="str">
        <f t="shared" si="49"/>
        <v>N/A</v>
      </c>
      <c r="G146" s="39">
        <v>1183</v>
      </c>
      <c r="H146" s="10" t="str">
        <f t="shared" si="50"/>
        <v>N/A</v>
      </c>
      <c r="I146" s="96">
        <v>-29</v>
      </c>
      <c r="J146" s="96">
        <v>-18.100000000000001</v>
      </c>
      <c r="K146" s="11" t="s">
        <v>116</v>
      </c>
      <c r="L146" s="21" t="str">
        <f t="shared" si="44"/>
        <v>No</v>
      </c>
    </row>
    <row r="147" spans="1:12">
      <c r="A147" s="153" t="s">
        <v>798</v>
      </c>
      <c r="B147" s="70" t="s">
        <v>51</v>
      </c>
      <c r="C147" s="39">
        <v>75353</v>
      </c>
      <c r="D147" s="10" t="str">
        <f t="shared" si="48"/>
        <v>N/A</v>
      </c>
      <c r="E147" s="39">
        <v>72711</v>
      </c>
      <c r="F147" s="10" t="str">
        <f t="shared" si="49"/>
        <v>N/A</v>
      </c>
      <c r="G147" s="39">
        <v>68204</v>
      </c>
      <c r="H147" s="10" t="str">
        <f t="shared" si="50"/>
        <v>N/A</v>
      </c>
      <c r="I147" s="96">
        <v>-3.51</v>
      </c>
      <c r="J147" s="96">
        <v>-6.2</v>
      </c>
      <c r="K147" s="11" t="s">
        <v>116</v>
      </c>
      <c r="L147" s="21" t="str">
        <f t="shared" si="44"/>
        <v>Yes</v>
      </c>
    </row>
    <row r="148" spans="1:12">
      <c r="A148" s="153" t="s">
        <v>799</v>
      </c>
      <c r="B148" s="70" t="s">
        <v>51</v>
      </c>
      <c r="C148" s="39">
        <v>31944</v>
      </c>
      <c r="D148" s="10" t="str">
        <f t="shared" si="48"/>
        <v>N/A</v>
      </c>
      <c r="E148" s="39">
        <v>32941</v>
      </c>
      <c r="F148" s="10" t="str">
        <f t="shared" si="49"/>
        <v>N/A</v>
      </c>
      <c r="G148" s="39">
        <v>31097</v>
      </c>
      <c r="H148" s="10" t="str">
        <f t="shared" si="50"/>
        <v>N/A</v>
      </c>
      <c r="I148" s="96">
        <v>3.121</v>
      </c>
      <c r="J148" s="96">
        <v>-5.6</v>
      </c>
      <c r="K148" s="11" t="s">
        <v>116</v>
      </c>
      <c r="L148" s="21" t="str">
        <f t="shared" si="44"/>
        <v>Yes</v>
      </c>
    </row>
    <row r="149" spans="1:12">
      <c r="A149" s="153" t="s">
        <v>800</v>
      </c>
      <c r="B149" s="70" t="s">
        <v>51</v>
      </c>
      <c r="C149" s="39">
        <v>8054</v>
      </c>
      <c r="D149" s="10" t="str">
        <f t="shared" si="48"/>
        <v>N/A</v>
      </c>
      <c r="E149" s="39">
        <v>8549</v>
      </c>
      <c r="F149" s="10" t="str">
        <f t="shared" si="49"/>
        <v>N/A</v>
      </c>
      <c r="G149" s="39">
        <v>9282</v>
      </c>
      <c r="H149" s="10" t="str">
        <f t="shared" si="50"/>
        <v>N/A</v>
      </c>
      <c r="I149" s="96">
        <v>6.1459999999999999</v>
      </c>
      <c r="J149" s="96">
        <v>8.5739999999999998</v>
      </c>
      <c r="K149" s="11" t="s">
        <v>116</v>
      </c>
      <c r="L149" s="21" t="str">
        <f t="shared" si="44"/>
        <v>Yes</v>
      </c>
    </row>
    <row r="150" spans="1:12">
      <c r="A150" s="153" t="s">
        <v>801</v>
      </c>
      <c r="B150" s="70" t="s">
        <v>51</v>
      </c>
      <c r="C150" s="39">
        <v>839</v>
      </c>
      <c r="D150" s="10" t="str">
        <f t="shared" si="48"/>
        <v>N/A</v>
      </c>
      <c r="E150" s="39">
        <v>238</v>
      </c>
      <c r="F150" s="10" t="str">
        <f t="shared" si="49"/>
        <v>N/A</v>
      </c>
      <c r="G150" s="39">
        <v>0</v>
      </c>
      <c r="H150" s="10" t="str">
        <f t="shared" si="50"/>
        <v>N/A</v>
      </c>
      <c r="I150" s="96">
        <v>-71.599999999999994</v>
      </c>
      <c r="J150" s="96">
        <v>-100</v>
      </c>
      <c r="K150" s="11" t="s">
        <v>116</v>
      </c>
      <c r="L150" s="21" t="str">
        <f t="shared" si="44"/>
        <v>No</v>
      </c>
    </row>
    <row r="151" spans="1:12">
      <c r="A151" s="69" t="s">
        <v>599</v>
      </c>
      <c r="B151" s="70" t="s">
        <v>51</v>
      </c>
      <c r="C151" s="39">
        <v>87790</v>
      </c>
      <c r="D151" s="10" t="str">
        <f t="shared" si="48"/>
        <v>N/A</v>
      </c>
      <c r="E151" s="39">
        <v>82278</v>
      </c>
      <c r="F151" s="10" t="str">
        <f t="shared" si="49"/>
        <v>N/A</v>
      </c>
      <c r="G151" s="39">
        <v>79172</v>
      </c>
      <c r="H151" s="10" t="str">
        <f t="shared" si="50"/>
        <v>N/A</v>
      </c>
      <c r="I151" s="96">
        <v>-6.28</v>
      </c>
      <c r="J151" s="96">
        <v>-3.78</v>
      </c>
      <c r="K151" s="11" t="s">
        <v>116</v>
      </c>
      <c r="L151" s="21" t="str">
        <f t="shared" si="44"/>
        <v>Yes</v>
      </c>
    </row>
    <row r="152" spans="1:12">
      <c r="A152" s="153" t="s">
        <v>802</v>
      </c>
      <c r="B152" s="70" t="s">
        <v>51</v>
      </c>
      <c r="C152" s="39">
        <v>25808</v>
      </c>
      <c r="D152" s="10" t="str">
        <f t="shared" si="48"/>
        <v>N/A</v>
      </c>
      <c r="E152" s="39">
        <v>22373</v>
      </c>
      <c r="F152" s="10" t="str">
        <f t="shared" si="49"/>
        <v>N/A</v>
      </c>
      <c r="G152" s="39">
        <v>19412</v>
      </c>
      <c r="H152" s="10" t="str">
        <f t="shared" si="50"/>
        <v>N/A</v>
      </c>
      <c r="I152" s="96">
        <v>-13.3</v>
      </c>
      <c r="J152" s="96">
        <v>-13.2</v>
      </c>
      <c r="K152" s="11" t="s">
        <v>116</v>
      </c>
      <c r="L152" s="21" t="str">
        <f t="shared" si="44"/>
        <v>No</v>
      </c>
    </row>
    <row r="153" spans="1:12">
      <c r="A153" s="153" t="s">
        <v>803</v>
      </c>
      <c r="B153" s="70" t="s">
        <v>51</v>
      </c>
      <c r="C153" s="39">
        <v>0</v>
      </c>
      <c r="D153" s="10" t="str">
        <f t="shared" si="48"/>
        <v>N/A</v>
      </c>
      <c r="E153" s="39">
        <v>0</v>
      </c>
      <c r="F153" s="10" t="str">
        <f t="shared" si="49"/>
        <v>N/A</v>
      </c>
      <c r="G153" s="39">
        <v>0</v>
      </c>
      <c r="H153" s="10" t="str">
        <f t="shared" si="50"/>
        <v>N/A</v>
      </c>
      <c r="I153" s="96" t="s">
        <v>1000</v>
      </c>
      <c r="J153" s="96" t="s">
        <v>1000</v>
      </c>
      <c r="K153" s="11" t="s">
        <v>116</v>
      </c>
      <c r="L153" s="21" t="str">
        <f t="shared" si="44"/>
        <v>N/A</v>
      </c>
    </row>
    <row r="154" spans="1:12">
      <c r="A154" s="153" t="s">
        <v>804</v>
      </c>
      <c r="B154" s="70" t="s">
        <v>51</v>
      </c>
      <c r="C154" s="39">
        <v>1806</v>
      </c>
      <c r="D154" s="10" t="str">
        <f t="shared" si="48"/>
        <v>N/A</v>
      </c>
      <c r="E154" s="39">
        <v>1266</v>
      </c>
      <c r="F154" s="10" t="str">
        <f t="shared" si="49"/>
        <v>N/A</v>
      </c>
      <c r="G154" s="39">
        <v>928</v>
      </c>
      <c r="H154" s="10" t="str">
        <f t="shared" si="50"/>
        <v>N/A</v>
      </c>
      <c r="I154" s="96">
        <v>-29.9</v>
      </c>
      <c r="J154" s="96">
        <v>-26.7</v>
      </c>
      <c r="K154" s="11" t="s">
        <v>116</v>
      </c>
      <c r="L154" s="21" t="str">
        <f t="shared" si="44"/>
        <v>No</v>
      </c>
    </row>
    <row r="155" spans="1:12">
      <c r="A155" s="153" t="s">
        <v>805</v>
      </c>
      <c r="B155" s="70" t="s">
        <v>51</v>
      </c>
      <c r="C155" s="39">
        <v>18623</v>
      </c>
      <c r="D155" s="10" t="str">
        <f t="shared" si="48"/>
        <v>N/A</v>
      </c>
      <c r="E155" s="39">
        <v>18467</v>
      </c>
      <c r="F155" s="10" t="str">
        <f t="shared" si="49"/>
        <v>N/A</v>
      </c>
      <c r="G155" s="39">
        <v>18579</v>
      </c>
      <c r="H155" s="10" t="str">
        <f t="shared" si="50"/>
        <v>N/A</v>
      </c>
      <c r="I155" s="96">
        <v>-0.83799999999999997</v>
      </c>
      <c r="J155" s="96">
        <v>0.60650000000000004</v>
      </c>
      <c r="K155" s="11" t="s">
        <v>116</v>
      </c>
      <c r="L155" s="21" t="str">
        <f t="shared" si="44"/>
        <v>Yes</v>
      </c>
    </row>
    <row r="156" spans="1:12">
      <c r="A156" s="153" t="s">
        <v>806</v>
      </c>
      <c r="B156" s="70" t="s">
        <v>51</v>
      </c>
      <c r="C156" s="39">
        <v>15062</v>
      </c>
      <c r="D156" s="10" t="str">
        <f t="shared" si="48"/>
        <v>N/A</v>
      </c>
      <c r="E156" s="39">
        <v>15375</v>
      </c>
      <c r="F156" s="10" t="str">
        <f t="shared" si="49"/>
        <v>N/A</v>
      </c>
      <c r="G156" s="39">
        <v>12717</v>
      </c>
      <c r="H156" s="10" t="str">
        <f t="shared" si="50"/>
        <v>N/A</v>
      </c>
      <c r="I156" s="96">
        <v>2.0779999999999998</v>
      </c>
      <c r="J156" s="96">
        <v>-17.3</v>
      </c>
      <c r="K156" s="11" t="s">
        <v>116</v>
      </c>
      <c r="L156" s="21" t="str">
        <f t="shared" si="44"/>
        <v>No</v>
      </c>
    </row>
    <row r="157" spans="1:12">
      <c r="A157" s="153" t="s">
        <v>807</v>
      </c>
      <c r="B157" s="101" t="s">
        <v>51</v>
      </c>
      <c r="C157" s="67">
        <v>26491</v>
      </c>
      <c r="D157" s="52" t="str">
        <f t="shared" si="48"/>
        <v>N/A</v>
      </c>
      <c r="E157" s="67">
        <v>24797</v>
      </c>
      <c r="F157" s="52" t="str">
        <f t="shared" si="49"/>
        <v>N/A</v>
      </c>
      <c r="G157" s="67">
        <v>27536</v>
      </c>
      <c r="H157" s="52" t="str">
        <f t="shared" si="50"/>
        <v>N/A</v>
      </c>
      <c r="I157" s="102">
        <v>-6.39</v>
      </c>
      <c r="J157" s="102">
        <v>11.05</v>
      </c>
      <c r="K157" s="53" t="s">
        <v>116</v>
      </c>
      <c r="L157" s="43" t="str">
        <f t="shared" si="44"/>
        <v>No</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6475</v>
      </c>
      <c r="D160" s="54" t="str">
        <f t="shared" ref="D160:D165" si="51">IF($B160="N/A","N/A",IF(C160&gt;10,"No",IF(C160&lt;-10,"No","Yes")))</f>
        <v>N/A</v>
      </c>
      <c r="E160" s="50">
        <v>6294</v>
      </c>
      <c r="F160" s="54" t="str">
        <f t="shared" ref="F160:F165" si="52">IF($B160="N/A","N/A",IF(E160&gt;10,"No",IF(E160&lt;-10,"No","Yes")))</f>
        <v>N/A</v>
      </c>
      <c r="G160" s="50">
        <v>6187</v>
      </c>
      <c r="H160" s="54" t="str">
        <f t="shared" ref="H160:H165" si="53">IF($B160="N/A","N/A",IF(G160&gt;10,"No",IF(G160&lt;-10,"No","Yes")))</f>
        <v>N/A</v>
      </c>
      <c r="I160" s="60">
        <v>-2.8</v>
      </c>
      <c r="J160" s="60">
        <v>-1.7</v>
      </c>
      <c r="K160" s="66" t="s">
        <v>117</v>
      </c>
      <c r="L160" s="138" t="str">
        <f t="shared" ref="L160:L165" si="54">IF(J160="Div by 0", "N/A", IF(K160="N/A","N/A", IF(J160&gt;VALUE(MID(K160,1,2)), "No", IF(J160&lt;-1*VALUE(MID(K160,1,2)), "No", "Yes"))))</f>
        <v>Yes</v>
      </c>
    </row>
    <row r="161" spans="1:12">
      <c r="A161" s="99" t="s">
        <v>663</v>
      </c>
      <c r="B161" s="57" t="s">
        <v>51</v>
      </c>
      <c r="C161" s="51">
        <v>2.0935383223000001</v>
      </c>
      <c r="D161" s="56" t="str">
        <f t="shared" si="51"/>
        <v>N/A</v>
      </c>
      <c r="E161" s="51">
        <v>2.0968397486999999</v>
      </c>
      <c r="F161" s="56" t="str">
        <f t="shared" si="52"/>
        <v>N/A</v>
      </c>
      <c r="G161" s="51">
        <v>2.1451430037999999</v>
      </c>
      <c r="H161" s="56" t="str">
        <f t="shared" si="53"/>
        <v>N/A</v>
      </c>
      <c r="I161" s="51">
        <v>0.15770000000000001</v>
      </c>
      <c r="J161" s="51">
        <v>2.3039999999999998</v>
      </c>
      <c r="K161" s="11" t="s">
        <v>117</v>
      </c>
      <c r="L161" s="21" t="str">
        <f t="shared" si="54"/>
        <v>Yes</v>
      </c>
    </row>
    <row r="162" spans="1:12">
      <c r="A162" s="113" t="s">
        <v>664</v>
      </c>
      <c r="B162" s="57" t="s">
        <v>51</v>
      </c>
      <c r="C162" s="51">
        <v>28.201901566</v>
      </c>
      <c r="D162" s="56" t="str">
        <f t="shared" si="51"/>
        <v>N/A</v>
      </c>
      <c r="E162" s="51">
        <v>26.707291447999999</v>
      </c>
      <c r="F162" s="56" t="str">
        <f t="shared" si="52"/>
        <v>N/A</v>
      </c>
      <c r="G162" s="51">
        <v>25.983531565</v>
      </c>
      <c r="H162" s="56" t="str">
        <f t="shared" si="53"/>
        <v>N/A</v>
      </c>
      <c r="I162" s="51">
        <v>-5.3</v>
      </c>
      <c r="J162" s="51">
        <v>-2.71</v>
      </c>
      <c r="K162" s="11" t="s">
        <v>117</v>
      </c>
      <c r="L162" s="21" t="str">
        <f t="shared" si="54"/>
        <v>Yes</v>
      </c>
    </row>
    <row r="163" spans="1:12">
      <c r="A163" s="113" t="s">
        <v>665</v>
      </c>
      <c r="B163" s="57" t="s">
        <v>51</v>
      </c>
      <c r="C163" s="51">
        <v>6.6952054795000002</v>
      </c>
      <c r="D163" s="56" t="str">
        <f t="shared" si="51"/>
        <v>N/A</v>
      </c>
      <c r="E163" s="51">
        <v>6.6007322004000004</v>
      </c>
      <c r="F163" s="56" t="str">
        <f t="shared" si="52"/>
        <v>N/A</v>
      </c>
      <c r="G163" s="51">
        <v>6.5184110868999996</v>
      </c>
      <c r="H163" s="56" t="str">
        <f t="shared" si="53"/>
        <v>N/A</v>
      </c>
      <c r="I163" s="51">
        <v>-1.41</v>
      </c>
      <c r="J163" s="51">
        <v>-1.25</v>
      </c>
      <c r="K163" s="11" t="s">
        <v>117</v>
      </c>
      <c r="L163" s="21" t="str">
        <f t="shared" si="54"/>
        <v>Yes</v>
      </c>
    </row>
    <row r="164" spans="1:12">
      <c r="A164" s="113" t="s">
        <v>666</v>
      </c>
      <c r="B164" s="57" t="s">
        <v>51</v>
      </c>
      <c r="C164" s="51">
        <v>3.9500206199999999E-2</v>
      </c>
      <c r="D164" s="56" t="str">
        <f t="shared" si="51"/>
        <v>N/A</v>
      </c>
      <c r="E164" s="51">
        <v>2.69446557E-2</v>
      </c>
      <c r="F164" s="56" t="str">
        <f t="shared" si="52"/>
        <v>N/A</v>
      </c>
      <c r="G164" s="51">
        <v>3.9288995899999998E-2</v>
      </c>
      <c r="H164" s="56" t="str">
        <f t="shared" si="53"/>
        <v>N/A</v>
      </c>
      <c r="I164" s="51">
        <v>-31.8</v>
      </c>
      <c r="J164" s="51">
        <v>45.81</v>
      </c>
      <c r="K164" s="11" t="s">
        <v>117</v>
      </c>
      <c r="L164" s="21" t="str">
        <f t="shared" si="54"/>
        <v>No</v>
      </c>
    </row>
    <row r="165" spans="1:12">
      <c r="A165" s="113" t="s">
        <v>667</v>
      </c>
      <c r="B165" s="59" t="s">
        <v>51</v>
      </c>
      <c r="C165" s="61">
        <v>3.0755211300000002E-2</v>
      </c>
      <c r="D165" s="112" t="str">
        <f t="shared" si="51"/>
        <v>N/A</v>
      </c>
      <c r="E165" s="61">
        <v>2.4307834399999999E-2</v>
      </c>
      <c r="F165" s="112" t="str">
        <f t="shared" si="52"/>
        <v>N/A</v>
      </c>
      <c r="G165" s="61">
        <v>7.5784368000000003E-3</v>
      </c>
      <c r="H165" s="112" t="str">
        <f t="shared" si="53"/>
        <v>N/A</v>
      </c>
      <c r="I165" s="61">
        <v>-21</v>
      </c>
      <c r="J165" s="61">
        <v>-68.8</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6521</v>
      </c>
      <c r="D167" s="103" t="str">
        <f t="shared" ref="D167:D173" si="55">IF($B167="N/A","N/A",IF(C167&gt;10,"No",IF(C167&lt;-10,"No","Yes")))</f>
        <v>N/A</v>
      </c>
      <c r="E167" s="45">
        <v>6722</v>
      </c>
      <c r="F167" s="103" t="str">
        <f t="shared" ref="F167:F173" si="56">IF($B167="N/A","N/A",IF(E167&gt;10,"No",IF(E167&lt;-10,"No","Yes")))</f>
        <v>N/A</v>
      </c>
      <c r="G167" s="45">
        <v>6860</v>
      </c>
      <c r="H167" s="103" t="str">
        <f t="shared" ref="H167:H173" si="57">IF($B167="N/A","N/A",IF(G167&gt;10,"No",IF(G167&lt;-10,"No","Yes")))</f>
        <v>N/A</v>
      </c>
      <c r="I167" s="104">
        <v>3.0819999999999999</v>
      </c>
      <c r="J167" s="104">
        <v>2.0529999999999999</v>
      </c>
      <c r="K167" s="66" t="s">
        <v>117</v>
      </c>
      <c r="L167" s="138" t="str">
        <f t="shared" ref="L167:L174" si="58">IF(J167="Div by 0", "N/A", IF(K167="N/A","N/A", IF(J167&gt;VALUE(MID(K167,1,2)), "No", IF(J167&lt;-1*VALUE(MID(K167,1,2)), "No", "Yes"))))</f>
        <v>Yes</v>
      </c>
    </row>
    <row r="168" spans="1:12">
      <c r="A168" s="99" t="s">
        <v>354</v>
      </c>
      <c r="B168" s="70" t="s">
        <v>51</v>
      </c>
      <c r="C168" s="41">
        <v>2.1084113358000001</v>
      </c>
      <c r="D168" s="10" t="str">
        <f t="shared" si="55"/>
        <v>N/A</v>
      </c>
      <c r="E168" s="41">
        <v>2.2394275168000002</v>
      </c>
      <c r="F168" s="10" t="str">
        <f t="shared" si="56"/>
        <v>N/A</v>
      </c>
      <c r="G168" s="41">
        <v>2.3784840804999998</v>
      </c>
      <c r="H168" s="10" t="str">
        <f t="shared" si="57"/>
        <v>N/A</v>
      </c>
      <c r="I168" s="96">
        <v>6.2140000000000004</v>
      </c>
      <c r="J168" s="96">
        <v>6.2089999999999996</v>
      </c>
      <c r="K168" s="11" t="s">
        <v>117</v>
      </c>
      <c r="L168" s="21" t="str">
        <f t="shared" si="58"/>
        <v>Yes</v>
      </c>
    </row>
    <row r="169" spans="1:12">
      <c r="A169" s="113" t="s">
        <v>590</v>
      </c>
      <c r="B169" s="70" t="s">
        <v>51</v>
      </c>
      <c r="C169" s="41">
        <v>6.8652125279999998</v>
      </c>
      <c r="D169" s="10" t="str">
        <f t="shared" si="55"/>
        <v>N/A</v>
      </c>
      <c r="E169" s="41">
        <v>6.8501786090000003</v>
      </c>
      <c r="F169" s="10" t="str">
        <f t="shared" si="56"/>
        <v>N/A</v>
      </c>
      <c r="G169" s="41">
        <v>7.0377929480999999</v>
      </c>
      <c r="H169" s="10" t="str">
        <f t="shared" si="57"/>
        <v>N/A</v>
      </c>
      <c r="I169" s="96">
        <v>-0.219</v>
      </c>
      <c r="J169" s="96">
        <v>2.7389999999999999</v>
      </c>
      <c r="K169" s="11" t="s">
        <v>117</v>
      </c>
      <c r="L169" s="21" t="str">
        <f t="shared" si="58"/>
        <v>Yes</v>
      </c>
    </row>
    <row r="170" spans="1:12">
      <c r="A170" s="113" t="s">
        <v>589</v>
      </c>
      <c r="B170" s="70" t="s">
        <v>51</v>
      </c>
      <c r="C170" s="41">
        <v>12.625570776</v>
      </c>
      <c r="D170" s="10" t="str">
        <f t="shared" si="55"/>
        <v>N/A</v>
      </c>
      <c r="E170" s="41">
        <v>12.737008907</v>
      </c>
      <c r="F170" s="10" t="str">
        <f t="shared" si="56"/>
        <v>N/A</v>
      </c>
      <c r="G170" s="41">
        <v>12.854188489</v>
      </c>
      <c r="H170" s="10" t="str">
        <f t="shared" si="57"/>
        <v>N/A</v>
      </c>
      <c r="I170" s="96">
        <v>0.88260000000000005</v>
      </c>
      <c r="J170" s="96">
        <v>0.92</v>
      </c>
      <c r="K170" s="11" t="s">
        <v>117</v>
      </c>
      <c r="L170" s="21" t="str">
        <f t="shared" si="58"/>
        <v>Yes</v>
      </c>
    </row>
    <row r="171" spans="1:12">
      <c r="A171" s="113" t="s">
        <v>588</v>
      </c>
      <c r="B171" s="70" t="s">
        <v>51</v>
      </c>
      <c r="C171" s="41">
        <v>0.5175688785</v>
      </c>
      <c r="D171" s="10" t="str">
        <f t="shared" si="55"/>
        <v>N/A</v>
      </c>
      <c r="E171" s="41">
        <v>0.53829434340000004</v>
      </c>
      <c r="F171" s="10" t="str">
        <f t="shared" si="56"/>
        <v>N/A</v>
      </c>
      <c r="G171" s="41">
        <v>0.58996863219999995</v>
      </c>
      <c r="H171" s="10" t="str">
        <f t="shared" si="57"/>
        <v>N/A</v>
      </c>
      <c r="I171" s="96">
        <v>4.0039999999999996</v>
      </c>
      <c r="J171" s="96">
        <v>9.6</v>
      </c>
      <c r="K171" s="11" t="s">
        <v>117</v>
      </c>
      <c r="L171" s="21" t="str">
        <f t="shared" si="58"/>
        <v>Yes</v>
      </c>
    </row>
    <row r="172" spans="1:12">
      <c r="A172" s="113" t="s">
        <v>587</v>
      </c>
      <c r="B172" s="70" t="s">
        <v>51</v>
      </c>
      <c r="C172" s="41">
        <v>0.2551543456</v>
      </c>
      <c r="D172" s="10" t="str">
        <f t="shared" si="55"/>
        <v>N/A</v>
      </c>
      <c r="E172" s="41">
        <v>0.22241668489999999</v>
      </c>
      <c r="F172" s="10" t="str">
        <f t="shared" si="56"/>
        <v>N/A</v>
      </c>
      <c r="G172" s="41">
        <v>0.1806194109</v>
      </c>
      <c r="H172" s="10" t="str">
        <f t="shared" si="57"/>
        <v>N/A</v>
      </c>
      <c r="I172" s="96">
        <v>-12.8</v>
      </c>
      <c r="J172" s="96">
        <v>-18.8</v>
      </c>
      <c r="K172" s="11" t="s">
        <v>117</v>
      </c>
      <c r="L172" s="21" t="str">
        <f t="shared" si="58"/>
        <v>No</v>
      </c>
    </row>
    <row r="173" spans="1:12">
      <c r="A173" s="99" t="s">
        <v>355</v>
      </c>
      <c r="B173" s="70" t="s">
        <v>51</v>
      </c>
      <c r="C173" s="39">
        <v>428</v>
      </c>
      <c r="D173" s="10" t="str">
        <f t="shared" si="55"/>
        <v>N/A</v>
      </c>
      <c r="E173" s="39">
        <v>434</v>
      </c>
      <c r="F173" s="10" t="str">
        <f t="shared" si="56"/>
        <v>N/A</v>
      </c>
      <c r="G173" s="39">
        <v>414</v>
      </c>
      <c r="H173" s="10" t="str">
        <f t="shared" si="57"/>
        <v>N/A</v>
      </c>
      <c r="I173" s="96">
        <v>1.4019999999999999</v>
      </c>
      <c r="J173" s="96">
        <v>-4.6100000000000003</v>
      </c>
      <c r="K173" s="11" t="s">
        <v>117</v>
      </c>
      <c r="L173" s="21" t="str">
        <f t="shared" si="58"/>
        <v>Yes</v>
      </c>
    </row>
    <row r="174" spans="1:12" ht="25.5">
      <c r="A174" s="98" t="s">
        <v>352</v>
      </c>
      <c r="B174" s="114" t="s">
        <v>51</v>
      </c>
      <c r="C174" s="45" t="s">
        <v>51</v>
      </c>
      <c r="D174" s="103" t="str">
        <f>IF($B174="N/A","N/A",IF(C174&gt;10,"No",IF(C174&lt;-10,"No","Yes")))</f>
        <v>N/A</v>
      </c>
      <c r="E174" s="45">
        <v>6837</v>
      </c>
      <c r="F174" s="103" t="str">
        <f>IF($B174="N/A","N/A",IF(E174&gt;10,"No",IF(E174&lt;-10,"No","Yes")))</f>
        <v>N/A</v>
      </c>
      <c r="G174" s="45">
        <v>7494</v>
      </c>
      <c r="H174" s="103" t="str">
        <f>IF($B174="N/A","N/A",IF(G174&gt;10,"No",IF(G174&lt;-10,"No","Yes")))</f>
        <v>N/A</v>
      </c>
      <c r="I174" s="104" t="s">
        <v>51</v>
      </c>
      <c r="J174" s="104">
        <v>9.609</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5157</v>
      </c>
      <c r="D176" s="103" t="str">
        <f t="shared" ref="D176:D249" si="59">IF($B176="N/A","N/A",IF(C176&gt;10,"No",IF(C176&lt;-10,"No","Yes")))</f>
        <v>N/A</v>
      </c>
      <c r="E176" s="45">
        <v>5411</v>
      </c>
      <c r="F176" s="103" t="str">
        <f t="shared" ref="F176:F249" si="60">IF($B176="N/A","N/A",IF(E176&gt;10,"No",IF(E176&lt;-10,"No","Yes")))</f>
        <v>N/A</v>
      </c>
      <c r="G176" s="45">
        <v>6128</v>
      </c>
      <c r="H176" s="103" t="str">
        <f t="shared" ref="H176:H228" si="61">IF($B176="N/A","N/A",IF(G176&gt;10,"No",IF(G176&lt;-10,"No","Yes")))</f>
        <v>N/A</v>
      </c>
      <c r="I176" s="104">
        <v>4.9249999999999998</v>
      </c>
      <c r="J176" s="104">
        <v>13.25</v>
      </c>
      <c r="K176" s="66" t="s">
        <v>117</v>
      </c>
      <c r="L176" s="138" t="str">
        <f t="shared" ref="L176:L212" si="62">IF(J176="Div by 0", "N/A", IF(K176="N/A","N/A", IF(J176&gt;VALUE(MID(K176,1,2)), "No", IF(J176&lt;-1*VALUE(MID(K176,1,2)), "No", "Yes"))))</f>
        <v>Yes</v>
      </c>
    </row>
    <row r="177" spans="1:12">
      <c r="A177" s="111" t="s">
        <v>356</v>
      </c>
      <c r="B177" s="70" t="s">
        <v>51</v>
      </c>
      <c r="C177" s="41">
        <v>1.6673941510000001</v>
      </c>
      <c r="D177" s="10" t="str">
        <f t="shared" si="59"/>
        <v>N/A</v>
      </c>
      <c r="E177" s="41">
        <v>1.8026691897</v>
      </c>
      <c r="F177" s="10" t="str">
        <f t="shared" si="60"/>
        <v>N/A</v>
      </c>
      <c r="G177" s="41">
        <v>2.1246866538</v>
      </c>
      <c r="H177" s="10" t="str">
        <f t="shared" si="61"/>
        <v>N/A</v>
      </c>
      <c r="I177" s="96">
        <v>8.1129999999999995</v>
      </c>
      <c r="J177" s="96">
        <v>17.86</v>
      </c>
      <c r="K177" s="11" t="s">
        <v>117</v>
      </c>
      <c r="L177" s="21" t="str">
        <f t="shared" si="62"/>
        <v>No</v>
      </c>
    </row>
    <row r="178" spans="1:12">
      <c r="A178" s="113" t="s">
        <v>668</v>
      </c>
      <c r="B178" s="70" t="s">
        <v>51</v>
      </c>
      <c r="C178" s="41">
        <v>6.0053131990999997</v>
      </c>
      <c r="D178" s="10" t="str">
        <f t="shared" si="59"/>
        <v>N/A</v>
      </c>
      <c r="E178" s="41">
        <v>6.1427470757</v>
      </c>
      <c r="F178" s="10" t="str">
        <f t="shared" si="60"/>
        <v>N/A</v>
      </c>
      <c r="G178" s="41">
        <v>9.1772820044000003</v>
      </c>
      <c r="H178" s="10" t="str">
        <f t="shared" si="61"/>
        <v>N/A</v>
      </c>
      <c r="I178" s="96">
        <v>2.2890000000000001</v>
      </c>
      <c r="J178" s="96">
        <v>49.4</v>
      </c>
      <c r="K178" s="11" t="s">
        <v>117</v>
      </c>
      <c r="L178" s="21" t="str">
        <f t="shared" si="62"/>
        <v>No</v>
      </c>
    </row>
    <row r="179" spans="1:12">
      <c r="A179" s="113" t="s">
        <v>669</v>
      </c>
      <c r="B179" s="70" t="s">
        <v>51</v>
      </c>
      <c r="C179" s="41">
        <v>10.616438356</v>
      </c>
      <c r="D179" s="10" t="str">
        <f t="shared" si="59"/>
        <v>N/A</v>
      </c>
      <c r="E179" s="41">
        <v>10.605977814999999</v>
      </c>
      <c r="F179" s="10" t="str">
        <f t="shared" si="60"/>
        <v>N/A</v>
      </c>
      <c r="G179" s="41">
        <v>11.030537426</v>
      </c>
      <c r="H179" s="10" t="str">
        <f t="shared" si="61"/>
        <v>N/A</v>
      </c>
      <c r="I179" s="96">
        <v>-9.9000000000000005E-2</v>
      </c>
      <c r="J179" s="96">
        <v>4.0030000000000001</v>
      </c>
      <c r="K179" s="11" t="s">
        <v>117</v>
      </c>
      <c r="L179" s="21" t="str">
        <f t="shared" si="62"/>
        <v>Yes</v>
      </c>
    </row>
    <row r="180" spans="1:12">
      <c r="A180" s="113" t="s">
        <v>670</v>
      </c>
      <c r="B180" s="70" t="s">
        <v>51</v>
      </c>
      <c r="C180" s="41">
        <v>0.33517086740000002</v>
      </c>
      <c r="D180" s="10" t="str">
        <f t="shared" si="59"/>
        <v>N/A</v>
      </c>
      <c r="E180" s="41">
        <v>0.39039812229999998</v>
      </c>
      <c r="F180" s="10" t="str">
        <f t="shared" si="60"/>
        <v>N/A</v>
      </c>
      <c r="G180" s="41">
        <v>0.45372453340000002</v>
      </c>
      <c r="H180" s="10" t="str">
        <f t="shared" si="61"/>
        <v>N/A</v>
      </c>
      <c r="I180" s="96">
        <v>16.48</v>
      </c>
      <c r="J180" s="96">
        <v>16.22</v>
      </c>
      <c r="K180" s="11" t="s">
        <v>117</v>
      </c>
      <c r="L180" s="21" t="str">
        <f t="shared" si="62"/>
        <v>No</v>
      </c>
    </row>
    <row r="181" spans="1:12">
      <c r="A181" s="113" t="s">
        <v>671</v>
      </c>
      <c r="B181" s="70" t="s">
        <v>51</v>
      </c>
      <c r="C181" s="41">
        <v>1.1390819E-3</v>
      </c>
      <c r="D181" s="10" t="str">
        <f t="shared" si="59"/>
        <v>N/A</v>
      </c>
      <c r="E181" s="41">
        <v>0</v>
      </c>
      <c r="F181" s="10" t="str">
        <f t="shared" si="60"/>
        <v>N/A</v>
      </c>
      <c r="G181" s="41">
        <v>1.2630727999999999E-3</v>
      </c>
      <c r="H181" s="10" t="str">
        <f t="shared" si="61"/>
        <v>N/A</v>
      </c>
      <c r="I181" s="96">
        <v>-100</v>
      </c>
      <c r="J181" s="96" t="s">
        <v>1000</v>
      </c>
      <c r="K181" s="11" t="s">
        <v>117</v>
      </c>
      <c r="L181" s="21" t="str">
        <f t="shared" si="62"/>
        <v>N/A</v>
      </c>
    </row>
    <row r="182" spans="1:12">
      <c r="A182" s="113" t="s">
        <v>612</v>
      </c>
      <c r="B182" s="70" t="s">
        <v>51</v>
      </c>
      <c r="C182" s="39" t="s">
        <v>51</v>
      </c>
      <c r="D182" s="10" t="str">
        <f>IF($B182="N/A","N/A",IF(C182&gt;10,"No",IF(C182&lt;-10,"No","Yes")))</f>
        <v>N/A</v>
      </c>
      <c r="E182" s="39" t="s">
        <v>51</v>
      </c>
      <c r="F182" s="10" t="str">
        <f>IF($B182="N/A","N/A",IF(E182&gt;10,"No",IF(E182&lt;-10,"No","Yes")))</f>
        <v>N/A</v>
      </c>
      <c r="G182" s="39">
        <v>1297</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7</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2100</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2007</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717</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546</v>
      </c>
      <c r="H187" s="10" t="str">
        <f t="shared" si="61"/>
        <v>N/A</v>
      </c>
      <c r="I187" s="96" t="s">
        <v>1000</v>
      </c>
      <c r="J187" s="96" t="s">
        <v>1000</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395</v>
      </c>
      <c r="H188" s="10" t="str">
        <f>IF($B188="N/A","N/A",IF(G188&gt;10,"No",IF(G188&lt;-10,"No","Yes")))</f>
        <v>N/A</v>
      </c>
      <c r="I188" s="96" t="s">
        <v>51</v>
      </c>
      <c r="J188" s="96" t="s">
        <v>1000</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3</v>
      </c>
      <c r="H189" s="10" t="str">
        <f>IF($B189="N/A","N/A",IF(G189&gt;10,"No",IF(G189&lt;-10,"No","Yes")))</f>
        <v>N/A</v>
      </c>
      <c r="I189" s="96" t="s">
        <v>51</v>
      </c>
      <c r="J189" s="96" t="s">
        <v>1000</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99</v>
      </c>
      <c r="H190" s="10" t="str">
        <f>IF($B190="N/A","N/A",IF(G190&gt;10,"No",IF(G190&lt;-10,"No","Yes")))</f>
        <v>N/A</v>
      </c>
      <c r="I190" s="96" t="s">
        <v>51</v>
      </c>
      <c r="J190" s="96" t="s">
        <v>1000</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49</v>
      </c>
      <c r="H191" s="10" t="str">
        <f>IF($B191="N/A","N/A",IF(G191&gt;10,"No",IF(G191&lt;-10,"No","Yes")))</f>
        <v>N/A</v>
      </c>
      <c r="I191" s="96" t="s">
        <v>51</v>
      </c>
      <c r="J191" s="96" t="s">
        <v>1000</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1000</v>
      </c>
      <c r="K192" s="11" t="s">
        <v>117</v>
      </c>
      <c r="L192" s="21" t="str">
        <f t="shared" si="62"/>
        <v>N/A</v>
      </c>
    </row>
    <row r="193" spans="1:12">
      <c r="A193" s="99" t="s">
        <v>674</v>
      </c>
      <c r="B193" s="70" t="s">
        <v>51</v>
      </c>
      <c r="C193" s="39">
        <v>793</v>
      </c>
      <c r="D193" s="10" t="str">
        <f t="shared" si="59"/>
        <v>N/A</v>
      </c>
      <c r="E193" s="39">
        <v>802</v>
      </c>
      <c r="F193" s="10" t="str">
        <f t="shared" si="60"/>
        <v>N/A</v>
      </c>
      <c r="G193" s="39">
        <v>826</v>
      </c>
      <c r="H193" s="10" t="str">
        <f t="shared" si="61"/>
        <v>N/A</v>
      </c>
      <c r="I193" s="96">
        <v>1.135</v>
      </c>
      <c r="J193" s="96">
        <v>2.9929999999999999</v>
      </c>
      <c r="K193" s="11" t="s">
        <v>117</v>
      </c>
      <c r="L193" s="21" t="str">
        <f t="shared" si="62"/>
        <v>Yes</v>
      </c>
    </row>
    <row r="194" spans="1:12">
      <c r="A194" s="113" t="s">
        <v>612</v>
      </c>
      <c r="B194" s="70" t="s">
        <v>51</v>
      </c>
      <c r="C194" s="39" t="s">
        <v>51</v>
      </c>
      <c r="D194" s="10" t="str">
        <f t="shared" si="59"/>
        <v>N/A</v>
      </c>
      <c r="E194" s="39">
        <v>793</v>
      </c>
      <c r="F194" s="10" t="str">
        <f t="shared" si="60"/>
        <v>N/A</v>
      </c>
      <c r="G194" s="39">
        <v>819</v>
      </c>
      <c r="H194" s="10" t="str">
        <f t="shared" si="61"/>
        <v>N/A</v>
      </c>
      <c r="I194" s="96" t="s">
        <v>51</v>
      </c>
      <c r="J194" s="96">
        <v>3.2789999999999999</v>
      </c>
      <c r="K194" s="11" t="s">
        <v>117</v>
      </c>
      <c r="L194" s="21" t="str">
        <f t="shared" si="62"/>
        <v>Yes</v>
      </c>
    </row>
    <row r="195" spans="1:12">
      <c r="A195" s="113" t="s">
        <v>613</v>
      </c>
      <c r="B195" s="70" t="s">
        <v>51</v>
      </c>
      <c r="C195" s="39" t="s">
        <v>51</v>
      </c>
      <c r="D195" s="10" t="str">
        <f t="shared" si="59"/>
        <v>N/A</v>
      </c>
      <c r="E195" s="39">
        <v>7</v>
      </c>
      <c r="F195" s="10" t="str">
        <f t="shared" si="60"/>
        <v>N/A</v>
      </c>
      <c r="G195" s="39">
        <v>4</v>
      </c>
      <c r="H195" s="10" t="str">
        <f t="shared" si="61"/>
        <v>N/A</v>
      </c>
      <c r="I195" s="96" t="s">
        <v>51</v>
      </c>
      <c r="J195" s="96">
        <v>-42.9</v>
      </c>
      <c r="K195" s="11" t="s">
        <v>117</v>
      </c>
      <c r="L195" s="21" t="str">
        <f t="shared" si="62"/>
        <v>No</v>
      </c>
    </row>
    <row r="196" spans="1:12">
      <c r="A196" s="113" t="s">
        <v>614</v>
      </c>
      <c r="B196" s="70" t="s">
        <v>51</v>
      </c>
      <c r="C196" s="39" t="s">
        <v>51</v>
      </c>
      <c r="D196" s="10" t="str">
        <f t="shared" si="59"/>
        <v>N/A</v>
      </c>
      <c r="E196" s="39">
        <v>2</v>
      </c>
      <c r="F196" s="10" t="str">
        <f t="shared" si="60"/>
        <v>N/A</v>
      </c>
      <c r="G196" s="39">
        <v>3</v>
      </c>
      <c r="H196" s="10" t="str">
        <f t="shared" si="61"/>
        <v>N/A</v>
      </c>
      <c r="I196" s="96" t="s">
        <v>51</v>
      </c>
      <c r="J196" s="96">
        <v>50</v>
      </c>
      <c r="K196" s="11" t="s">
        <v>117</v>
      </c>
      <c r="L196" s="21" t="str">
        <f t="shared" si="62"/>
        <v>No</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1000</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1000</v>
      </c>
      <c r="K198" s="11" t="s">
        <v>117</v>
      </c>
      <c r="L198" s="21" t="str">
        <f t="shared" si="62"/>
        <v>N/A</v>
      </c>
    </row>
    <row r="199" spans="1:12" s="142" customFormat="1">
      <c r="A199" s="99" t="s">
        <v>675</v>
      </c>
      <c r="B199" s="57" t="s">
        <v>51</v>
      </c>
      <c r="C199" s="48">
        <v>116</v>
      </c>
      <c r="D199" s="56" t="str">
        <f t="shared" si="59"/>
        <v>N/A</v>
      </c>
      <c r="E199" s="48">
        <v>127</v>
      </c>
      <c r="F199" s="56" t="str">
        <f t="shared" si="60"/>
        <v>N/A</v>
      </c>
      <c r="G199" s="48">
        <v>127</v>
      </c>
      <c r="H199" s="56" t="str">
        <f t="shared" si="61"/>
        <v>N/A</v>
      </c>
      <c r="I199" s="51">
        <v>9.4830000000000005</v>
      </c>
      <c r="J199" s="51">
        <v>0</v>
      </c>
      <c r="K199" s="57" t="s">
        <v>117</v>
      </c>
      <c r="L199" s="56" t="str">
        <f t="shared" si="62"/>
        <v>Yes</v>
      </c>
    </row>
    <row r="200" spans="1:12">
      <c r="A200" s="113" t="s">
        <v>612</v>
      </c>
      <c r="B200" s="70" t="s">
        <v>51</v>
      </c>
      <c r="C200" s="39" t="s">
        <v>51</v>
      </c>
      <c r="D200" s="10" t="str">
        <f t="shared" si="59"/>
        <v>N/A</v>
      </c>
      <c r="E200" s="39">
        <v>3</v>
      </c>
      <c r="F200" s="10" t="str">
        <f t="shared" si="60"/>
        <v>N/A</v>
      </c>
      <c r="G200" s="39">
        <v>4</v>
      </c>
      <c r="H200" s="10" t="str">
        <f t="shared" si="61"/>
        <v>N/A</v>
      </c>
      <c r="I200" s="96" t="s">
        <v>51</v>
      </c>
      <c r="J200" s="96">
        <v>33.33</v>
      </c>
      <c r="K200" s="11" t="s">
        <v>117</v>
      </c>
      <c r="L200" s="21" t="str">
        <f t="shared" si="62"/>
        <v>No</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1000</v>
      </c>
      <c r="K201" s="11" t="s">
        <v>117</v>
      </c>
      <c r="L201" s="21" t="str">
        <f t="shared" si="62"/>
        <v>N/A</v>
      </c>
    </row>
    <row r="202" spans="1:12">
      <c r="A202" s="113" t="s">
        <v>614</v>
      </c>
      <c r="B202" s="70" t="s">
        <v>51</v>
      </c>
      <c r="C202" s="39" t="s">
        <v>51</v>
      </c>
      <c r="D202" s="10" t="str">
        <f t="shared" si="59"/>
        <v>N/A</v>
      </c>
      <c r="E202" s="39">
        <v>76</v>
      </c>
      <c r="F202" s="10" t="str">
        <f t="shared" si="60"/>
        <v>N/A</v>
      </c>
      <c r="G202" s="39">
        <v>77</v>
      </c>
      <c r="H202" s="10" t="str">
        <f t="shared" si="61"/>
        <v>N/A</v>
      </c>
      <c r="I202" s="96" t="s">
        <v>51</v>
      </c>
      <c r="J202" s="96">
        <v>1.3160000000000001</v>
      </c>
      <c r="K202" s="11" t="s">
        <v>117</v>
      </c>
      <c r="L202" s="21" t="str">
        <f t="shared" si="62"/>
        <v>Yes</v>
      </c>
    </row>
    <row r="203" spans="1:12">
      <c r="A203" s="113" t="s">
        <v>615</v>
      </c>
      <c r="B203" s="70" t="s">
        <v>51</v>
      </c>
      <c r="C203" s="39" t="s">
        <v>51</v>
      </c>
      <c r="D203" s="10" t="str">
        <f t="shared" si="59"/>
        <v>N/A</v>
      </c>
      <c r="E203" s="39">
        <v>48</v>
      </c>
      <c r="F203" s="10" t="str">
        <f t="shared" si="60"/>
        <v>N/A</v>
      </c>
      <c r="G203" s="39">
        <v>45</v>
      </c>
      <c r="H203" s="10" t="str">
        <f t="shared" si="61"/>
        <v>N/A</v>
      </c>
      <c r="I203" s="96" t="s">
        <v>51</v>
      </c>
      <c r="J203" s="96">
        <v>-6.25</v>
      </c>
      <c r="K203" s="11" t="s">
        <v>117</v>
      </c>
      <c r="L203" s="21" t="str">
        <f t="shared" si="62"/>
        <v>Yes</v>
      </c>
    </row>
    <row r="204" spans="1:12">
      <c r="A204" s="113" t="s">
        <v>616</v>
      </c>
      <c r="B204" s="70" t="s">
        <v>51</v>
      </c>
      <c r="C204" s="39" t="s">
        <v>51</v>
      </c>
      <c r="D204" s="10" t="str">
        <f t="shared" si="59"/>
        <v>N/A</v>
      </c>
      <c r="E204" s="39">
        <v>0</v>
      </c>
      <c r="F204" s="10" t="str">
        <f t="shared" si="60"/>
        <v>N/A</v>
      </c>
      <c r="G204" s="39">
        <v>1</v>
      </c>
      <c r="H204" s="10" t="str">
        <f t="shared" si="61"/>
        <v>N/A</v>
      </c>
      <c r="I204" s="96" t="s">
        <v>51</v>
      </c>
      <c r="J204" s="96" t="s">
        <v>1000</v>
      </c>
      <c r="K204" s="11" t="s">
        <v>117</v>
      </c>
      <c r="L204" s="21" t="str">
        <f t="shared" si="62"/>
        <v>N/A</v>
      </c>
    </row>
    <row r="205" spans="1:12" s="142" customFormat="1">
      <c r="A205" s="99" t="s">
        <v>676</v>
      </c>
      <c r="B205" s="57" t="s">
        <v>51</v>
      </c>
      <c r="C205" s="48">
        <v>94</v>
      </c>
      <c r="D205" s="56" t="str">
        <f t="shared" si="59"/>
        <v>N/A</v>
      </c>
      <c r="E205" s="48">
        <v>96</v>
      </c>
      <c r="F205" s="56" t="str">
        <f t="shared" si="60"/>
        <v>N/A</v>
      </c>
      <c r="G205" s="48">
        <v>102</v>
      </c>
      <c r="H205" s="56" t="str">
        <f t="shared" si="61"/>
        <v>N/A</v>
      </c>
      <c r="I205" s="51">
        <v>2.1280000000000001</v>
      </c>
      <c r="J205" s="51">
        <v>6.25</v>
      </c>
      <c r="K205" s="57" t="s">
        <v>117</v>
      </c>
      <c r="L205" s="56" t="str">
        <f t="shared" si="62"/>
        <v>Yes</v>
      </c>
    </row>
    <row r="206" spans="1:12">
      <c r="A206" s="113" t="s">
        <v>612</v>
      </c>
      <c r="B206" s="70" t="s">
        <v>51</v>
      </c>
      <c r="C206" s="39" t="s">
        <v>51</v>
      </c>
      <c r="D206" s="10" t="str">
        <f t="shared" si="59"/>
        <v>N/A</v>
      </c>
      <c r="E206" s="39">
        <v>6</v>
      </c>
      <c r="F206" s="10" t="str">
        <f t="shared" si="60"/>
        <v>N/A</v>
      </c>
      <c r="G206" s="39">
        <v>7</v>
      </c>
      <c r="H206" s="10" t="str">
        <f t="shared" si="61"/>
        <v>N/A</v>
      </c>
      <c r="I206" s="96" t="s">
        <v>51</v>
      </c>
      <c r="J206" s="96">
        <v>16.670000000000002</v>
      </c>
      <c r="K206" s="11" t="s">
        <v>117</v>
      </c>
      <c r="L206" s="21" t="str">
        <f t="shared" si="62"/>
        <v>No</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1000</v>
      </c>
      <c r="K207" s="11" t="s">
        <v>117</v>
      </c>
      <c r="L207" s="21" t="str">
        <f t="shared" si="62"/>
        <v>N/A</v>
      </c>
    </row>
    <row r="208" spans="1:12">
      <c r="A208" s="113" t="s">
        <v>614</v>
      </c>
      <c r="B208" s="70" t="s">
        <v>51</v>
      </c>
      <c r="C208" s="39" t="s">
        <v>51</v>
      </c>
      <c r="D208" s="10" t="str">
        <f t="shared" si="59"/>
        <v>N/A</v>
      </c>
      <c r="E208" s="39">
        <v>70</v>
      </c>
      <c r="F208" s="10" t="str">
        <f t="shared" si="60"/>
        <v>N/A</v>
      </c>
      <c r="G208" s="39">
        <v>71</v>
      </c>
      <c r="H208" s="10" t="str">
        <f t="shared" si="61"/>
        <v>N/A</v>
      </c>
      <c r="I208" s="96" t="s">
        <v>51</v>
      </c>
      <c r="J208" s="96">
        <v>1.429</v>
      </c>
      <c r="K208" s="11" t="s">
        <v>117</v>
      </c>
      <c r="L208" s="21" t="str">
        <f t="shared" si="62"/>
        <v>Yes</v>
      </c>
    </row>
    <row r="209" spans="1:12">
      <c r="A209" s="113" t="s">
        <v>615</v>
      </c>
      <c r="B209" s="70" t="s">
        <v>51</v>
      </c>
      <c r="C209" s="39" t="s">
        <v>51</v>
      </c>
      <c r="D209" s="10" t="str">
        <f t="shared" si="59"/>
        <v>N/A</v>
      </c>
      <c r="E209" s="39">
        <v>20</v>
      </c>
      <c r="F209" s="10" t="str">
        <f t="shared" si="60"/>
        <v>N/A</v>
      </c>
      <c r="G209" s="39">
        <v>24</v>
      </c>
      <c r="H209" s="10" t="str">
        <f t="shared" si="61"/>
        <v>N/A</v>
      </c>
      <c r="I209" s="96" t="s">
        <v>51</v>
      </c>
      <c r="J209" s="96">
        <v>20</v>
      </c>
      <c r="K209" s="11" t="s">
        <v>117</v>
      </c>
      <c r="L209" s="21" t="str">
        <f t="shared" si="62"/>
        <v>No</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1000</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1000</v>
      </c>
      <c r="J211" s="51" t="s">
        <v>1000</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1000</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1000</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1000</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1000</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1000</v>
      </c>
      <c r="K216" s="11" t="s">
        <v>117</v>
      </c>
      <c r="L216" s="21" t="str">
        <f t="shared" si="64"/>
        <v>N/A</v>
      </c>
    </row>
    <row r="217" spans="1:12" s="142" customFormat="1">
      <c r="A217" s="99" t="s">
        <v>678</v>
      </c>
      <c r="B217" s="57" t="s">
        <v>51</v>
      </c>
      <c r="C217" s="48">
        <v>4013</v>
      </c>
      <c r="D217" s="56" t="str">
        <f t="shared" si="59"/>
        <v>N/A</v>
      </c>
      <c r="E217" s="48">
        <v>4251</v>
      </c>
      <c r="F217" s="56" t="str">
        <f t="shared" si="60"/>
        <v>N/A</v>
      </c>
      <c r="G217" s="48">
        <v>4400</v>
      </c>
      <c r="H217" s="56" t="str">
        <f t="shared" si="61"/>
        <v>N/A</v>
      </c>
      <c r="I217" s="51">
        <v>5.931</v>
      </c>
      <c r="J217" s="51">
        <v>3.5049999999999999</v>
      </c>
      <c r="K217" s="57" t="s">
        <v>117</v>
      </c>
      <c r="L217" s="56" t="str">
        <f t="shared" si="64"/>
        <v>Yes</v>
      </c>
    </row>
    <row r="218" spans="1:12">
      <c r="A218" s="113" t="s">
        <v>612</v>
      </c>
      <c r="B218" s="70" t="s">
        <v>51</v>
      </c>
      <c r="C218" s="39" t="s">
        <v>51</v>
      </c>
      <c r="D218" s="10" t="str">
        <f t="shared" si="59"/>
        <v>N/A</v>
      </c>
      <c r="E218" s="39">
        <v>68</v>
      </c>
      <c r="F218" s="10" t="str">
        <f t="shared" si="60"/>
        <v>N/A</v>
      </c>
      <c r="G218" s="39">
        <v>72</v>
      </c>
      <c r="H218" s="10" t="str">
        <f t="shared" si="61"/>
        <v>N/A</v>
      </c>
      <c r="I218" s="96" t="s">
        <v>51</v>
      </c>
      <c r="J218" s="96">
        <v>5.8819999999999997</v>
      </c>
      <c r="K218" s="11" t="s">
        <v>117</v>
      </c>
      <c r="L218" s="21" t="str">
        <f t="shared" si="64"/>
        <v>Yes</v>
      </c>
    </row>
    <row r="219" spans="1:12">
      <c r="A219" s="113" t="s">
        <v>613</v>
      </c>
      <c r="B219" s="70" t="s">
        <v>51</v>
      </c>
      <c r="C219" s="39" t="s">
        <v>51</v>
      </c>
      <c r="D219" s="10" t="str">
        <f t="shared" si="59"/>
        <v>N/A</v>
      </c>
      <c r="E219" s="39">
        <v>0</v>
      </c>
      <c r="F219" s="10" t="str">
        <f t="shared" si="60"/>
        <v>N/A</v>
      </c>
      <c r="G219" s="39">
        <v>0</v>
      </c>
      <c r="H219" s="10" t="str">
        <f t="shared" si="61"/>
        <v>N/A</v>
      </c>
      <c r="I219" s="96" t="s">
        <v>51</v>
      </c>
      <c r="J219" s="96" t="s">
        <v>1000</v>
      </c>
      <c r="K219" s="11" t="s">
        <v>117</v>
      </c>
      <c r="L219" s="21" t="str">
        <f t="shared" si="64"/>
        <v>N/A</v>
      </c>
    </row>
    <row r="220" spans="1:12">
      <c r="A220" s="113" t="s">
        <v>614</v>
      </c>
      <c r="B220" s="70" t="s">
        <v>51</v>
      </c>
      <c r="C220" s="39" t="s">
        <v>51</v>
      </c>
      <c r="D220" s="10" t="str">
        <f t="shared" si="59"/>
        <v>N/A</v>
      </c>
      <c r="E220" s="39">
        <v>1780</v>
      </c>
      <c r="F220" s="10" t="str">
        <f t="shared" si="60"/>
        <v>N/A</v>
      </c>
      <c r="G220" s="39">
        <v>1849</v>
      </c>
      <c r="H220" s="10" t="str">
        <f t="shared" si="61"/>
        <v>N/A</v>
      </c>
      <c r="I220" s="96" t="s">
        <v>51</v>
      </c>
      <c r="J220" s="96">
        <v>3.8759999999999999</v>
      </c>
      <c r="K220" s="11" t="s">
        <v>117</v>
      </c>
      <c r="L220" s="21" t="str">
        <f t="shared" si="64"/>
        <v>Yes</v>
      </c>
    </row>
    <row r="221" spans="1:12">
      <c r="A221" s="113" t="s">
        <v>615</v>
      </c>
      <c r="B221" s="70" t="s">
        <v>51</v>
      </c>
      <c r="C221" s="39" t="s">
        <v>51</v>
      </c>
      <c r="D221" s="10" t="str">
        <f t="shared" si="59"/>
        <v>N/A</v>
      </c>
      <c r="E221" s="39">
        <v>1807</v>
      </c>
      <c r="F221" s="10" t="str">
        <f t="shared" si="60"/>
        <v>N/A</v>
      </c>
      <c r="G221" s="39">
        <v>1838</v>
      </c>
      <c r="H221" s="10" t="str">
        <f t="shared" si="61"/>
        <v>N/A</v>
      </c>
      <c r="I221" s="96" t="s">
        <v>51</v>
      </c>
      <c r="J221" s="96">
        <v>1.716</v>
      </c>
      <c r="K221" s="11" t="s">
        <v>117</v>
      </c>
      <c r="L221" s="21" t="str">
        <f t="shared" si="64"/>
        <v>Yes</v>
      </c>
    </row>
    <row r="222" spans="1:12">
      <c r="A222" s="113" t="s">
        <v>616</v>
      </c>
      <c r="B222" s="70" t="s">
        <v>51</v>
      </c>
      <c r="C222" s="39" t="s">
        <v>51</v>
      </c>
      <c r="D222" s="10" t="str">
        <f t="shared" si="59"/>
        <v>N/A</v>
      </c>
      <c r="E222" s="39">
        <v>596</v>
      </c>
      <c r="F222" s="10" t="str">
        <f t="shared" si="60"/>
        <v>N/A</v>
      </c>
      <c r="G222" s="39">
        <v>641</v>
      </c>
      <c r="H222" s="10" t="str">
        <f t="shared" si="61"/>
        <v>N/A</v>
      </c>
      <c r="I222" s="96" t="s">
        <v>51</v>
      </c>
      <c r="J222" s="96">
        <v>7.55</v>
      </c>
      <c r="K222" s="11" t="s">
        <v>117</v>
      </c>
      <c r="L222" s="21" t="str">
        <f t="shared" si="64"/>
        <v>Yes</v>
      </c>
    </row>
    <row r="223" spans="1:12">
      <c r="A223" s="99" t="s">
        <v>679</v>
      </c>
      <c r="B223" s="70" t="s">
        <v>51</v>
      </c>
      <c r="C223" s="39">
        <v>0</v>
      </c>
      <c r="D223" s="10" t="str">
        <f t="shared" si="59"/>
        <v>N/A</v>
      </c>
      <c r="E223" s="39">
        <v>0</v>
      </c>
      <c r="F223" s="10" t="str">
        <f t="shared" si="60"/>
        <v>N/A</v>
      </c>
      <c r="G223" s="39">
        <v>0</v>
      </c>
      <c r="H223" s="10" t="str">
        <f t="shared" si="61"/>
        <v>N/A</v>
      </c>
      <c r="I223" s="96" t="s">
        <v>1000</v>
      </c>
      <c r="J223" s="96" t="s">
        <v>1000</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1000</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1000</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1000</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1000</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1000</v>
      </c>
      <c r="K228" s="11" t="s">
        <v>117</v>
      </c>
      <c r="L228" s="21" t="str">
        <f t="shared" si="64"/>
        <v>N/A</v>
      </c>
    </row>
    <row r="229" spans="1:12">
      <c r="A229" s="173" t="s">
        <v>973</v>
      </c>
      <c r="B229" s="70" t="s">
        <v>51</v>
      </c>
      <c r="C229" s="39">
        <v>141</v>
      </c>
      <c r="D229" s="10" t="str">
        <f t="shared" si="59"/>
        <v>N/A</v>
      </c>
      <c r="E229" s="39">
        <v>135</v>
      </c>
      <c r="F229" s="10" t="str">
        <f t="shared" si="60"/>
        <v>N/A</v>
      </c>
      <c r="G229" s="39">
        <v>127</v>
      </c>
      <c r="H229" s="10" t="str">
        <f t="shared" ref="H229:H246" si="65">IF($B229="N/A","N/A",IF(G229&gt;10,"No",IF(G229&lt;-10,"No","Yes")))</f>
        <v>N/A</v>
      </c>
      <c r="I229" s="96">
        <v>-4.26</v>
      </c>
      <c r="J229" s="96">
        <v>-5.93</v>
      </c>
      <c r="K229" s="11" t="s">
        <v>117</v>
      </c>
      <c r="L229" s="21" t="str">
        <f t="shared" si="64"/>
        <v>Yes</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1000</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1000</v>
      </c>
      <c r="K231" s="11" t="s">
        <v>117</v>
      </c>
      <c r="L231" s="21" t="str">
        <f t="shared" si="64"/>
        <v>N/A</v>
      </c>
    </row>
    <row r="232" spans="1:12">
      <c r="A232" s="113" t="s">
        <v>614</v>
      </c>
      <c r="B232" s="70" t="s">
        <v>51</v>
      </c>
      <c r="C232" s="39" t="s">
        <v>51</v>
      </c>
      <c r="D232" s="10" t="str">
        <f t="shared" si="59"/>
        <v>N/A</v>
      </c>
      <c r="E232" s="39">
        <v>1</v>
      </c>
      <c r="F232" s="10" t="str">
        <f t="shared" si="60"/>
        <v>N/A</v>
      </c>
      <c r="G232" s="39">
        <v>1</v>
      </c>
      <c r="H232" s="10" t="str">
        <f t="shared" si="65"/>
        <v>N/A</v>
      </c>
      <c r="I232" s="96" t="s">
        <v>51</v>
      </c>
      <c r="J232" s="96">
        <v>0</v>
      </c>
      <c r="K232" s="11" t="s">
        <v>117</v>
      </c>
      <c r="L232" s="21" t="str">
        <f t="shared" si="64"/>
        <v>Yes</v>
      </c>
    </row>
    <row r="233" spans="1:12">
      <c r="A233" s="113" t="s">
        <v>615</v>
      </c>
      <c r="B233" s="70" t="s">
        <v>51</v>
      </c>
      <c r="C233" s="39" t="s">
        <v>51</v>
      </c>
      <c r="D233" s="10" t="str">
        <f t="shared" si="59"/>
        <v>N/A</v>
      </c>
      <c r="E233" s="39">
        <v>78</v>
      </c>
      <c r="F233" s="10" t="str">
        <f t="shared" si="60"/>
        <v>N/A</v>
      </c>
      <c r="G233" s="39">
        <v>51</v>
      </c>
      <c r="H233" s="10" t="str">
        <f t="shared" si="65"/>
        <v>N/A</v>
      </c>
      <c r="I233" s="96" t="s">
        <v>51</v>
      </c>
      <c r="J233" s="96">
        <v>-34.6</v>
      </c>
      <c r="K233" s="11" t="s">
        <v>117</v>
      </c>
      <c r="L233" s="21" t="str">
        <f t="shared" si="64"/>
        <v>No</v>
      </c>
    </row>
    <row r="234" spans="1:12">
      <c r="A234" s="113" t="s">
        <v>616</v>
      </c>
      <c r="B234" s="70" t="s">
        <v>51</v>
      </c>
      <c r="C234" s="39" t="s">
        <v>51</v>
      </c>
      <c r="D234" s="10" t="str">
        <f t="shared" si="59"/>
        <v>N/A</v>
      </c>
      <c r="E234" s="39">
        <v>56</v>
      </c>
      <c r="F234" s="10" t="str">
        <f t="shared" si="60"/>
        <v>N/A</v>
      </c>
      <c r="G234" s="39">
        <v>75</v>
      </c>
      <c r="H234" s="10" t="str">
        <f t="shared" si="65"/>
        <v>N/A</v>
      </c>
      <c r="I234" s="96" t="s">
        <v>51</v>
      </c>
      <c r="J234" s="96">
        <v>33.93</v>
      </c>
      <c r="K234" s="11" t="s">
        <v>117</v>
      </c>
      <c r="L234" s="21" t="str">
        <f t="shared" si="64"/>
        <v>No</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1000</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1000</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1000</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1000</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1000</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1000</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1000</v>
      </c>
      <c r="J241" s="96" t="s">
        <v>1000</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1000</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1000</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1000</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1000</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1000</v>
      </c>
      <c r="K246" s="11" t="s">
        <v>117</v>
      </c>
      <c r="L246" s="21" t="str">
        <f>IF(J246="Div by 0", "N/A", IF(K246="N/A","N/A", IF(J246&gt;VALUE(MID(K246,1,2)), "No", IF(J246&lt;-1*VALUE(MID(K246,1,2)), "No", "Yes"))))</f>
        <v>N/A</v>
      </c>
    </row>
    <row r="247" spans="1:12">
      <c r="A247" s="98" t="s">
        <v>357</v>
      </c>
      <c r="B247" s="70" t="s">
        <v>168</v>
      </c>
      <c r="C247" s="41">
        <v>4.6538685282000003</v>
      </c>
      <c r="D247" s="10" t="str">
        <f>IF($B247="N/A","N/A",IF(C247&lt;15,"Yes","No"))</f>
        <v>Yes</v>
      </c>
      <c r="E247" s="41">
        <v>4.5462945851000001</v>
      </c>
      <c r="F247" s="10" t="str">
        <f>IF($B247="N/A","N/A",IF(E247&lt;15,"Yes","No"))</f>
        <v>Yes</v>
      </c>
      <c r="G247" s="41">
        <v>12.467362924</v>
      </c>
      <c r="H247" s="10" t="str">
        <f>IF($B247="N/A","N/A",IF(G247&lt;15,"Yes","No"))</f>
        <v>Yes</v>
      </c>
      <c r="I247" s="96">
        <v>-2.31</v>
      </c>
      <c r="J247" s="96">
        <v>174.2</v>
      </c>
      <c r="K247" s="11" t="s">
        <v>117</v>
      </c>
      <c r="L247" s="21" t="str">
        <f>IF(J247="Div by 0", "N/A", IF(K247="N/A","N/A", IF(J247&gt;VALUE(MID(K247,1,2)), "No", IF(J247&lt;-1*VALUE(MID(K247,1,2)), "No", "Yes"))))</f>
        <v>No</v>
      </c>
    </row>
    <row r="248" spans="1:12">
      <c r="A248" s="98" t="s">
        <v>864</v>
      </c>
      <c r="B248" s="70" t="s">
        <v>149</v>
      </c>
      <c r="C248" s="41">
        <v>4.0658670500000001E-2</v>
      </c>
      <c r="D248" s="10" t="str">
        <f>IF($B248="N/A","N/A",IF(C248&lt;10,"Yes","No"))</f>
        <v>Yes</v>
      </c>
      <c r="E248" s="41">
        <v>7.7384407000000002E-2</v>
      </c>
      <c r="F248" s="10" t="str">
        <f>IF($B248="N/A","N/A",IF(E248&lt;10,"Yes","No"))</f>
        <v>Yes</v>
      </c>
      <c r="G248" s="41">
        <v>0.16750418759999999</v>
      </c>
      <c r="H248" s="10" t="str">
        <f>IF($B248="N/A","N/A",IF(G248&lt;10,"Yes","No"))</f>
        <v>Yes</v>
      </c>
      <c r="I248" s="96">
        <v>90.33</v>
      </c>
      <c r="J248" s="96">
        <v>116.5</v>
      </c>
      <c r="K248" s="11" t="s">
        <v>117</v>
      </c>
      <c r="L248" s="21" t="str">
        <f>IF(J248="Div by 0", "N/A", IF(K248="N/A","N/A", IF(J248&gt;VALUE(MID(K248,1,2)), "No", IF(J248&lt;-1*VALUE(MID(K248,1,2)), "No", "Yes"))))</f>
        <v>No</v>
      </c>
    </row>
    <row r="249" spans="1:12">
      <c r="A249" s="99" t="s">
        <v>358</v>
      </c>
      <c r="B249" s="101" t="s">
        <v>51</v>
      </c>
      <c r="C249" s="42">
        <v>0</v>
      </c>
      <c r="D249" s="52" t="str">
        <f t="shared" si="59"/>
        <v>N/A</v>
      </c>
      <c r="E249" s="42">
        <v>0</v>
      </c>
      <c r="F249" s="52" t="str">
        <f t="shared" si="60"/>
        <v>N/A</v>
      </c>
      <c r="G249" s="42">
        <v>0</v>
      </c>
      <c r="H249" s="52" t="str">
        <f>IF($B249="N/A","N/A",IF(G249&gt;10,"No",IF(G249&lt;-10,"No","Yes")))</f>
        <v>N/A</v>
      </c>
      <c r="I249" s="102" t="s">
        <v>1000</v>
      </c>
      <c r="J249" s="102" t="s">
        <v>1000</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v>12.467362924</v>
      </c>
      <c r="H250" s="10" t="str">
        <f>IF($B250="N/A","N/A",IF(G250&lt;15,"Yes","No"))</f>
        <v>Yes</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15</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29289</v>
      </c>
      <c r="D253" s="103" t="str">
        <f t="shared" ref="D253:D281" si="71">IF($B253="N/A","N/A",IF(C253&gt;10,"No",IF(C253&lt;-10,"No","Yes")))</f>
        <v>N/A</v>
      </c>
      <c r="E253" s="45">
        <v>27139</v>
      </c>
      <c r="F253" s="103" t="str">
        <f t="shared" ref="F253:F281" si="72">IF($B253="N/A","N/A",IF(E253&gt;10,"No",IF(E253&lt;-10,"No","Yes")))</f>
        <v>N/A</v>
      </c>
      <c r="G253" s="45">
        <v>29767</v>
      </c>
      <c r="H253" s="103" t="str">
        <f t="shared" ref="H253:H281" si="73">IF($B253="N/A","N/A",IF(G253&gt;10,"No",IF(G253&lt;-10,"No","Yes")))</f>
        <v>N/A</v>
      </c>
      <c r="I253" s="104">
        <v>-7.34</v>
      </c>
      <c r="J253" s="104">
        <v>9.6829999999999998</v>
      </c>
      <c r="K253" s="66" t="s">
        <v>169</v>
      </c>
      <c r="L253" s="138" t="str">
        <f t="shared" ref="L253:L281" si="74">IF(J253="Div by 0", "N/A", IF(K253="N/A","N/A", IF(J253&gt;VALUE(MID(K253,1,2)), "No", IF(J253&lt;-1*VALUE(MID(K253,1,2)), "No", "Yes"))))</f>
        <v>Yes</v>
      </c>
    </row>
    <row r="254" spans="1:12">
      <c r="A254" s="113" t="s">
        <v>617</v>
      </c>
      <c r="B254" s="70" t="s">
        <v>51</v>
      </c>
      <c r="C254" s="41">
        <v>0.52432885910000004</v>
      </c>
      <c r="D254" s="10" t="str">
        <f t="shared" si="71"/>
        <v>N/A</v>
      </c>
      <c r="E254" s="41">
        <v>0.55333753590000001</v>
      </c>
      <c r="F254" s="10" t="str">
        <f t="shared" si="72"/>
        <v>N/A</v>
      </c>
      <c r="G254" s="41">
        <v>0.62636357239999996</v>
      </c>
      <c r="H254" s="10" t="str">
        <f t="shared" si="73"/>
        <v>N/A</v>
      </c>
      <c r="I254" s="96">
        <v>5.5330000000000004</v>
      </c>
      <c r="J254" s="96">
        <v>13.2</v>
      </c>
      <c r="K254" s="11" t="s">
        <v>117</v>
      </c>
      <c r="L254" s="21" t="str">
        <f t="shared" si="74"/>
        <v>Yes</v>
      </c>
    </row>
    <row r="255" spans="1:12">
      <c r="A255" s="113" t="s">
        <v>618</v>
      </c>
      <c r="B255" s="70" t="s">
        <v>51</v>
      </c>
      <c r="C255" s="41">
        <v>1.6438356164000001</v>
      </c>
      <c r="D255" s="10" t="str">
        <f t="shared" si="71"/>
        <v>N/A</v>
      </c>
      <c r="E255" s="41">
        <v>1.8796787061</v>
      </c>
      <c r="F255" s="10" t="str">
        <f t="shared" si="72"/>
        <v>N/A</v>
      </c>
      <c r="G255" s="41">
        <v>1.7430773775999999</v>
      </c>
      <c r="H255" s="10" t="str">
        <f t="shared" si="73"/>
        <v>N/A</v>
      </c>
      <c r="I255" s="96">
        <v>14.35</v>
      </c>
      <c r="J255" s="96">
        <v>-7.27</v>
      </c>
      <c r="K255" s="11" t="s">
        <v>117</v>
      </c>
      <c r="L255" s="21" t="str">
        <f t="shared" si="74"/>
        <v>Yes</v>
      </c>
    </row>
    <row r="256" spans="1:12">
      <c r="A256" s="113" t="s">
        <v>619</v>
      </c>
      <c r="B256" s="70" t="s">
        <v>51</v>
      </c>
      <c r="C256" s="41">
        <v>0.4873628384</v>
      </c>
      <c r="D256" s="10" t="str">
        <f t="shared" si="71"/>
        <v>N/A</v>
      </c>
      <c r="E256" s="41">
        <v>0.18921135989999999</v>
      </c>
      <c r="F256" s="10" t="str">
        <f t="shared" si="72"/>
        <v>N/A</v>
      </c>
      <c r="G256" s="41">
        <v>1.267387E-3</v>
      </c>
      <c r="H256" s="10" t="str">
        <f t="shared" si="73"/>
        <v>N/A</v>
      </c>
      <c r="I256" s="96">
        <v>-61.2</v>
      </c>
      <c r="J256" s="96">
        <v>-99.3</v>
      </c>
      <c r="K256" s="11" t="s">
        <v>117</v>
      </c>
      <c r="L256" s="21" t="str">
        <f t="shared" si="74"/>
        <v>No</v>
      </c>
    </row>
    <row r="257" spans="1:12">
      <c r="A257" s="113" t="s">
        <v>620</v>
      </c>
      <c r="B257" s="70" t="s">
        <v>51</v>
      </c>
      <c r="C257" s="41">
        <v>31.665337738000002</v>
      </c>
      <c r="D257" s="10" t="str">
        <f t="shared" si="71"/>
        <v>N/A</v>
      </c>
      <c r="E257" s="41">
        <v>31.668246675999999</v>
      </c>
      <c r="F257" s="10" t="str">
        <f t="shared" si="72"/>
        <v>N/A</v>
      </c>
      <c r="G257" s="41">
        <v>36.663214267999997</v>
      </c>
      <c r="H257" s="10" t="str">
        <f t="shared" si="73"/>
        <v>N/A</v>
      </c>
      <c r="I257" s="96">
        <v>9.1999999999999998E-3</v>
      </c>
      <c r="J257" s="96">
        <v>15.77</v>
      </c>
      <c r="K257" s="11" t="s">
        <v>117</v>
      </c>
      <c r="L257" s="21" t="str">
        <f t="shared" si="74"/>
        <v>No</v>
      </c>
    </row>
    <row r="258" spans="1:12">
      <c r="A258" s="113" t="s">
        <v>621</v>
      </c>
      <c r="B258" s="70" t="s">
        <v>51</v>
      </c>
      <c r="C258" s="41">
        <v>0</v>
      </c>
      <c r="D258" s="10" t="str">
        <f t="shared" si="71"/>
        <v>N/A</v>
      </c>
      <c r="E258" s="41">
        <v>0</v>
      </c>
      <c r="F258" s="10" t="str">
        <f t="shared" si="72"/>
        <v>N/A</v>
      </c>
      <c r="G258" s="41">
        <v>0</v>
      </c>
      <c r="H258" s="10" t="str">
        <f t="shared" si="73"/>
        <v>N/A</v>
      </c>
      <c r="I258" s="96" t="s">
        <v>1000</v>
      </c>
      <c r="J258" s="96" t="s">
        <v>1000</v>
      </c>
      <c r="K258" s="11" t="s">
        <v>117</v>
      </c>
      <c r="L258" s="21" t="str">
        <f t="shared" si="74"/>
        <v>N/A</v>
      </c>
    </row>
    <row r="259" spans="1:12">
      <c r="A259" s="99" t="s">
        <v>360</v>
      </c>
      <c r="B259" s="70" t="s">
        <v>51</v>
      </c>
      <c r="C259" s="39">
        <v>307906</v>
      </c>
      <c r="D259" s="10" t="str">
        <f t="shared" si="71"/>
        <v>N/A</v>
      </c>
      <c r="E259" s="39">
        <v>298351</v>
      </c>
      <c r="F259" s="10" t="str">
        <f t="shared" si="72"/>
        <v>N/A</v>
      </c>
      <c r="G259" s="39">
        <v>286452</v>
      </c>
      <c r="H259" s="10" t="str">
        <f t="shared" si="73"/>
        <v>N/A</v>
      </c>
      <c r="I259" s="96">
        <v>-3.1</v>
      </c>
      <c r="J259" s="96">
        <v>-3.99</v>
      </c>
      <c r="K259" s="66" t="s">
        <v>169</v>
      </c>
      <c r="L259" s="21" t="str">
        <f t="shared" si="74"/>
        <v>Yes</v>
      </c>
    </row>
    <row r="260" spans="1:12">
      <c r="A260" s="113" t="s">
        <v>622</v>
      </c>
      <c r="B260" s="70" t="s">
        <v>51</v>
      </c>
      <c r="C260" s="41">
        <v>94.477069350999997</v>
      </c>
      <c r="D260" s="10" t="str">
        <f t="shared" si="71"/>
        <v>N/A</v>
      </c>
      <c r="E260" s="41">
        <v>93.170834209000006</v>
      </c>
      <c r="F260" s="10" t="str">
        <f t="shared" si="72"/>
        <v>N/A</v>
      </c>
      <c r="G260" s="41">
        <v>92.941093672999997</v>
      </c>
      <c r="H260" s="10" t="str">
        <f t="shared" si="73"/>
        <v>N/A</v>
      </c>
      <c r="I260" s="96">
        <v>-1.38</v>
      </c>
      <c r="J260" s="96">
        <v>-0.247</v>
      </c>
      <c r="K260" s="11" t="s">
        <v>117</v>
      </c>
      <c r="L260" s="21" t="str">
        <f t="shared" si="74"/>
        <v>Yes</v>
      </c>
    </row>
    <row r="261" spans="1:12">
      <c r="A261" s="113" t="s">
        <v>623</v>
      </c>
      <c r="B261" s="70" t="s">
        <v>51</v>
      </c>
      <c r="C261" s="41">
        <v>98.319063927000002</v>
      </c>
      <c r="D261" s="10" t="str">
        <f t="shared" si="71"/>
        <v>N/A</v>
      </c>
      <c r="E261" s="41">
        <v>97.705043439999997</v>
      </c>
      <c r="F261" s="10" t="str">
        <f t="shared" si="72"/>
        <v>N/A</v>
      </c>
      <c r="G261" s="41">
        <v>97.410898934000002</v>
      </c>
      <c r="H261" s="10" t="str">
        <f t="shared" si="73"/>
        <v>N/A</v>
      </c>
      <c r="I261" s="96">
        <v>-0.625</v>
      </c>
      <c r="J261" s="96">
        <v>-0.30099999999999999</v>
      </c>
      <c r="K261" s="11" t="s">
        <v>117</v>
      </c>
      <c r="L261" s="21" t="str">
        <f t="shared" si="74"/>
        <v>Yes</v>
      </c>
    </row>
    <row r="262" spans="1:12">
      <c r="A262" s="113" t="s">
        <v>624</v>
      </c>
      <c r="B262" s="70" t="s">
        <v>51</v>
      </c>
      <c r="C262" s="41">
        <v>100</v>
      </c>
      <c r="D262" s="10" t="str">
        <f t="shared" si="71"/>
        <v>N/A</v>
      </c>
      <c r="E262" s="41">
        <v>100</v>
      </c>
      <c r="F262" s="10" t="str">
        <f t="shared" si="72"/>
        <v>N/A</v>
      </c>
      <c r="G262" s="41">
        <v>100</v>
      </c>
      <c r="H262" s="10" t="str">
        <f t="shared" si="73"/>
        <v>N/A</v>
      </c>
      <c r="I262" s="96">
        <v>0</v>
      </c>
      <c r="J262" s="96">
        <v>0</v>
      </c>
      <c r="K262" s="11" t="s">
        <v>117</v>
      </c>
      <c r="L262" s="21" t="str">
        <f t="shared" si="74"/>
        <v>Yes</v>
      </c>
    </row>
    <row r="263" spans="1:12">
      <c r="A263" s="113" t="s">
        <v>625</v>
      </c>
      <c r="B263" s="70" t="s">
        <v>51</v>
      </c>
      <c r="C263" s="41">
        <v>100</v>
      </c>
      <c r="D263" s="10" t="str">
        <f t="shared" si="71"/>
        <v>N/A</v>
      </c>
      <c r="E263" s="41">
        <v>100</v>
      </c>
      <c r="F263" s="10" t="str">
        <f t="shared" si="72"/>
        <v>N/A</v>
      </c>
      <c r="G263" s="41">
        <v>100</v>
      </c>
      <c r="H263" s="10" t="str">
        <f t="shared" si="73"/>
        <v>N/A</v>
      </c>
      <c r="I263" s="96">
        <v>0</v>
      </c>
      <c r="J263" s="96">
        <v>0</v>
      </c>
      <c r="K263" s="11" t="s">
        <v>117</v>
      </c>
      <c r="L263" s="21" t="str">
        <f t="shared" si="74"/>
        <v>Yes</v>
      </c>
    </row>
    <row r="264" spans="1:12">
      <c r="A264" s="113" t="s">
        <v>621</v>
      </c>
      <c r="B264" s="70" t="s">
        <v>51</v>
      </c>
      <c r="C264" s="41">
        <v>0</v>
      </c>
      <c r="D264" s="10" t="str">
        <f t="shared" si="71"/>
        <v>N/A</v>
      </c>
      <c r="E264" s="41">
        <v>0</v>
      </c>
      <c r="F264" s="10" t="str">
        <f t="shared" si="72"/>
        <v>N/A</v>
      </c>
      <c r="G264" s="41">
        <v>0</v>
      </c>
      <c r="H264" s="10" t="str">
        <f t="shared" si="73"/>
        <v>N/A</v>
      </c>
      <c r="I264" s="96" t="s">
        <v>1000</v>
      </c>
      <c r="J264" s="96" t="s">
        <v>1000</v>
      </c>
      <c r="K264" s="11" t="s">
        <v>117</v>
      </c>
      <c r="L264" s="21" t="str">
        <f t="shared" si="74"/>
        <v>N/A</v>
      </c>
    </row>
    <row r="265" spans="1:12">
      <c r="A265" s="99" t="s">
        <v>361</v>
      </c>
      <c r="B265" s="70" t="s">
        <v>51</v>
      </c>
      <c r="C265" s="39">
        <v>0</v>
      </c>
      <c r="D265" s="10" t="str">
        <f t="shared" si="71"/>
        <v>N/A</v>
      </c>
      <c r="E265" s="39">
        <v>0</v>
      </c>
      <c r="F265" s="10" t="str">
        <f t="shared" si="72"/>
        <v>N/A</v>
      </c>
      <c r="G265" s="39">
        <v>0</v>
      </c>
      <c r="H265" s="10" t="str">
        <f t="shared" si="73"/>
        <v>N/A</v>
      </c>
      <c r="I265" s="96" t="s">
        <v>1000</v>
      </c>
      <c r="J265" s="96" t="s">
        <v>1000</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1000</v>
      </c>
      <c r="J266" s="96" t="s">
        <v>1000</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1000</v>
      </c>
      <c r="J267" s="96" t="s">
        <v>1000</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1000</v>
      </c>
      <c r="J268" s="96" t="s">
        <v>1000</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1000</v>
      </c>
      <c r="J269" s="96" t="s">
        <v>1000</v>
      </c>
      <c r="K269" s="11" t="s">
        <v>117</v>
      </c>
      <c r="L269" s="21" t="str">
        <f t="shared" si="74"/>
        <v>N/A</v>
      </c>
    </row>
    <row r="270" spans="1:12">
      <c r="A270" s="113" t="s">
        <v>621</v>
      </c>
      <c r="B270" s="70" t="s">
        <v>51</v>
      </c>
      <c r="C270" s="41" t="s">
        <v>1000</v>
      </c>
      <c r="D270" s="10" t="str">
        <f t="shared" si="71"/>
        <v>N/A</v>
      </c>
      <c r="E270" s="41" t="s">
        <v>1000</v>
      </c>
      <c r="F270" s="10" t="str">
        <f t="shared" si="72"/>
        <v>N/A</v>
      </c>
      <c r="G270" s="41" t="s">
        <v>1000</v>
      </c>
      <c r="H270" s="10" t="str">
        <f t="shared" si="73"/>
        <v>N/A</v>
      </c>
      <c r="I270" s="96" t="s">
        <v>1000</v>
      </c>
      <c r="J270" s="96" t="s">
        <v>1000</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1000</v>
      </c>
      <c r="J271" s="96" t="s">
        <v>1000</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1000</v>
      </c>
      <c r="J272" s="96" t="s">
        <v>1000</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1000</v>
      </c>
      <c r="J273" s="96" t="s">
        <v>1000</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1000</v>
      </c>
      <c r="J274" s="96" t="s">
        <v>1000</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1000</v>
      </c>
      <c r="J275" s="96" t="s">
        <v>1000</v>
      </c>
      <c r="K275" s="11" t="s">
        <v>117</v>
      </c>
      <c r="L275" s="21" t="str">
        <f t="shared" si="74"/>
        <v>N/A</v>
      </c>
    </row>
    <row r="276" spans="1:12">
      <c r="A276" s="113" t="s">
        <v>998</v>
      </c>
      <c r="B276" s="70" t="s">
        <v>51</v>
      </c>
      <c r="C276" s="41">
        <v>0</v>
      </c>
      <c r="D276" s="10" t="str">
        <f t="shared" si="71"/>
        <v>N/A</v>
      </c>
      <c r="E276" s="41">
        <v>0</v>
      </c>
      <c r="F276" s="10" t="str">
        <f t="shared" si="72"/>
        <v>N/A</v>
      </c>
      <c r="G276" s="41">
        <v>0</v>
      </c>
      <c r="H276" s="10" t="str">
        <f t="shared" si="73"/>
        <v>N/A</v>
      </c>
      <c r="I276" s="96" t="s">
        <v>1000</v>
      </c>
      <c r="J276" s="96" t="s">
        <v>1000</v>
      </c>
      <c r="K276" s="11" t="s">
        <v>117</v>
      </c>
      <c r="L276" s="21" t="str">
        <f t="shared" si="74"/>
        <v>N/A</v>
      </c>
    </row>
    <row r="277" spans="1:12">
      <c r="A277" s="113" t="s">
        <v>621</v>
      </c>
      <c r="B277" s="70" t="s">
        <v>51</v>
      </c>
      <c r="C277" s="41" t="s">
        <v>1000</v>
      </c>
      <c r="D277" s="10" t="str">
        <f t="shared" si="71"/>
        <v>N/A</v>
      </c>
      <c r="E277" s="41" t="s">
        <v>1000</v>
      </c>
      <c r="F277" s="10" t="str">
        <f t="shared" si="72"/>
        <v>N/A</v>
      </c>
      <c r="G277" s="41" t="s">
        <v>1000</v>
      </c>
      <c r="H277" s="10" t="str">
        <f t="shared" si="73"/>
        <v>N/A</v>
      </c>
      <c r="I277" s="96" t="s">
        <v>1000</v>
      </c>
      <c r="J277" s="96" t="s">
        <v>1000</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1000</v>
      </c>
      <c r="J278" s="96" t="s">
        <v>1000</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1000</v>
      </c>
      <c r="J279" s="96" t="s">
        <v>1000</v>
      </c>
      <c r="K279" s="66" t="s">
        <v>169</v>
      </c>
      <c r="L279" s="21" t="str">
        <f t="shared" si="74"/>
        <v>N/A</v>
      </c>
    </row>
    <row r="280" spans="1:12">
      <c r="A280" s="99" t="s">
        <v>365</v>
      </c>
      <c r="B280" s="70" t="s">
        <v>51</v>
      </c>
      <c r="C280" s="39">
        <v>871</v>
      </c>
      <c r="D280" s="10" t="str">
        <f t="shared" si="71"/>
        <v>N/A</v>
      </c>
      <c r="E280" s="39">
        <v>445</v>
      </c>
      <c r="F280" s="10" t="str">
        <f t="shared" si="72"/>
        <v>N/A</v>
      </c>
      <c r="G280" s="39">
        <v>0</v>
      </c>
      <c r="H280" s="10" t="str">
        <f t="shared" si="73"/>
        <v>N/A</v>
      </c>
      <c r="I280" s="96">
        <v>-48.9</v>
      </c>
      <c r="J280" s="96">
        <v>-100</v>
      </c>
      <c r="K280" s="66" t="s">
        <v>169</v>
      </c>
      <c r="L280" s="21" t="str">
        <f t="shared" si="74"/>
        <v>No</v>
      </c>
    </row>
    <row r="281" spans="1:12">
      <c r="A281" s="99" t="s">
        <v>366</v>
      </c>
      <c r="B281" s="101" t="s">
        <v>51</v>
      </c>
      <c r="C281" s="67">
        <v>0</v>
      </c>
      <c r="D281" s="52" t="str">
        <f t="shared" si="71"/>
        <v>N/A</v>
      </c>
      <c r="E281" s="67">
        <v>0</v>
      </c>
      <c r="F281" s="52" t="str">
        <f t="shared" si="72"/>
        <v>N/A</v>
      </c>
      <c r="G281" s="67">
        <v>0</v>
      </c>
      <c r="H281" s="52" t="str">
        <f t="shared" si="73"/>
        <v>N/A</v>
      </c>
      <c r="I281" s="102" t="s">
        <v>1000</v>
      </c>
      <c r="J281" s="102" t="s">
        <v>1000</v>
      </c>
      <c r="K281" s="66" t="s">
        <v>169</v>
      </c>
      <c r="L281" s="43" t="str">
        <f t="shared" si="74"/>
        <v>N/A</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1</v>
      </c>
      <c r="H284" s="10" t="str">
        <f t="shared" si="81"/>
        <v>No</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104" t="s">
        <v>1000</v>
      </c>
      <c r="J287" s="104" t="s">
        <v>1000</v>
      </c>
      <c r="K287" s="50" t="s">
        <v>51</v>
      </c>
      <c r="L287" s="138" t="str">
        <f>IF(J287="Div by 0", "N/A", IF(K287="N/A","N/A", IF(J287&gt;VALUE(MID(K287,1,2)), "No", IF(J287&lt;-1*VALUE(MID(K287,1,2)), "No", "Yes"))))</f>
        <v>N/A</v>
      </c>
    </row>
    <row r="288" spans="1:12">
      <c r="A288" s="98" t="s">
        <v>368</v>
      </c>
      <c r="B288" s="48" t="s">
        <v>51</v>
      </c>
      <c r="C288" s="48">
        <v>0</v>
      </c>
      <c r="D288" s="56" t="str">
        <f>IF($B288="N/A","N/A",IF(C288&gt;10,"No",IF(C288&lt;-10,"No","Yes")))</f>
        <v>N/A</v>
      </c>
      <c r="E288" s="48">
        <v>0</v>
      </c>
      <c r="F288" s="56" t="str">
        <f>IF($B288="N/A","N/A",IF(E288&gt;10,"No",IF(E288&lt;-10,"No","Yes")))</f>
        <v>N/A</v>
      </c>
      <c r="G288" s="48">
        <v>0</v>
      </c>
      <c r="H288" s="56" t="str">
        <f>IF($B288="N/A","N/A",IF(G288&gt;10,"No",IF(G288&lt;-10,"No","Yes")))</f>
        <v>N/A</v>
      </c>
      <c r="I288" s="96" t="s">
        <v>1000</v>
      </c>
      <c r="J288" s="96" t="s">
        <v>1000</v>
      </c>
      <c r="K288" s="48" t="s">
        <v>51</v>
      </c>
      <c r="L288" s="21" t="str">
        <f>IF(J288="Div by 0", "N/A", IF(K288="N/A","N/A", IF(J288&gt;VALUE(MID(K288,1,2)), "No", IF(J288&lt;-1*VALUE(MID(K288,1,2)), "No", "Yes"))))</f>
        <v>N/A</v>
      </c>
    </row>
    <row r="289" spans="1:12">
      <c r="A289" s="98" t="s">
        <v>369</v>
      </c>
      <c r="B289" s="58" t="s">
        <v>51</v>
      </c>
      <c r="C289" s="58">
        <v>0</v>
      </c>
      <c r="D289" s="112" t="str">
        <f>IF($B289="N/A","N/A",IF(C289&gt;10,"No",IF(C289&lt;-10,"No","Yes")))</f>
        <v>N/A</v>
      </c>
      <c r="E289" s="58">
        <v>0</v>
      </c>
      <c r="F289" s="112" t="str">
        <f>IF($B289="N/A","N/A",IF(E289&gt;10,"No",IF(E289&lt;-10,"No","Yes")))</f>
        <v>N/A</v>
      </c>
      <c r="G289" s="58">
        <v>0</v>
      </c>
      <c r="H289" s="112" t="str">
        <f>IF($B289="N/A","N/A",IF(G289&gt;10,"No",IF(G289&lt;-10,"No","Yes")))</f>
        <v>N/A</v>
      </c>
      <c r="I289" s="102" t="s">
        <v>1000</v>
      </c>
      <c r="J289" s="102" t="s">
        <v>1000</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5429</v>
      </c>
      <c r="D291" s="54" t="str">
        <f>IF($B291="N/A","N/A",IF(C291&gt;10,"No",IF(C291&lt;-10,"No","Yes")))</f>
        <v>N/A</v>
      </c>
      <c r="E291" s="50">
        <v>5287</v>
      </c>
      <c r="F291" s="54" t="str">
        <f>IF($B291="N/A","N/A",IF(E291&gt;10,"No",IF(E291&lt;-10,"No","Yes")))</f>
        <v>N/A</v>
      </c>
      <c r="G291" s="50">
        <v>5351</v>
      </c>
      <c r="H291" s="54" t="str">
        <f>IF($B291="N/A","N/A",IF(G291&gt;10,"No",IF(G291&lt;-10,"No","Yes")))</f>
        <v>N/A</v>
      </c>
      <c r="I291" s="104">
        <v>-2.62</v>
      </c>
      <c r="J291" s="104">
        <v>1.2110000000000001</v>
      </c>
      <c r="K291" s="50" t="s">
        <v>51</v>
      </c>
      <c r="L291" s="138" t="str">
        <f>IF(J291="Div by 0", "N/A", IF(K291="N/A","N/A", IF(J291&gt;VALUE(MID(K291,1,2)), "No", IF(J291&lt;-1*VALUE(MID(K291,1,2)), "No", "Yes"))))</f>
        <v>N/A</v>
      </c>
    </row>
    <row r="292" spans="1:12">
      <c r="A292" s="98" t="s">
        <v>371</v>
      </c>
      <c r="B292" s="48" t="s">
        <v>51</v>
      </c>
      <c r="C292" s="48">
        <v>5718</v>
      </c>
      <c r="D292" s="56" t="str">
        <f>IF($B292="N/A","N/A",IF(C292&gt;10,"No",IF(C292&lt;-10,"No","Yes")))</f>
        <v>N/A</v>
      </c>
      <c r="E292" s="48">
        <v>5551</v>
      </c>
      <c r="F292" s="56" t="str">
        <f>IF($B292="N/A","N/A",IF(E292&gt;10,"No",IF(E292&lt;-10,"No","Yes")))</f>
        <v>N/A</v>
      </c>
      <c r="G292" s="48">
        <v>5575</v>
      </c>
      <c r="H292" s="56" t="str">
        <f>IF($B292="N/A","N/A",IF(G292&gt;10,"No",IF(G292&lt;-10,"No","Yes")))</f>
        <v>N/A</v>
      </c>
      <c r="I292" s="96">
        <v>-2.92</v>
      </c>
      <c r="J292" s="96">
        <v>0.43240000000000001</v>
      </c>
      <c r="K292" s="48" t="s">
        <v>51</v>
      </c>
      <c r="L292" s="21" t="str">
        <f>IF(J292="Div by 0", "N/A", IF(K292="N/A","N/A", IF(J292&gt;VALUE(MID(K292,1,2)), "No", IF(J292&lt;-1*VALUE(MID(K292,1,2)), "No", "Yes"))))</f>
        <v>N/A</v>
      </c>
    </row>
    <row r="293" spans="1:12">
      <c r="A293" s="98" t="s">
        <v>372</v>
      </c>
      <c r="B293" s="58" t="s">
        <v>51</v>
      </c>
      <c r="C293" s="58">
        <v>866.83333332999996</v>
      </c>
      <c r="D293" s="112" t="str">
        <f>IF($B293="N/A","N/A",IF(C293&gt;10,"No",IF(C293&lt;-10,"No","Yes")))</f>
        <v>N/A</v>
      </c>
      <c r="E293" s="58">
        <v>786.16666667000004</v>
      </c>
      <c r="F293" s="112" t="str">
        <f>IF($B293="N/A","N/A",IF(E293&gt;10,"No",IF(E293&lt;-10,"No","Yes")))</f>
        <v>N/A</v>
      </c>
      <c r="G293" s="58">
        <v>753.16666667000004</v>
      </c>
      <c r="H293" s="112" t="str">
        <f>IF($B293="N/A","N/A",IF(G293&gt;10,"No",IF(G293&lt;-10,"No","Yes")))</f>
        <v>N/A</v>
      </c>
      <c r="I293" s="102">
        <v>-9.31</v>
      </c>
      <c r="J293" s="102">
        <v>-4.2</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1628</v>
      </c>
      <c r="D295" s="54" t="str">
        <f>IF($B295="N/A","N/A",IF(C295&gt;10,"No",IF(C295&lt;-10,"No","Yes")))</f>
        <v>N/A</v>
      </c>
      <c r="E295" s="50">
        <v>2099</v>
      </c>
      <c r="F295" s="54" t="str">
        <f>IF($B295="N/A","N/A",IF(E295&gt;10,"No",IF(E295&lt;-10,"No","Yes")))</f>
        <v>N/A</v>
      </c>
      <c r="G295" s="50">
        <v>2258</v>
      </c>
      <c r="H295" s="54" t="str">
        <f>IF($B295="N/A","N/A",IF(G295&gt;10,"No",IF(G295&lt;-10,"No","Yes")))</f>
        <v>N/A</v>
      </c>
      <c r="I295" s="104">
        <v>28.93</v>
      </c>
      <c r="J295" s="104">
        <v>7.5750000000000002</v>
      </c>
      <c r="K295" s="50" t="s">
        <v>51</v>
      </c>
      <c r="L295" s="138" t="str">
        <f>IF(J295="Div by 0", "N/A", IF(K295="N/A","N/A", IF(J295&gt;VALUE(MID(K295,1,2)), "No", IF(J295&lt;-1*VALUE(MID(K295,1,2)), "No", "Yes"))))</f>
        <v>N/A</v>
      </c>
    </row>
    <row r="296" spans="1:12">
      <c r="A296" s="98" t="s">
        <v>378</v>
      </c>
      <c r="B296" s="48" t="s">
        <v>51</v>
      </c>
      <c r="C296" s="48">
        <v>4333</v>
      </c>
      <c r="D296" s="56" t="str">
        <f>IF($B296="N/A","N/A",IF(C296&gt;10,"No",IF(C296&lt;-10,"No","Yes")))</f>
        <v>N/A</v>
      </c>
      <c r="E296" s="48">
        <v>4399</v>
      </c>
      <c r="F296" s="56" t="str">
        <f>IF($B296="N/A","N/A",IF(E296&gt;10,"No",IF(E296&lt;-10,"No","Yes")))</f>
        <v>N/A</v>
      </c>
      <c r="G296" s="48">
        <v>4398</v>
      </c>
      <c r="H296" s="56" t="str">
        <f>IF($B296="N/A","N/A",IF(G296&gt;10,"No",IF(G296&lt;-10,"No","Yes")))</f>
        <v>N/A</v>
      </c>
      <c r="I296" s="96">
        <v>1.5229999999999999</v>
      </c>
      <c r="J296" s="96">
        <v>-2.3E-2</v>
      </c>
      <c r="K296" s="48" t="s">
        <v>51</v>
      </c>
      <c r="L296" s="21" t="str">
        <f>IF(J296="Div by 0", "N/A", IF(K296="N/A","N/A", IF(J296&gt;VALUE(MID(K296,1,2)), "No", IF(J296&lt;-1*VALUE(MID(K296,1,2)), "No", "Yes"))))</f>
        <v>N/A</v>
      </c>
    </row>
    <row r="297" spans="1:12">
      <c r="A297" s="98" t="s">
        <v>379</v>
      </c>
      <c r="B297" s="48" t="s">
        <v>51</v>
      </c>
      <c r="C297" s="48">
        <v>1998.5833333</v>
      </c>
      <c r="D297" s="56" t="str">
        <f>IF($B297="N/A","N/A",IF(C297&gt;10,"No",IF(C297&lt;-10,"No","Yes")))</f>
        <v>N/A</v>
      </c>
      <c r="E297" s="48">
        <v>2248.25</v>
      </c>
      <c r="F297" s="56" t="str">
        <f>IF($B297="N/A","N/A",IF(E297&gt;10,"No",IF(E297&lt;-10,"No","Yes")))</f>
        <v>N/A</v>
      </c>
      <c r="G297" s="48">
        <v>2408.6666667</v>
      </c>
      <c r="H297" s="56" t="str">
        <f>IF($B297="N/A","N/A",IF(G297&gt;10,"No",IF(G297&lt;-10,"No","Yes")))</f>
        <v>N/A</v>
      </c>
      <c r="I297" s="96">
        <v>12.49</v>
      </c>
      <c r="J297" s="96">
        <v>7.1349999999999998</v>
      </c>
      <c r="K297" s="48" t="s">
        <v>51</v>
      </c>
      <c r="L297" s="21" t="str">
        <f>IF(J297="Div by 0", "N/A", IF(K297="N/A","N/A", IF(J297&gt;VALUE(MID(K297,1,2)), "No", IF(J297&lt;-1*VALUE(MID(K297,1,2)), "No", "Yes"))))</f>
        <v>N/A</v>
      </c>
    </row>
    <row r="298" spans="1:12">
      <c r="A298" s="98" t="s">
        <v>380</v>
      </c>
      <c r="B298" s="101" t="s">
        <v>172</v>
      </c>
      <c r="C298" s="42">
        <v>5.4279331843999996</v>
      </c>
      <c r="D298" s="52" t="str">
        <f>IF($B298="N/A","N/A",IF(C298&gt;10,"No",IF(C298&lt;-10,"No","Yes")))</f>
        <v>Yes</v>
      </c>
      <c r="E298" s="42">
        <v>6.7615887639999999</v>
      </c>
      <c r="F298" s="52" t="str">
        <f>IF($B298="N/A","N/A",IF(E298&gt;10,"No",IF(E298&lt;-10,"No","Yes")))</f>
        <v>Yes</v>
      </c>
      <c r="G298" s="42">
        <v>7.2037007497000003</v>
      </c>
      <c r="H298" s="52" t="str">
        <f>IF($B298="N/A","N/A",IF(G298&gt;10,"No",IF(G298&lt;-10,"No","Yes")))</f>
        <v>Yes</v>
      </c>
      <c r="I298" s="102">
        <v>24.57</v>
      </c>
      <c r="J298" s="102">
        <v>6.5389999999999997</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1000</v>
      </c>
      <c r="J300" s="104" t="s">
        <v>1000</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1000</v>
      </c>
      <c r="J301" s="96" t="s">
        <v>1000</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1000</v>
      </c>
      <c r="J302" s="102" t="s">
        <v>1000</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1000</v>
      </c>
      <c r="J304" s="117" t="s">
        <v>1000</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210038</v>
      </c>
      <c r="D306" s="103" t="str">
        <f>IF($B306="N/A","N/A",IF(C306&gt;10,"No",IF(C306&lt;-10,"No","Yes")))</f>
        <v>N/A</v>
      </c>
      <c r="E306" s="45">
        <v>204600</v>
      </c>
      <c r="F306" s="103" t="str">
        <f>IF($B306="N/A","N/A",IF(E306&gt;10,"No",IF(E306&lt;-10,"No","Yes")))</f>
        <v>N/A</v>
      </c>
      <c r="G306" s="45">
        <v>192930</v>
      </c>
      <c r="H306" s="103" t="str">
        <f>IF($B306="N/A","N/A",IF(G306&gt;10,"No",IF(G306&lt;-10,"No","Yes")))</f>
        <v>N/A</v>
      </c>
      <c r="I306" s="104">
        <v>-2.59</v>
      </c>
      <c r="J306" s="104">
        <v>-5.7</v>
      </c>
      <c r="K306" s="66" t="s">
        <v>117</v>
      </c>
      <c r="L306" s="138" t="str">
        <f t="shared" ref="L306:L326" si="83">IF(J306="Div by 0", "N/A", IF(K306="N/A","N/A", IF(J306&gt;VALUE(MID(K306,1,2)), "No", IF(J306&lt;-1*VALUE(MID(K306,1,2)), "No", "Yes"))))</f>
        <v>Yes</v>
      </c>
    </row>
    <row r="307" spans="1:12">
      <c r="A307" s="153" t="s">
        <v>521</v>
      </c>
      <c r="B307" s="70" t="s">
        <v>26</v>
      </c>
      <c r="C307" s="41">
        <v>90.376027195000006</v>
      </c>
      <c r="D307" s="10" t="str">
        <f>IF($B307="N/A","N/A",IF(C307&gt;80,"Yes","No"))</f>
        <v>Yes</v>
      </c>
      <c r="E307" s="41">
        <v>90.371945259</v>
      </c>
      <c r="F307" s="10" t="str">
        <f>IF($B307="N/A","N/A",IF(E307&gt;80,"Yes","No"))</f>
        <v>Yes</v>
      </c>
      <c r="G307" s="41">
        <v>88.778313378000007</v>
      </c>
      <c r="H307" s="10" t="str">
        <f>IF($B307="N/A","N/A",IF(G307&gt;80,"Yes","No"))</f>
        <v>Yes</v>
      </c>
      <c r="I307" s="96">
        <v>-5.0000000000000001E-3</v>
      </c>
      <c r="J307" s="96">
        <v>-1.76</v>
      </c>
      <c r="K307" s="11" t="s">
        <v>117</v>
      </c>
      <c r="L307" s="21" t="str">
        <f t="shared" si="83"/>
        <v>Yes</v>
      </c>
    </row>
    <row r="308" spans="1:12">
      <c r="A308" s="153" t="s">
        <v>522</v>
      </c>
      <c r="B308" s="70" t="s">
        <v>0</v>
      </c>
      <c r="C308" s="41">
        <v>0.41992401369999999</v>
      </c>
      <c r="D308" s="10" t="str">
        <f>IF($B308="N/A","N/A",IF(C308&gt;=5,"No",IF(C308&lt;0,"No","Yes")))</f>
        <v>Yes</v>
      </c>
      <c r="E308" s="41">
        <v>0.40127077220000001</v>
      </c>
      <c r="F308" s="10" t="str">
        <f>IF($B308="N/A","N/A",IF(E308&gt;=5,"No",IF(E308&lt;0,"No","Yes")))</f>
        <v>Yes</v>
      </c>
      <c r="G308" s="41">
        <v>0.38926035349999999</v>
      </c>
      <c r="H308" s="10" t="str">
        <f>IF($B308="N/A","N/A",IF(G308&gt;=5,"No",IF(G308&lt;0,"No","Yes")))</f>
        <v>Yes</v>
      </c>
      <c r="I308" s="96">
        <v>-4.4400000000000004</v>
      </c>
      <c r="J308" s="96">
        <v>-2.99</v>
      </c>
      <c r="K308" s="11" t="s">
        <v>117</v>
      </c>
      <c r="L308" s="21" t="str">
        <f t="shared" si="83"/>
        <v>Yes</v>
      </c>
    </row>
    <row r="309" spans="1:12">
      <c r="A309" s="153" t="s">
        <v>523</v>
      </c>
      <c r="B309" s="57" t="s">
        <v>0</v>
      </c>
      <c r="C309" s="41">
        <v>0.70130166920000003</v>
      </c>
      <c r="D309" s="10" t="str">
        <f>IF($B309="N/A","N/A",IF(C309&gt;=5,"No",IF(C309&lt;0,"No","Yes")))</f>
        <v>Yes</v>
      </c>
      <c r="E309" s="41">
        <v>1.0322580644999999</v>
      </c>
      <c r="F309" s="10" t="str">
        <f>IF($B309="N/A","N/A",IF(E309&gt;=5,"No",IF(E309&lt;0,"No","Yes")))</f>
        <v>Yes</v>
      </c>
      <c r="G309" s="41">
        <v>1.2398279168999999</v>
      </c>
      <c r="H309" s="10" t="str">
        <f>IF($B309="N/A","N/A",IF(G309&gt;=5,"No",IF(G309&lt;0,"No","Yes")))</f>
        <v>Yes</v>
      </c>
      <c r="I309" s="96">
        <v>47.19</v>
      </c>
      <c r="J309" s="96">
        <v>20.11</v>
      </c>
      <c r="K309" s="11" t="s">
        <v>117</v>
      </c>
      <c r="L309" s="21" t="str">
        <f t="shared" si="83"/>
        <v>No</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1000</v>
      </c>
      <c r="J310" s="96" t="s">
        <v>1000</v>
      </c>
      <c r="K310" s="11" t="s">
        <v>117</v>
      </c>
      <c r="L310" s="21" t="str">
        <f t="shared" si="83"/>
        <v>N/A</v>
      </c>
    </row>
    <row r="311" spans="1:12">
      <c r="A311" s="153" t="s">
        <v>525</v>
      </c>
      <c r="B311" s="57" t="s">
        <v>8</v>
      </c>
      <c r="C311" s="41">
        <v>8.5027471219000006</v>
      </c>
      <c r="D311" s="10" t="str">
        <f>IF($B311="N/A","N/A",IF(C311&gt;0,"No",IF(C311&lt;0,"No","Yes")))</f>
        <v>No</v>
      </c>
      <c r="E311" s="41">
        <v>8.1945259042000007</v>
      </c>
      <c r="F311" s="10" t="str">
        <f>IF($B311="N/A","N/A",IF(E311&gt;0,"No",IF(E311&lt;0,"No","Yes")))</f>
        <v>No</v>
      </c>
      <c r="G311" s="41">
        <v>9.5925983516999995</v>
      </c>
      <c r="H311" s="10" t="str">
        <f>IF($B311="N/A","N/A",IF(G311&gt;0,"No",IF(G311&lt;0,"No","Yes")))</f>
        <v>No</v>
      </c>
      <c r="I311" s="96">
        <v>-3.62</v>
      </c>
      <c r="J311" s="96">
        <v>17.059999999999999</v>
      </c>
      <c r="K311" s="11" t="s">
        <v>117</v>
      </c>
      <c r="L311" s="21" t="str">
        <f t="shared" si="83"/>
        <v>No</v>
      </c>
    </row>
    <row r="312" spans="1:12">
      <c r="A312" s="153" t="s">
        <v>526</v>
      </c>
      <c r="B312" s="57" t="s">
        <v>0</v>
      </c>
      <c r="C312" s="41">
        <v>0</v>
      </c>
      <c r="D312" s="10" t="str">
        <f>IF($B312="N/A","N/A",IF(C312&gt;=5,"No",IF(C312&lt;0,"No","Yes")))</f>
        <v>Yes</v>
      </c>
      <c r="E312" s="41">
        <v>0</v>
      </c>
      <c r="F312" s="10" t="str">
        <f>IF($B312="N/A","N/A",IF(E312&gt;=5,"No",IF(E312&lt;0,"No","Yes")))</f>
        <v>Yes</v>
      </c>
      <c r="G312" s="41">
        <v>0</v>
      </c>
      <c r="H312" s="10" t="str">
        <f>IF($B312="N/A","N/A",IF(G312&gt;=5,"No",IF(G312&lt;0,"No","Yes")))</f>
        <v>Yes</v>
      </c>
      <c r="I312" s="96" t="s">
        <v>1000</v>
      </c>
      <c r="J312" s="96" t="s">
        <v>1000</v>
      </c>
      <c r="K312" s="11" t="s">
        <v>117</v>
      </c>
      <c r="L312" s="21" t="str">
        <f t="shared" si="83"/>
        <v>N/A</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v>
      </c>
      <c r="D315" s="10" t="str">
        <f>IF($B315="N/A","N/A",IF(C315&gt;0,"No",IF(C315&lt;0,"No","Yes")))</f>
        <v>Yes</v>
      </c>
      <c r="E315" s="41">
        <v>0</v>
      </c>
      <c r="F315" s="10" t="str">
        <f>IF($B315="N/A","N/A",IF(E315&gt;0,"No",IF(E315&lt;0,"No","Yes")))</f>
        <v>Yes</v>
      </c>
      <c r="G315" s="41">
        <v>0</v>
      </c>
      <c r="H315" s="10" t="str">
        <f>IF($B315="N/A","N/A",IF(G315&gt;0,"No",IF(G315&lt;0,"No","Yes")))</f>
        <v>Yes</v>
      </c>
      <c r="I315" s="96" t="s">
        <v>1000</v>
      </c>
      <c r="J315" s="96" t="s">
        <v>1000</v>
      </c>
      <c r="K315" s="11" t="s">
        <v>117</v>
      </c>
      <c r="L315" s="21" t="str">
        <f t="shared" si="83"/>
        <v>N/A</v>
      </c>
    </row>
    <row r="316" spans="1:12">
      <c r="A316" s="153" t="s">
        <v>996</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997</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1000</v>
      </c>
      <c r="J318" s="96" t="s">
        <v>1000</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1000</v>
      </c>
      <c r="J319" s="96" t="s">
        <v>1000</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1000</v>
      </c>
      <c r="J320" s="96" t="s">
        <v>1000</v>
      </c>
      <c r="K320" s="11" t="s">
        <v>117</v>
      </c>
      <c r="L320" s="21" t="str">
        <f t="shared" si="83"/>
        <v>N/A</v>
      </c>
    </row>
    <row r="321" spans="1:12">
      <c r="A321" s="153" t="s">
        <v>531</v>
      </c>
      <c r="B321" s="70" t="s">
        <v>816</v>
      </c>
      <c r="C321" s="41">
        <v>11.531722831</v>
      </c>
      <c r="D321" s="10" t="str">
        <f>IF($B321="N/A","N/A",IF(C321&gt;15,"No",IF(C321&lt;2,"No","Yes")))</f>
        <v>Yes</v>
      </c>
      <c r="E321" s="41">
        <v>12.108993157</v>
      </c>
      <c r="F321" s="10" t="str">
        <f>IF($B321="N/A","N/A",IF(E321&gt;15,"No",IF(E321&lt;2,"No","Yes")))</f>
        <v>Yes</v>
      </c>
      <c r="G321" s="41">
        <v>12.728450733000001</v>
      </c>
      <c r="H321" s="10" t="str">
        <f>IF($B321="N/A","N/A",IF(G321&gt;15,"No",IF(G321&lt;2,"No","Yes")))</f>
        <v>Yes</v>
      </c>
      <c r="I321" s="96">
        <v>5.0060000000000002</v>
      </c>
      <c r="J321" s="96">
        <v>5.1159999999999997</v>
      </c>
      <c r="K321" s="11" t="s">
        <v>117</v>
      </c>
      <c r="L321" s="21" t="str">
        <f t="shared" si="83"/>
        <v>Yes</v>
      </c>
    </row>
    <row r="322" spans="1:12">
      <c r="A322" s="153" t="s">
        <v>532</v>
      </c>
      <c r="B322" s="70" t="s">
        <v>51</v>
      </c>
      <c r="C322" s="39">
        <v>0</v>
      </c>
      <c r="D322" s="10" t="str">
        <f>IF($B322="N/A","N/A",IF(C322&gt;10,"No",IF(C322&lt;-10,"No","Yes")))</f>
        <v>N/A</v>
      </c>
      <c r="E322" s="39">
        <v>0</v>
      </c>
      <c r="F322" s="10" t="str">
        <f>IF($B322="N/A","N/A",IF(E322&gt;10,"No",IF(E322&lt;-10,"No","Yes")))</f>
        <v>N/A</v>
      </c>
      <c r="G322" s="39">
        <v>0</v>
      </c>
      <c r="H322" s="10" t="str">
        <f>IF($B322="N/A","N/A",IF(G322&gt;10,"No",IF(G322&lt;-10,"No","Yes")))</f>
        <v>N/A</v>
      </c>
      <c r="I322" s="96" t="s">
        <v>1000</v>
      </c>
      <c r="J322" s="96" t="s">
        <v>1000</v>
      </c>
      <c r="K322" s="11" t="s">
        <v>117</v>
      </c>
      <c r="L322" s="21" t="str">
        <f t="shared" si="83"/>
        <v>N/A</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1000</v>
      </c>
      <c r="J323" s="96" t="s">
        <v>1000</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1000</v>
      </c>
      <c r="J324" s="96" t="s">
        <v>1000</v>
      </c>
      <c r="K324" s="11" t="s">
        <v>117</v>
      </c>
      <c r="L324" s="21" t="str">
        <f t="shared" si="83"/>
        <v>N/A</v>
      </c>
    </row>
    <row r="325" spans="1:12">
      <c r="A325" s="153" t="s">
        <v>889</v>
      </c>
      <c r="B325" s="70" t="s">
        <v>51</v>
      </c>
      <c r="C325" s="39">
        <v>2961</v>
      </c>
      <c r="D325" s="10" t="str">
        <f>IF($B325="N/A","N/A",IF(C325&gt;10,"No",IF(C325&lt;-10,"No","Yes")))</f>
        <v>N/A</v>
      </c>
      <c r="E325" s="39">
        <v>5477</v>
      </c>
      <c r="F325" s="10" t="str">
        <f>IF($B325="N/A","N/A",IF(E325&gt;10,"No",IF(E325&lt;-10,"No","Yes")))</f>
        <v>N/A</v>
      </c>
      <c r="G325" s="39">
        <v>2199</v>
      </c>
      <c r="H325" s="10" t="str">
        <f>IF($B325="N/A","N/A",IF(G325&gt;10,"No",IF(G325&lt;-10,"No","Yes")))</f>
        <v>N/A</v>
      </c>
      <c r="I325" s="96">
        <v>84.97</v>
      </c>
      <c r="J325" s="96">
        <v>-59.9</v>
      </c>
      <c r="K325" s="11" t="s">
        <v>117</v>
      </c>
      <c r="L325" s="21" t="str">
        <f t="shared" si="83"/>
        <v>No</v>
      </c>
    </row>
    <row r="326" spans="1:12">
      <c r="A326" s="154" t="s">
        <v>890</v>
      </c>
      <c r="B326" s="101" t="s">
        <v>51</v>
      </c>
      <c r="C326" s="67">
        <v>24</v>
      </c>
      <c r="D326" s="52" t="str">
        <f>IF($B326="N/A","N/A",IF(C326&gt;10,"No",IF(C326&lt;-10,"No","Yes")))</f>
        <v>N/A</v>
      </c>
      <c r="E326" s="67">
        <v>29</v>
      </c>
      <c r="F326" s="52" t="str">
        <f>IF($B326="N/A","N/A",IF(E326&gt;10,"No",IF(E326&lt;-10,"No","Yes")))</f>
        <v>N/A</v>
      </c>
      <c r="G326" s="67">
        <v>15</v>
      </c>
      <c r="H326" s="52" t="str">
        <f>IF($B326="N/A","N/A",IF(G326&gt;10,"No",IF(G326&lt;-10,"No","Yes")))</f>
        <v>N/A</v>
      </c>
      <c r="I326" s="102">
        <v>20.83</v>
      </c>
      <c r="J326" s="102">
        <v>-48.3</v>
      </c>
      <c r="K326" s="53" t="s">
        <v>117</v>
      </c>
      <c r="L326" s="43" t="str">
        <f t="shared" si="83"/>
        <v>No</v>
      </c>
    </row>
    <row r="327" spans="1:12">
      <c r="A327" s="228" t="s">
        <v>165</v>
      </c>
      <c r="B327" s="210"/>
      <c r="C327" s="210"/>
      <c r="D327" s="210"/>
      <c r="E327" s="210"/>
      <c r="F327" s="210"/>
      <c r="G327" s="210"/>
      <c r="H327" s="210"/>
      <c r="I327" s="210"/>
      <c r="J327" s="210"/>
      <c r="K327" s="210"/>
      <c r="L327" s="211"/>
    </row>
    <row r="328" spans="1:12">
      <c r="A328" s="111" t="s">
        <v>315</v>
      </c>
      <c r="B328" s="55" t="s">
        <v>51</v>
      </c>
      <c r="C328" s="63">
        <v>1150427656</v>
      </c>
      <c r="D328" s="54" t="str">
        <f t="shared" ref="D328:D334" si="90">IF($B328="N/A","N/A",IF(C328&gt;10,"No",IF(C328&lt;-10,"No","Yes")))</f>
        <v>N/A</v>
      </c>
      <c r="E328" s="63">
        <v>1009801182</v>
      </c>
      <c r="F328" s="54" t="str">
        <f t="shared" ref="F328:F334" si="91">IF($B328="N/A","N/A",IF(E328&gt;10,"No",IF(E328&lt;-10,"No","Yes")))</f>
        <v>N/A</v>
      </c>
      <c r="G328" s="63">
        <v>1068043998</v>
      </c>
      <c r="H328" s="54" t="str">
        <f t="shared" ref="H328:H334" si="92">IF($B328="N/A","N/A",IF(G328&gt;10,"No",IF(G328&lt;-10,"No","Yes")))</f>
        <v>N/A</v>
      </c>
      <c r="I328" s="104">
        <v>-12.2</v>
      </c>
      <c r="J328" s="104">
        <v>5.7679999999999998</v>
      </c>
      <c r="K328" s="55" t="s">
        <v>117</v>
      </c>
      <c r="L328" s="138" t="str">
        <f t="shared" ref="L328:L335" si="93">IF(J328="Div by 0", "N/A", IF(K328="N/A","N/A", IF(J328&gt;VALUE(MID(K328,1,2)), "No", IF(J328&lt;-1*VALUE(MID(K328,1,2)), "No", "Yes"))))</f>
        <v>Yes</v>
      </c>
    </row>
    <row r="329" spans="1:12">
      <c r="A329" s="111" t="s">
        <v>385</v>
      </c>
      <c r="B329" s="57" t="s">
        <v>51</v>
      </c>
      <c r="C329" s="62">
        <v>3719.6361155999998</v>
      </c>
      <c r="D329" s="56" t="str">
        <f t="shared" si="90"/>
        <v>N/A</v>
      </c>
      <c r="E329" s="62">
        <v>3364.1424477999999</v>
      </c>
      <c r="F329" s="56" t="str">
        <f t="shared" si="91"/>
        <v>N/A</v>
      </c>
      <c r="G329" s="62">
        <v>3703.09861</v>
      </c>
      <c r="H329" s="56" t="str">
        <f t="shared" si="92"/>
        <v>N/A</v>
      </c>
      <c r="I329" s="96">
        <v>-9.56</v>
      </c>
      <c r="J329" s="96">
        <v>10.08</v>
      </c>
      <c r="K329" s="57" t="s">
        <v>117</v>
      </c>
      <c r="L329" s="21" t="str">
        <f t="shared" si="93"/>
        <v>Yes</v>
      </c>
    </row>
    <row r="330" spans="1:12">
      <c r="A330" s="111" t="s">
        <v>41</v>
      </c>
      <c r="B330" s="57" t="s">
        <v>51</v>
      </c>
      <c r="C330" s="62">
        <v>133</v>
      </c>
      <c r="D330" s="56" t="str">
        <f t="shared" si="90"/>
        <v>N/A</v>
      </c>
      <c r="E330" s="62">
        <v>43</v>
      </c>
      <c r="F330" s="56" t="str">
        <f t="shared" si="91"/>
        <v>N/A</v>
      </c>
      <c r="G330" s="62">
        <v>52</v>
      </c>
      <c r="H330" s="56" t="str">
        <f t="shared" si="92"/>
        <v>N/A</v>
      </c>
      <c r="I330" s="96">
        <v>-67.7</v>
      </c>
      <c r="J330" s="96">
        <v>20.93</v>
      </c>
      <c r="K330" s="57" t="s">
        <v>117</v>
      </c>
      <c r="L330" s="21" t="str">
        <f t="shared" si="93"/>
        <v>No</v>
      </c>
    </row>
    <row r="331" spans="1:12">
      <c r="A331" s="111" t="s">
        <v>42</v>
      </c>
      <c r="B331" s="57" t="s">
        <v>51</v>
      </c>
      <c r="C331" s="62">
        <v>499</v>
      </c>
      <c r="D331" s="56" t="str">
        <f t="shared" si="90"/>
        <v>N/A</v>
      </c>
      <c r="E331" s="62">
        <v>329</v>
      </c>
      <c r="F331" s="56" t="str">
        <f t="shared" si="91"/>
        <v>N/A</v>
      </c>
      <c r="G331" s="62">
        <v>369</v>
      </c>
      <c r="H331" s="56" t="str">
        <f t="shared" si="92"/>
        <v>N/A</v>
      </c>
      <c r="I331" s="96">
        <v>-34.1</v>
      </c>
      <c r="J331" s="96">
        <v>12.16</v>
      </c>
      <c r="K331" s="57" t="s">
        <v>117</v>
      </c>
      <c r="L331" s="21" t="str">
        <f t="shared" si="93"/>
        <v>Yes</v>
      </c>
    </row>
    <row r="332" spans="1:12">
      <c r="A332" s="111" t="s">
        <v>43</v>
      </c>
      <c r="B332" s="57" t="s">
        <v>51</v>
      </c>
      <c r="C332" s="62">
        <v>2227</v>
      </c>
      <c r="D332" s="56" t="str">
        <f t="shared" si="90"/>
        <v>N/A</v>
      </c>
      <c r="E332" s="62">
        <v>1579</v>
      </c>
      <c r="F332" s="56" t="str">
        <f t="shared" si="91"/>
        <v>N/A</v>
      </c>
      <c r="G332" s="62">
        <v>1746</v>
      </c>
      <c r="H332" s="56" t="str">
        <f t="shared" si="92"/>
        <v>N/A</v>
      </c>
      <c r="I332" s="96">
        <v>-29.1</v>
      </c>
      <c r="J332" s="96">
        <v>10.58</v>
      </c>
      <c r="K332" s="57" t="s">
        <v>117</v>
      </c>
      <c r="L332" s="21" t="str">
        <f t="shared" si="93"/>
        <v>Yes</v>
      </c>
    </row>
    <row r="333" spans="1:12">
      <c r="A333" s="111" t="s">
        <v>31</v>
      </c>
      <c r="B333" s="57" t="s">
        <v>51</v>
      </c>
      <c r="C333" s="62">
        <v>15787</v>
      </c>
      <c r="D333" s="56" t="str">
        <f t="shared" si="90"/>
        <v>N/A</v>
      </c>
      <c r="E333" s="62">
        <v>14371</v>
      </c>
      <c r="F333" s="56" t="str">
        <f t="shared" si="91"/>
        <v>N/A</v>
      </c>
      <c r="G333" s="62">
        <v>16042</v>
      </c>
      <c r="H333" s="56" t="str">
        <f t="shared" si="92"/>
        <v>N/A</v>
      </c>
      <c r="I333" s="96">
        <v>-8.9700000000000006</v>
      </c>
      <c r="J333" s="96">
        <v>11.63</v>
      </c>
      <c r="K333" s="57" t="s">
        <v>117</v>
      </c>
      <c r="L333" s="21" t="str">
        <f t="shared" si="93"/>
        <v>Yes</v>
      </c>
    </row>
    <row r="334" spans="1:12">
      <c r="A334" s="111" t="s">
        <v>44</v>
      </c>
      <c r="B334" s="59" t="s">
        <v>51</v>
      </c>
      <c r="C334" s="64">
        <v>57052</v>
      </c>
      <c r="D334" s="112" t="str">
        <f t="shared" si="90"/>
        <v>N/A</v>
      </c>
      <c r="E334" s="64">
        <v>55674</v>
      </c>
      <c r="F334" s="112" t="str">
        <f t="shared" si="91"/>
        <v>N/A</v>
      </c>
      <c r="G334" s="64">
        <v>60681</v>
      </c>
      <c r="H334" s="112" t="str">
        <f t="shared" si="92"/>
        <v>N/A</v>
      </c>
      <c r="I334" s="102">
        <v>-2.42</v>
      </c>
      <c r="J334" s="102">
        <v>8.9930000000000003</v>
      </c>
      <c r="K334" s="59" t="s">
        <v>117</v>
      </c>
      <c r="L334" s="43" t="str">
        <f t="shared" si="93"/>
        <v>Yes</v>
      </c>
    </row>
    <row r="335" spans="1:12">
      <c r="A335" s="111" t="s">
        <v>386</v>
      </c>
      <c r="B335" s="59" t="s">
        <v>51</v>
      </c>
      <c r="C335" s="64" t="s">
        <v>51</v>
      </c>
      <c r="D335" s="112" t="str">
        <f>IF($B335="N/A","N/A",IF(C335&gt;10,"No",IF(C335&lt;-10,"No","Yes")))</f>
        <v>N/A</v>
      </c>
      <c r="E335" s="64">
        <v>2344038</v>
      </c>
      <c r="F335" s="112" t="str">
        <f>IF($B335="N/A","N/A",IF(E335&gt;10,"No",IF(E335&lt;-10,"No","Yes")))</f>
        <v>N/A</v>
      </c>
      <c r="G335" s="64">
        <v>1248366</v>
      </c>
      <c r="H335" s="112" t="str">
        <f>IF($B335="N/A","N/A",IF(G335&gt;10,"No",IF(G335&lt;-10,"No","Yes")))</f>
        <v>N/A</v>
      </c>
      <c r="I335" s="102" t="s">
        <v>51</v>
      </c>
      <c r="J335" s="102">
        <v>-46.7</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18.617358772999999</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22.964318389999999</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12.198855854</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20.204682994999999</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17.691860759000001</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1</v>
      </c>
      <c r="F343" s="10" t="str">
        <f>IF($B343="N/A","N/A",IF(E343&gt;10,"No",IF(E343&lt;-10,"No","Yes")))</f>
        <v>N/A</v>
      </c>
      <c r="G343" s="39">
        <v>1</v>
      </c>
      <c r="H343" s="10" t="str">
        <f>IF($B343="N/A","N/A",IF(G343&gt;10,"No",IF(G343&lt;-10,"No","Yes")))</f>
        <v>N/A</v>
      </c>
      <c r="I343" s="96" t="s">
        <v>51</v>
      </c>
      <c r="J343" s="96">
        <v>0</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6</v>
      </c>
      <c r="F344" s="10" t="str">
        <f>IF($B344="N/A","N/A",IF(E344&gt;10,"No",IF(E344&lt;-10,"No","Yes")))</f>
        <v>N/A</v>
      </c>
      <c r="G344" s="39">
        <v>14</v>
      </c>
      <c r="H344" s="10" t="str">
        <f>IF($B344="N/A","N/A",IF(G344&gt;10,"No",IF(G344&lt;-10,"No","Yes")))</f>
        <v>N/A</v>
      </c>
      <c r="I344" s="96" t="s">
        <v>51</v>
      </c>
      <c r="J344" s="96">
        <v>133.30000000000001</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3719.6361155999998</v>
      </c>
      <c r="D346" s="56" t="str">
        <f>IF($B346="N/A","N/A",IF(C346&gt;10,"No",IF(C346&lt;-10,"No","Yes")))</f>
        <v>N/A</v>
      </c>
      <c r="E346" s="62">
        <v>3364.1424477999999</v>
      </c>
      <c r="F346" s="56" t="str">
        <f>IF($B346="N/A","N/A",IF(E346&gt;10,"No",IF(E346&lt;-10,"No","Yes")))</f>
        <v>N/A</v>
      </c>
      <c r="G346" s="62">
        <v>3703.09861</v>
      </c>
      <c r="H346" s="56" t="str">
        <f>IF($B346="N/A","N/A",IF(G346&gt;10,"No",IF(G346&lt;-10,"No","Yes")))</f>
        <v>N/A</v>
      </c>
      <c r="I346" s="96">
        <v>-9.56</v>
      </c>
      <c r="J346" s="96">
        <v>10.08</v>
      </c>
      <c r="K346" s="57" t="s">
        <v>117</v>
      </c>
      <c r="L346" s="21" t="str">
        <f>IF(J346="Div by 0", "N/A", IF(K346="N/A","N/A", IF(J346&gt;VALUE(MID(K346,1,2)), "No", IF(J346&lt;-1*VALUE(MID(K346,1,2)), "No", "Yes"))))</f>
        <v>Yes</v>
      </c>
    </row>
    <row r="347" spans="1:12">
      <c r="A347" s="113" t="s">
        <v>592</v>
      </c>
      <c r="B347" s="55" t="s">
        <v>51</v>
      </c>
      <c r="C347" s="63">
        <v>11757.988535</v>
      </c>
      <c r="D347" s="54" t="str">
        <f>IF($B347="N/A","N/A",IF(C347&gt;10,"No",IF(C347&lt;-10,"No","Yes")))</f>
        <v>N/A</v>
      </c>
      <c r="E347" s="63">
        <v>9244.2620298000002</v>
      </c>
      <c r="F347" s="54" t="str">
        <f>IF($B347="N/A","N/A",IF(E347&gt;10,"No",IF(E347&lt;-10,"No","Yes")))</f>
        <v>N/A</v>
      </c>
      <c r="G347" s="63">
        <v>9568.1910760999999</v>
      </c>
      <c r="H347" s="54" t="str">
        <f>IF($B347="N/A","N/A",IF(G347&gt;10,"No",IF(G347&lt;-10,"No","Yes")))</f>
        <v>N/A</v>
      </c>
      <c r="I347" s="104">
        <v>-21.4</v>
      </c>
      <c r="J347" s="104">
        <v>3.504</v>
      </c>
      <c r="K347" s="55" t="s">
        <v>117</v>
      </c>
      <c r="L347" s="138" t="str">
        <f>IF(J347="Div by 0", "N/A", IF(K347="N/A","N/A", IF(J347&gt;VALUE(MID(K347,1,2)), "No", IF(J347&lt;-1*VALUE(MID(K347,1,2)), "No", "Yes"))))</f>
        <v>Yes</v>
      </c>
    </row>
    <row r="348" spans="1:12">
      <c r="A348" s="113" t="s">
        <v>595</v>
      </c>
      <c r="B348" s="57" t="s">
        <v>51</v>
      </c>
      <c r="C348" s="62">
        <v>15397.689612</v>
      </c>
      <c r="D348" s="56" t="str">
        <f>IF($B348="N/A","N/A",IF(C348&gt;10,"No",IF(C348&lt;-10,"No","Yes")))</f>
        <v>N/A</v>
      </c>
      <c r="E348" s="62">
        <v>12691.800448</v>
      </c>
      <c r="F348" s="56" t="str">
        <f>IF($B348="N/A","N/A",IF(E348&gt;10,"No",IF(E348&lt;-10,"No","Yes")))</f>
        <v>N/A</v>
      </c>
      <c r="G348" s="62">
        <v>13265.694706</v>
      </c>
      <c r="H348" s="56" t="str">
        <f>IF($B348="N/A","N/A",IF(G348&gt;10,"No",IF(G348&lt;-10,"No","Yes")))</f>
        <v>N/A</v>
      </c>
      <c r="I348" s="96">
        <v>-17.600000000000001</v>
      </c>
      <c r="J348" s="96">
        <v>4.5220000000000002</v>
      </c>
      <c r="K348" s="57" t="s">
        <v>116</v>
      </c>
      <c r="L348" s="21" t="str">
        <f>IF(J348="Div by 0", "N/A", IF(K348="N/A","N/A", IF(J348&gt;VALUE(MID(K348,1,2)), "No", IF(J348&lt;-1*VALUE(MID(K348,1,2)), "No", "Yes"))))</f>
        <v>Yes</v>
      </c>
    </row>
    <row r="349" spans="1:12">
      <c r="A349" s="113" t="s">
        <v>598</v>
      </c>
      <c r="B349" s="57" t="s">
        <v>51</v>
      </c>
      <c r="C349" s="62">
        <v>1575.9705839999999</v>
      </c>
      <c r="D349" s="56" t="str">
        <f>IF($B349="N/A","N/A",IF(C349&gt;10,"No",IF(C349&lt;-10,"No","Yes")))</f>
        <v>N/A</v>
      </c>
      <c r="E349" s="62">
        <v>1475.1644163000001</v>
      </c>
      <c r="F349" s="56" t="str">
        <f>IF($B349="N/A","N/A",IF(E349&gt;10,"No",IF(E349&lt;-10,"No","Yes")))</f>
        <v>N/A</v>
      </c>
      <c r="G349" s="62">
        <v>1709.5950318</v>
      </c>
      <c r="H349" s="56" t="str">
        <f>IF($B349="N/A","N/A",IF(G349&gt;10,"No",IF(G349&lt;-10,"No","Yes")))</f>
        <v>N/A</v>
      </c>
      <c r="I349" s="96">
        <v>-6.4</v>
      </c>
      <c r="J349" s="96">
        <v>15.89</v>
      </c>
      <c r="K349" s="57" t="s">
        <v>116</v>
      </c>
      <c r="L349" s="21" t="str">
        <f>IF(J349="Div by 0", "N/A", IF(K349="N/A","N/A", IF(J349&gt;VALUE(MID(K349,1,2)), "No", IF(J349&lt;-1*VALUE(MID(K349,1,2)), "No", "Yes"))))</f>
        <v>No</v>
      </c>
    </row>
    <row r="350" spans="1:12">
      <c r="A350" s="113" t="s">
        <v>600</v>
      </c>
      <c r="B350" s="59" t="s">
        <v>51</v>
      </c>
      <c r="C350" s="64">
        <v>1952.4026882000001</v>
      </c>
      <c r="D350" s="112" t="str">
        <f>IF($B350="N/A","N/A",IF(C350&gt;10,"No",IF(C350&lt;-10,"No","Yes")))</f>
        <v>N/A</v>
      </c>
      <c r="E350" s="64">
        <v>2028.6083642999999</v>
      </c>
      <c r="F350" s="112" t="str">
        <f>IF($B350="N/A","N/A",IF(E350&gt;10,"No",IF(E350&lt;-10,"No","Yes")))</f>
        <v>N/A</v>
      </c>
      <c r="G350" s="64">
        <v>2126.8291315000001</v>
      </c>
      <c r="H350" s="112" t="str">
        <f>IF($B350="N/A","N/A",IF(G350&gt;10,"No",IF(G350&lt;-10,"No","Yes")))</f>
        <v>N/A</v>
      </c>
      <c r="I350" s="102">
        <v>3.903</v>
      </c>
      <c r="J350" s="102">
        <v>4.8419999999999996</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13111.171273</v>
      </c>
      <c r="D352" s="54" t="str">
        <f>IF($B352="N/A","N/A",IF(C352&gt;10,"No",IF(C352&lt;-10,"No","Yes")))</f>
        <v>N/A</v>
      </c>
      <c r="E352" s="63">
        <v>9107.9880809999995</v>
      </c>
      <c r="F352" s="54" t="str">
        <f>IF($B352="N/A","N/A",IF(E352&gt;10,"No",IF(E352&lt;-10,"No","Yes")))</f>
        <v>N/A</v>
      </c>
      <c r="G352" s="63">
        <v>9422.8249481999992</v>
      </c>
      <c r="H352" s="54" t="str">
        <f>IF($B352="N/A","N/A",IF(G352&gt;10,"No",IF(G352&lt;-10,"No","Yes")))</f>
        <v>N/A</v>
      </c>
      <c r="I352" s="104">
        <v>-30.5</v>
      </c>
      <c r="J352" s="104">
        <v>3.4569999999999999</v>
      </c>
      <c r="K352" s="55" t="s">
        <v>117</v>
      </c>
      <c r="L352" s="138" t="str">
        <f>IF(J352="Div by 0", "N/A", IF(K352="N/A","N/A", IF(J352&gt;VALUE(MID(K352,1,2)), "No", IF(J352&lt;-1*VALUE(MID(K352,1,2)), "No", "Yes"))))</f>
        <v>Yes</v>
      </c>
    </row>
    <row r="353" spans="1:12">
      <c r="A353" s="113" t="s">
        <v>592</v>
      </c>
      <c r="B353" s="57" t="s">
        <v>51</v>
      </c>
      <c r="C353" s="62">
        <v>12025.270624999999</v>
      </c>
      <c r="D353" s="56" t="str">
        <f>IF($B353="N/A","N/A",IF(C353&gt;10,"No",IF(C353&lt;-10,"No","Yes")))</f>
        <v>N/A</v>
      </c>
      <c r="E353" s="62">
        <v>9321.0965312000008</v>
      </c>
      <c r="F353" s="56" t="str">
        <f>IF($B353="N/A","N/A",IF(E353&gt;10,"No",IF(E353&lt;-10,"No","Yes")))</f>
        <v>N/A</v>
      </c>
      <c r="G353" s="62">
        <v>9636.0981205999997</v>
      </c>
      <c r="H353" s="56" t="str">
        <f>IF($B353="N/A","N/A",IF(G353&gt;10,"No",IF(G353&lt;-10,"No","Yes")))</f>
        <v>N/A</v>
      </c>
      <c r="I353" s="96">
        <v>-22.5</v>
      </c>
      <c r="J353" s="96">
        <v>3.379</v>
      </c>
      <c r="K353" s="57" t="s">
        <v>116</v>
      </c>
      <c r="L353" s="21" t="str">
        <f>IF(J353="Div by 0", "N/A", IF(K353="N/A","N/A", IF(J353&gt;VALUE(MID(K353,1,2)), "No", IF(J353&lt;-1*VALUE(MID(K353,1,2)), "No", "Yes"))))</f>
        <v>Yes</v>
      </c>
    </row>
    <row r="354" spans="1:12">
      <c r="A354" s="113" t="s">
        <v>595</v>
      </c>
      <c r="B354" s="59" t="s">
        <v>51</v>
      </c>
      <c r="C354" s="64">
        <v>14479.043788999999</v>
      </c>
      <c r="D354" s="112" t="str">
        <f>IF($B354="N/A","N/A",IF(C354&gt;10,"No",IF(C354&lt;-10,"No","Yes")))</f>
        <v>N/A</v>
      </c>
      <c r="E354" s="64">
        <v>9110.1185709000001</v>
      </c>
      <c r="F354" s="112" t="str">
        <f>IF($B354="N/A","N/A",IF(E354&gt;10,"No",IF(E354&lt;-10,"No","Yes")))</f>
        <v>N/A</v>
      </c>
      <c r="G354" s="64">
        <v>9407.3928030000006</v>
      </c>
      <c r="H354" s="112" t="str">
        <f>IF($B354="N/A","N/A",IF(G354&gt;10,"No",IF(G354&lt;-10,"No","Yes")))</f>
        <v>N/A</v>
      </c>
      <c r="I354" s="102">
        <v>-37.1</v>
      </c>
      <c r="J354" s="102">
        <v>3.2629999999999999</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5047.2996108999996</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1383.8047492999999</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8876.3751133999995</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199.77755102</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16530.620300999999</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1000</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201.58316633000001</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1000</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12301.700959</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1000</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1000</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10328.413678000001</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358.03126098000001</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43684.524479</v>
      </c>
      <c r="D369" s="103" t="str">
        <f>IF($B369="N/A","N/A",IF(C369&gt;10,"No",IF(C369&lt;-10,"No","Yes")))</f>
        <v>N/A</v>
      </c>
      <c r="E369" s="65">
        <v>41880.032571000003</v>
      </c>
      <c r="F369" s="103" t="str">
        <f>IF($B369="N/A","N/A",IF(E369&gt;10,"No",IF(E369&lt;-10,"No","Yes")))</f>
        <v>N/A</v>
      </c>
      <c r="G369" s="65">
        <v>44999.402295</v>
      </c>
      <c r="H369" s="103" t="str">
        <f>IF($B369="N/A","N/A",IF(G369&gt;10,"No",IF(G369&lt;-10,"No","Yes")))</f>
        <v>N/A</v>
      </c>
      <c r="I369" s="104">
        <v>-4.13</v>
      </c>
      <c r="J369" s="104">
        <v>7.4480000000000004</v>
      </c>
      <c r="K369" s="66" t="s">
        <v>117</v>
      </c>
      <c r="L369" s="138" t="str">
        <f>IF(J369="Div by 0", "N/A", IF(K369="N/A","N/A", IF(J369&gt;VALUE(MID(K369,1,2)), "No", IF(J369&lt;-1*VALUE(MID(K369,1,2)), "No", "Yes"))))</f>
        <v>Yes</v>
      </c>
    </row>
    <row r="370" spans="1:12">
      <c r="A370" s="119" t="s">
        <v>819</v>
      </c>
      <c r="B370" s="70" t="s">
        <v>51</v>
      </c>
      <c r="C370" s="40">
        <v>36577.516331999999</v>
      </c>
      <c r="D370" s="10" t="str">
        <f>IF($B370="N/A","N/A",IF(C370&gt;10,"No",IF(C370&lt;-10,"No","Yes")))</f>
        <v>N/A</v>
      </c>
      <c r="E370" s="40">
        <v>34739.675393999998</v>
      </c>
      <c r="F370" s="10" t="str">
        <f>IF($B370="N/A","N/A",IF(E370&gt;10,"No",IF(E370&lt;-10,"No","Yes")))</f>
        <v>N/A</v>
      </c>
      <c r="G370" s="40">
        <v>36364.672157000001</v>
      </c>
      <c r="H370" s="10" t="str">
        <f>IF($B370="N/A","N/A",IF(G370&gt;10,"No",IF(G370&lt;-10,"No","Yes")))</f>
        <v>N/A</v>
      </c>
      <c r="I370" s="96">
        <v>-5.0199999999999996</v>
      </c>
      <c r="J370" s="96">
        <v>4.6779999999999999</v>
      </c>
      <c r="K370" s="11" t="s">
        <v>117</v>
      </c>
      <c r="L370" s="21" t="str">
        <f>IF(J370="Div by 0", "N/A", IF(K370="N/A","N/A", IF(J370&gt;VALUE(MID(K370,1,2)), "No", IF(J370&lt;-1*VALUE(MID(K370,1,2)), "No", "Yes"))))</f>
        <v>Yes</v>
      </c>
    </row>
    <row r="371" spans="1:12" ht="25.5">
      <c r="A371" s="99" t="s">
        <v>820</v>
      </c>
      <c r="B371" s="101" t="s">
        <v>51</v>
      </c>
      <c r="C371" s="44">
        <v>44295.992990999999</v>
      </c>
      <c r="D371" s="52" t="str">
        <f>IF($B371="N/A","N/A",IF(C371&gt;10,"No",IF(C371&lt;-10,"No","Yes")))</f>
        <v>N/A</v>
      </c>
      <c r="E371" s="44">
        <v>44640.74424</v>
      </c>
      <c r="F371" s="52" t="str">
        <f>IF($B371="N/A","N/A",IF(E371&gt;10,"No",IF(E371&lt;-10,"No","Yes")))</f>
        <v>N/A</v>
      </c>
      <c r="G371" s="44">
        <v>49841.620773000002</v>
      </c>
      <c r="H371" s="52" t="str">
        <f>IF($B371="N/A","N/A",IF(G371&gt;10,"No",IF(G371&lt;-10,"No","Yes")))</f>
        <v>N/A</v>
      </c>
      <c r="I371" s="102">
        <v>0.77829999999999999</v>
      </c>
      <c r="J371" s="102">
        <v>11.65</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v>33963.516192000003</v>
      </c>
      <c r="D373" s="103" t="str">
        <f t="shared" ref="D373:D383" si="102">IF($B373="N/A","N/A",IF(C373&gt;10,"No",IF(C373&lt;-10,"No","Yes")))</f>
        <v>N/A</v>
      </c>
      <c r="E373" s="65">
        <v>31090.932359999999</v>
      </c>
      <c r="F373" s="103" t="str">
        <f t="shared" ref="F373:F383" si="103">IF($B373="N/A","N/A",IF(E373&gt;10,"No",IF(E373&lt;-10,"No","Yes")))</f>
        <v>N/A</v>
      </c>
      <c r="G373" s="65">
        <v>30723.683583999999</v>
      </c>
      <c r="H373" s="103" t="str">
        <f t="shared" ref="H373:H383" si="104">IF($B373="N/A","N/A",IF(G373&gt;10,"No",IF(G373&lt;-10,"No","Yes")))</f>
        <v>N/A</v>
      </c>
      <c r="I373" s="104">
        <v>-8.4600000000000009</v>
      </c>
      <c r="J373" s="104">
        <v>-1.18</v>
      </c>
      <c r="K373" s="66" t="s">
        <v>117</v>
      </c>
      <c r="L373" s="138" t="str">
        <f t="shared" ref="L373:L383" si="105">IF(J373="Div by 0", "N/A", IF(K373="N/A","N/A", IF(J373&gt;VALUE(MID(K373,1,2)), "No", IF(J373&lt;-1*VALUE(MID(K373,1,2)), "No", "Yes"))))</f>
        <v>Yes</v>
      </c>
    </row>
    <row r="374" spans="1:12">
      <c r="A374" s="153" t="s">
        <v>514</v>
      </c>
      <c r="B374" s="70" t="s">
        <v>51</v>
      </c>
      <c r="C374" s="40" t="s">
        <v>1000</v>
      </c>
      <c r="D374" s="10" t="str">
        <f t="shared" si="102"/>
        <v>N/A</v>
      </c>
      <c r="E374" s="40" t="s">
        <v>1000</v>
      </c>
      <c r="F374" s="10" t="str">
        <f t="shared" si="103"/>
        <v>N/A</v>
      </c>
      <c r="G374" s="40">
        <v>6785.1721612000001</v>
      </c>
      <c r="H374" s="10" t="str">
        <f t="shared" si="104"/>
        <v>N/A</v>
      </c>
      <c r="I374" s="96" t="s">
        <v>1000</v>
      </c>
      <c r="J374" s="96" t="s">
        <v>1000</v>
      </c>
      <c r="K374" s="11" t="s">
        <v>117</v>
      </c>
      <c r="L374" s="21" t="str">
        <f t="shared" si="105"/>
        <v>N/A</v>
      </c>
    </row>
    <row r="375" spans="1:12">
      <c r="A375" s="153" t="s">
        <v>515</v>
      </c>
      <c r="B375" s="70" t="s">
        <v>51</v>
      </c>
      <c r="C375" s="40">
        <v>13068.479192999999</v>
      </c>
      <c r="D375" s="10" t="str">
        <f t="shared" si="102"/>
        <v>N/A</v>
      </c>
      <c r="E375" s="40">
        <v>9563.1421446000004</v>
      </c>
      <c r="F375" s="10" t="str">
        <f t="shared" si="103"/>
        <v>N/A</v>
      </c>
      <c r="G375" s="40">
        <v>10240.535109</v>
      </c>
      <c r="H375" s="10" t="str">
        <f t="shared" si="104"/>
        <v>N/A</v>
      </c>
      <c r="I375" s="96">
        <v>-26.8</v>
      </c>
      <c r="J375" s="96">
        <v>7.0830000000000002</v>
      </c>
      <c r="K375" s="11" t="s">
        <v>117</v>
      </c>
      <c r="L375" s="21" t="str">
        <f t="shared" si="105"/>
        <v>Yes</v>
      </c>
    </row>
    <row r="376" spans="1:12">
      <c r="A376" s="153" t="s">
        <v>516</v>
      </c>
      <c r="B376" s="70" t="s">
        <v>51</v>
      </c>
      <c r="C376" s="40">
        <v>32136.37069</v>
      </c>
      <c r="D376" s="10" t="str">
        <f t="shared" si="102"/>
        <v>N/A</v>
      </c>
      <c r="E376" s="40">
        <v>28209.440944999998</v>
      </c>
      <c r="F376" s="10" t="str">
        <f t="shared" si="103"/>
        <v>N/A</v>
      </c>
      <c r="G376" s="40">
        <v>35397.015747999998</v>
      </c>
      <c r="H376" s="10" t="str">
        <f t="shared" si="104"/>
        <v>N/A</v>
      </c>
      <c r="I376" s="96">
        <v>-12.2</v>
      </c>
      <c r="J376" s="96">
        <v>25.48</v>
      </c>
      <c r="K376" s="11" t="s">
        <v>117</v>
      </c>
      <c r="L376" s="21" t="str">
        <f t="shared" si="105"/>
        <v>No</v>
      </c>
    </row>
    <row r="377" spans="1:12">
      <c r="A377" s="153" t="s">
        <v>517</v>
      </c>
      <c r="B377" s="70" t="s">
        <v>51</v>
      </c>
      <c r="C377" s="40">
        <v>28805.191489000001</v>
      </c>
      <c r="D377" s="10" t="str">
        <f t="shared" si="102"/>
        <v>N/A</v>
      </c>
      <c r="E377" s="40">
        <v>23807.364582999999</v>
      </c>
      <c r="F377" s="10" t="str">
        <f t="shared" si="103"/>
        <v>N/A</v>
      </c>
      <c r="G377" s="40">
        <v>24622.284314</v>
      </c>
      <c r="H377" s="10" t="str">
        <f t="shared" si="104"/>
        <v>N/A</v>
      </c>
      <c r="I377" s="96">
        <v>-17.399999999999999</v>
      </c>
      <c r="J377" s="96">
        <v>3.423</v>
      </c>
      <c r="K377" s="11" t="s">
        <v>117</v>
      </c>
      <c r="L377" s="21" t="str">
        <f t="shared" si="105"/>
        <v>Yes</v>
      </c>
    </row>
    <row r="378" spans="1:12">
      <c r="A378" s="153" t="s">
        <v>518</v>
      </c>
      <c r="B378" s="70" t="s">
        <v>51</v>
      </c>
      <c r="C378" s="40" t="s">
        <v>1000</v>
      </c>
      <c r="D378" s="10" t="str">
        <f t="shared" si="102"/>
        <v>N/A</v>
      </c>
      <c r="E378" s="40" t="s">
        <v>1000</v>
      </c>
      <c r="F378" s="10" t="str">
        <f t="shared" si="103"/>
        <v>N/A</v>
      </c>
      <c r="G378" s="40" t="s">
        <v>1000</v>
      </c>
      <c r="H378" s="10" t="str">
        <f t="shared" si="104"/>
        <v>N/A</v>
      </c>
      <c r="I378" s="96" t="s">
        <v>1000</v>
      </c>
      <c r="J378" s="96" t="s">
        <v>1000</v>
      </c>
      <c r="K378" s="11" t="s">
        <v>117</v>
      </c>
      <c r="L378" s="21" t="str">
        <f t="shared" si="105"/>
        <v>N/A</v>
      </c>
    </row>
    <row r="379" spans="1:12">
      <c r="A379" s="153" t="s">
        <v>533</v>
      </c>
      <c r="B379" s="70" t="s">
        <v>51</v>
      </c>
      <c r="C379" s="40">
        <v>37256.333166999997</v>
      </c>
      <c r="D379" s="10" t="str">
        <f t="shared" si="102"/>
        <v>N/A</v>
      </c>
      <c r="E379" s="40">
        <v>34213.820512999999</v>
      </c>
      <c r="F379" s="10" t="str">
        <f t="shared" si="103"/>
        <v>N/A</v>
      </c>
      <c r="G379" s="40">
        <v>36434.880682000003</v>
      </c>
      <c r="H379" s="10" t="str">
        <f t="shared" si="104"/>
        <v>N/A</v>
      </c>
      <c r="I379" s="96">
        <v>-8.17</v>
      </c>
      <c r="J379" s="96">
        <v>6.492</v>
      </c>
      <c r="K379" s="11" t="s">
        <v>117</v>
      </c>
      <c r="L379" s="21" t="str">
        <f t="shared" si="105"/>
        <v>Yes</v>
      </c>
    </row>
    <row r="380" spans="1:12">
      <c r="A380" s="153" t="s">
        <v>519</v>
      </c>
      <c r="B380" s="70" t="s">
        <v>51</v>
      </c>
      <c r="C380" s="40" t="s">
        <v>1000</v>
      </c>
      <c r="D380" s="10" t="str">
        <f t="shared" si="102"/>
        <v>N/A</v>
      </c>
      <c r="E380" s="40" t="s">
        <v>1000</v>
      </c>
      <c r="F380" s="10" t="str">
        <f t="shared" si="103"/>
        <v>N/A</v>
      </c>
      <c r="G380" s="40" t="s">
        <v>1000</v>
      </c>
      <c r="H380" s="10" t="str">
        <f t="shared" si="104"/>
        <v>N/A</v>
      </c>
      <c r="I380" s="96" t="s">
        <v>1000</v>
      </c>
      <c r="J380" s="96" t="s">
        <v>1000</v>
      </c>
      <c r="K380" s="11" t="s">
        <v>117</v>
      </c>
      <c r="L380" s="21" t="str">
        <f t="shared" si="105"/>
        <v>N/A</v>
      </c>
    </row>
    <row r="381" spans="1:12" ht="12.75" customHeight="1">
      <c r="A381" s="191" t="s">
        <v>974</v>
      </c>
      <c r="B381" s="70" t="s">
        <v>51</v>
      </c>
      <c r="C381" s="40">
        <v>62704.801418000003</v>
      </c>
      <c r="D381" s="10" t="str">
        <f t="shared" si="102"/>
        <v>N/A</v>
      </c>
      <c r="E381" s="40">
        <v>68535.837037000005</v>
      </c>
      <c r="F381" s="10" t="str">
        <f t="shared" si="103"/>
        <v>N/A</v>
      </c>
      <c r="G381" s="40">
        <v>69220.299213000006</v>
      </c>
      <c r="H381" s="10" t="str">
        <f t="shared" si="104"/>
        <v>N/A</v>
      </c>
      <c r="I381" s="96">
        <v>9.2989999999999995</v>
      </c>
      <c r="J381" s="96">
        <v>0.99870000000000003</v>
      </c>
      <c r="K381" s="11" t="s">
        <v>117</v>
      </c>
      <c r="L381" s="21" t="str">
        <f t="shared" si="105"/>
        <v>Yes</v>
      </c>
    </row>
    <row r="382" spans="1:12">
      <c r="A382" s="181" t="s">
        <v>972</v>
      </c>
      <c r="B382" s="70"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96" t="s">
        <v>51</v>
      </c>
      <c r="J382" s="96" t="s">
        <v>1000</v>
      </c>
      <c r="K382" s="11" t="s">
        <v>117</v>
      </c>
      <c r="L382" s="21" t="str">
        <f t="shared" si="105"/>
        <v>N/A</v>
      </c>
    </row>
    <row r="383" spans="1:12">
      <c r="A383" s="153" t="s">
        <v>520</v>
      </c>
      <c r="B383" s="101" t="s">
        <v>51</v>
      </c>
      <c r="C383" s="44" t="s">
        <v>1000</v>
      </c>
      <c r="D383" s="52" t="str">
        <f t="shared" si="102"/>
        <v>N/A</v>
      </c>
      <c r="E383" s="44" t="s">
        <v>1000</v>
      </c>
      <c r="F383" s="52" t="str">
        <f t="shared" si="103"/>
        <v>N/A</v>
      </c>
      <c r="G383" s="44" t="s">
        <v>1000</v>
      </c>
      <c r="H383" s="52" t="str">
        <f t="shared" si="104"/>
        <v>N/A</v>
      </c>
      <c r="I383" s="102" t="s">
        <v>1000</v>
      </c>
      <c r="J383" s="102" t="s">
        <v>1000</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v>23334.823735000002</v>
      </c>
      <c r="D385" s="103" t="str">
        <f t="shared" ref="D385:D395" si="106">IF($B385="N/A","N/A",IF(C385&gt;10,"No",IF(C385&lt;-10,"No","Yes")))</f>
        <v>N/A</v>
      </c>
      <c r="E385" s="65">
        <v>23354.454814000001</v>
      </c>
      <c r="F385" s="103" t="str">
        <f t="shared" ref="F385:F395" si="107">IF($B385="N/A","N/A",IF(E385&gt;10,"No",IF(E385&lt;-10,"No","Yes")))</f>
        <v>N/A</v>
      </c>
      <c r="G385" s="65">
        <v>22590.831266000001</v>
      </c>
      <c r="H385" s="103" t="str">
        <f t="shared" ref="H385:H395" si="108">IF($B385="N/A","N/A",IF(G385&gt;10,"No",IF(G385&lt;-10,"No","Yes")))</f>
        <v>N/A</v>
      </c>
      <c r="I385" s="104">
        <v>8.4099999999999994E-2</v>
      </c>
      <c r="J385" s="104">
        <v>-3.27</v>
      </c>
      <c r="K385" s="66" t="s">
        <v>117</v>
      </c>
      <c r="L385" s="138" t="str">
        <f t="shared" ref="L385:L395" si="109">IF(J385="Div by 0", "N/A", IF(K385="N/A","N/A", IF(J385&gt;VALUE(MID(K385,1,2)), "No", IF(J385&lt;-1*VALUE(MID(K385,1,2)), "No", "Yes"))))</f>
        <v>Yes</v>
      </c>
    </row>
    <row r="386" spans="1:12">
      <c r="A386" s="153" t="s">
        <v>514</v>
      </c>
      <c r="B386" s="70" t="s">
        <v>51</v>
      </c>
      <c r="C386" s="40" t="s">
        <v>1000</v>
      </c>
      <c r="D386" s="10" t="str">
        <f t="shared" si="106"/>
        <v>N/A</v>
      </c>
      <c r="E386" s="40" t="s">
        <v>1000</v>
      </c>
      <c r="F386" s="10" t="str">
        <f t="shared" si="107"/>
        <v>N/A</v>
      </c>
      <c r="G386" s="40">
        <v>37.241758242000003</v>
      </c>
      <c r="H386" s="10" t="str">
        <f t="shared" si="108"/>
        <v>N/A</v>
      </c>
      <c r="I386" s="96" t="s">
        <v>1000</v>
      </c>
      <c r="J386" s="96" t="s">
        <v>1000</v>
      </c>
      <c r="K386" s="11" t="s">
        <v>117</v>
      </c>
      <c r="L386" s="21" t="str">
        <f t="shared" si="109"/>
        <v>N/A</v>
      </c>
    </row>
    <row r="387" spans="1:12">
      <c r="A387" s="153" t="s">
        <v>515</v>
      </c>
      <c r="B387" s="70" t="s">
        <v>51</v>
      </c>
      <c r="C387" s="40">
        <v>3922.1450189000002</v>
      </c>
      <c r="D387" s="10" t="str">
        <f t="shared" si="106"/>
        <v>N/A</v>
      </c>
      <c r="E387" s="40">
        <v>4178.3291771000004</v>
      </c>
      <c r="F387" s="10" t="str">
        <f t="shared" si="107"/>
        <v>N/A</v>
      </c>
      <c r="G387" s="40">
        <v>4607.0581113999997</v>
      </c>
      <c r="H387" s="10" t="str">
        <f t="shared" si="108"/>
        <v>N/A</v>
      </c>
      <c r="I387" s="96">
        <v>6.532</v>
      </c>
      <c r="J387" s="96">
        <v>10.26</v>
      </c>
      <c r="K387" s="11" t="s">
        <v>117</v>
      </c>
      <c r="L387" s="21" t="str">
        <f t="shared" si="109"/>
        <v>Yes</v>
      </c>
    </row>
    <row r="388" spans="1:12">
      <c r="A388" s="153" t="s">
        <v>516</v>
      </c>
      <c r="B388" s="70" t="s">
        <v>51</v>
      </c>
      <c r="C388" s="40">
        <v>15403.37931</v>
      </c>
      <c r="D388" s="10" t="str">
        <f t="shared" si="106"/>
        <v>N/A</v>
      </c>
      <c r="E388" s="40">
        <v>14423.314961</v>
      </c>
      <c r="F388" s="10" t="str">
        <f t="shared" si="107"/>
        <v>N/A</v>
      </c>
      <c r="G388" s="40">
        <v>14705.748030999999</v>
      </c>
      <c r="H388" s="10" t="str">
        <f t="shared" si="108"/>
        <v>N/A</v>
      </c>
      <c r="I388" s="96">
        <v>-6.36</v>
      </c>
      <c r="J388" s="96">
        <v>1.958</v>
      </c>
      <c r="K388" s="11" t="s">
        <v>117</v>
      </c>
      <c r="L388" s="21" t="str">
        <f t="shared" si="109"/>
        <v>Yes</v>
      </c>
    </row>
    <row r="389" spans="1:12">
      <c r="A389" s="153" t="s">
        <v>517</v>
      </c>
      <c r="B389" s="70" t="s">
        <v>51</v>
      </c>
      <c r="C389" s="40">
        <v>21149.234043</v>
      </c>
      <c r="D389" s="10" t="str">
        <f t="shared" si="106"/>
        <v>N/A</v>
      </c>
      <c r="E389" s="40">
        <v>21249.010417000001</v>
      </c>
      <c r="F389" s="10" t="str">
        <f t="shared" si="107"/>
        <v>N/A</v>
      </c>
      <c r="G389" s="40">
        <v>21849.156863</v>
      </c>
      <c r="H389" s="10" t="str">
        <f t="shared" si="108"/>
        <v>N/A</v>
      </c>
      <c r="I389" s="96">
        <v>0.4718</v>
      </c>
      <c r="J389" s="96">
        <v>2.8239999999999998</v>
      </c>
      <c r="K389" s="11" t="s">
        <v>117</v>
      </c>
      <c r="L389" s="21" t="str">
        <f t="shared" si="109"/>
        <v>Yes</v>
      </c>
    </row>
    <row r="390" spans="1:12">
      <c r="A390" s="153" t="s">
        <v>518</v>
      </c>
      <c r="B390" s="70" t="s">
        <v>51</v>
      </c>
      <c r="C390" s="40" t="s">
        <v>1000</v>
      </c>
      <c r="D390" s="10" t="str">
        <f t="shared" si="106"/>
        <v>N/A</v>
      </c>
      <c r="E390" s="40" t="s">
        <v>1000</v>
      </c>
      <c r="F390" s="10" t="str">
        <f t="shared" si="107"/>
        <v>N/A</v>
      </c>
      <c r="G390" s="40" t="s">
        <v>1000</v>
      </c>
      <c r="H390" s="10" t="str">
        <f t="shared" si="108"/>
        <v>N/A</v>
      </c>
      <c r="I390" s="96" t="s">
        <v>1000</v>
      </c>
      <c r="J390" s="96" t="s">
        <v>1000</v>
      </c>
      <c r="K390" s="11" t="s">
        <v>117</v>
      </c>
      <c r="L390" s="21" t="str">
        <f t="shared" si="109"/>
        <v>N/A</v>
      </c>
    </row>
    <row r="391" spans="1:12">
      <c r="A391" s="153" t="s">
        <v>533</v>
      </c>
      <c r="B391" s="70" t="s">
        <v>51</v>
      </c>
      <c r="C391" s="40">
        <v>28270.481435000002</v>
      </c>
      <c r="D391" s="10" t="str">
        <f t="shared" si="106"/>
        <v>N/A</v>
      </c>
      <c r="E391" s="40">
        <v>28028.291931</v>
      </c>
      <c r="F391" s="10" t="str">
        <f t="shared" si="107"/>
        <v>N/A</v>
      </c>
      <c r="G391" s="40">
        <v>29662.410455000001</v>
      </c>
      <c r="H391" s="10" t="str">
        <f t="shared" si="108"/>
        <v>N/A</v>
      </c>
      <c r="I391" s="96">
        <v>-0.85699999999999998</v>
      </c>
      <c r="J391" s="96">
        <v>5.83</v>
      </c>
      <c r="K391" s="11" t="s">
        <v>117</v>
      </c>
      <c r="L391" s="21" t="str">
        <f t="shared" si="109"/>
        <v>Yes</v>
      </c>
    </row>
    <row r="392" spans="1:12">
      <c r="A392" s="153" t="s">
        <v>519</v>
      </c>
      <c r="B392" s="70" t="s">
        <v>51</v>
      </c>
      <c r="C392" s="40" t="s">
        <v>1000</v>
      </c>
      <c r="D392" s="10" t="str">
        <f t="shared" si="106"/>
        <v>N/A</v>
      </c>
      <c r="E392" s="40" t="s">
        <v>1000</v>
      </c>
      <c r="F392" s="10" t="str">
        <f t="shared" si="107"/>
        <v>N/A</v>
      </c>
      <c r="G392" s="40" t="s">
        <v>1000</v>
      </c>
      <c r="H392" s="10" t="str">
        <f t="shared" si="108"/>
        <v>N/A</v>
      </c>
      <c r="I392" s="96" t="s">
        <v>1000</v>
      </c>
      <c r="J392" s="96" t="s">
        <v>1000</v>
      </c>
      <c r="K392" s="11" t="s">
        <v>117</v>
      </c>
      <c r="L392" s="21" t="str">
        <f t="shared" si="109"/>
        <v>N/A</v>
      </c>
    </row>
    <row r="393" spans="1:12" ht="12.75" customHeight="1">
      <c r="A393" s="191" t="s">
        <v>974</v>
      </c>
      <c r="B393" s="70" t="s">
        <v>51</v>
      </c>
      <c r="C393" s="40">
        <v>22.432624112999999</v>
      </c>
      <c r="D393" s="10" t="str">
        <f t="shared" si="106"/>
        <v>N/A</v>
      </c>
      <c r="E393" s="40">
        <v>0</v>
      </c>
      <c r="F393" s="10" t="str">
        <f t="shared" si="107"/>
        <v>N/A</v>
      </c>
      <c r="G393" s="40">
        <v>0</v>
      </c>
      <c r="H393" s="10" t="str">
        <f t="shared" si="108"/>
        <v>N/A</v>
      </c>
      <c r="I393" s="96">
        <v>-100</v>
      </c>
      <c r="J393" s="96" t="s">
        <v>1000</v>
      </c>
      <c r="K393" s="11" t="s">
        <v>117</v>
      </c>
      <c r="L393" s="21" t="str">
        <f t="shared" si="109"/>
        <v>N/A</v>
      </c>
    </row>
    <row r="394" spans="1:12">
      <c r="A394" s="181" t="s">
        <v>972</v>
      </c>
      <c r="B394" s="70" t="s">
        <v>51</v>
      </c>
      <c r="C394" s="40" t="s">
        <v>51</v>
      </c>
      <c r="D394" s="10" t="str">
        <f t="shared" si="106"/>
        <v>N/A</v>
      </c>
      <c r="E394" s="40" t="s">
        <v>1000</v>
      </c>
      <c r="F394" s="10" t="str">
        <f t="shared" si="107"/>
        <v>N/A</v>
      </c>
      <c r="G394" s="40" t="s">
        <v>1000</v>
      </c>
      <c r="H394" s="10" t="str">
        <f t="shared" si="108"/>
        <v>N/A</v>
      </c>
      <c r="I394" s="96" t="s">
        <v>51</v>
      </c>
      <c r="J394" s="96" t="s">
        <v>1000</v>
      </c>
      <c r="K394" s="11" t="s">
        <v>117</v>
      </c>
      <c r="L394" s="21" t="str">
        <f t="shared" si="109"/>
        <v>N/A</v>
      </c>
    </row>
    <row r="395" spans="1:12">
      <c r="A395" s="153" t="s">
        <v>520</v>
      </c>
      <c r="B395" s="101" t="s">
        <v>51</v>
      </c>
      <c r="C395" s="44" t="s">
        <v>1000</v>
      </c>
      <c r="D395" s="52" t="str">
        <f t="shared" si="106"/>
        <v>N/A</v>
      </c>
      <c r="E395" s="44" t="s">
        <v>1000</v>
      </c>
      <c r="F395" s="52" t="str">
        <f t="shared" si="107"/>
        <v>N/A</v>
      </c>
      <c r="G395" s="44" t="s">
        <v>1000</v>
      </c>
      <c r="H395" s="52" t="str">
        <f t="shared" si="108"/>
        <v>N/A</v>
      </c>
      <c r="I395" s="102" t="s">
        <v>1000</v>
      </c>
      <c r="J395" s="102" t="s">
        <v>1000</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0</v>
      </c>
      <c r="D398" s="54" t="str">
        <f>IF($B398="N/A","N/A",IF(C398&gt;10,"No",IF(C398&lt;-10,"No","Yes")))</f>
        <v>N/A</v>
      </c>
      <c r="E398" s="63">
        <v>0</v>
      </c>
      <c r="F398" s="54" t="str">
        <f>IF($B398="N/A","N/A",IF(E398&gt;10,"No",IF(E398&lt;-10,"No","Yes")))</f>
        <v>N/A</v>
      </c>
      <c r="G398" s="63">
        <v>0</v>
      </c>
      <c r="H398" s="54" t="str">
        <f>IF($B398="N/A","N/A",IF(G398&gt;10,"No",IF(G398&lt;-10,"No","Yes")))</f>
        <v>N/A</v>
      </c>
      <c r="I398" s="104" t="s">
        <v>1000</v>
      </c>
      <c r="J398" s="104" t="s">
        <v>1000</v>
      </c>
      <c r="K398" s="63" t="s">
        <v>51</v>
      </c>
      <c r="L398" s="138" t="str">
        <f>IF(J398="Div by 0", "N/A", IF(K398="N/A","N/A", IF(J398&gt;VALUE(MID(K398,1,2)), "No", IF(J398&lt;-1*VALUE(MID(K398,1,2)), "No", "Yes"))))</f>
        <v>N/A</v>
      </c>
    </row>
    <row r="399" spans="1:12">
      <c r="A399" s="115" t="s">
        <v>823</v>
      </c>
      <c r="B399" s="62" t="s">
        <v>51</v>
      </c>
      <c r="C399" s="62" t="s">
        <v>1000</v>
      </c>
      <c r="D399" s="56" t="str">
        <f>IF($B399="N/A","N/A",IF(C399&gt;10,"No",IF(C399&lt;-10,"No","Yes")))</f>
        <v>N/A</v>
      </c>
      <c r="E399" s="62" t="s">
        <v>1000</v>
      </c>
      <c r="F399" s="56" t="str">
        <f>IF($B399="N/A","N/A",IF(E399&gt;10,"No",IF(E399&lt;-10,"No","Yes")))</f>
        <v>N/A</v>
      </c>
      <c r="G399" s="62" t="s">
        <v>1000</v>
      </c>
      <c r="H399" s="56" t="str">
        <f>IF($B399="N/A","N/A",IF(G399&gt;10,"No",IF(G399&lt;-10,"No","Yes")))</f>
        <v>N/A</v>
      </c>
      <c r="I399" s="96" t="s">
        <v>1000</v>
      </c>
      <c r="J399" s="96" t="s">
        <v>1000</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22748027</v>
      </c>
      <c r="D401" s="56" t="str">
        <f>IF($B401="N/A","N/A",IF(C401&gt;10,"No",IF(C401&lt;-10,"No","Yes")))</f>
        <v>N/A</v>
      </c>
      <c r="E401" s="62">
        <v>23134242</v>
      </c>
      <c r="F401" s="56" t="str">
        <f>IF($B401="N/A","N/A",IF(E401&gt;10,"No",IF(E401&lt;-10,"No","Yes")))</f>
        <v>N/A</v>
      </c>
      <c r="G401" s="62">
        <v>24160329</v>
      </c>
      <c r="H401" s="56" t="str">
        <f>IF($B401="N/A","N/A",IF(G401&gt;10,"No",IF(G401&lt;-10,"No","Yes")))</f>
        <v>N/A</v>
      </c>
      <c r="I401" s="96">
        <v>1.698</v>
      </c>
      <c r="J401" s="96">
        <v>4.4349999999999996</v>
      </c>
      <c r="K401" s="62" t="s">
        <v>51</v>
      </c>
      <c r="L401" s="21" t="str">
        <f>IF(J401="Div by 0", "N/A", IF(K401="N/A","N/A", IF(J401&gt;VALUE(MID(K401,1,2)), "No", IF(J401&lt;-1*VALUE(MID(K401,1,2)), "No", "Yes"))))</f>
        <v>N/A</v>
      </c>
    </row>
    <row r="402" spans="1:12">
      <c r="A402" s="115" t="s">
        <v>824</v>
      </c>
      <c r="B402" s="64" t="s">
        <v>51</v>
      </c>
      <c r="C402" s="64">
        <v>4190.0952293</v>
      </c>
      <c r="D402" s="112" t="str">
        <f>IF($B402="N/A","N/A",IF(C402&gt;10,"No",IF(C402&lt;-10,"No","Yes")))</f>
        <v>N/A</v>
      </c>
      <c r="E402" s="64">
        <v>4375.6841309000001</v>
      </c>
      <c r="F402" s="112" t="str">
        <f>IF($B402="N/A","N/A",IF(E402&gt;10,"No",IF(E402&lt;-10,"No","Yes")))</f>
        <v>N/A</v>
      </c>
      <c r="G402" s="64">
        <v>4515.1054008999999</v>
      </c>
      <c r="H402" s="112" t="str">
        <f>IF($B402="N/A","N/A",IF(G402&gt;10,"No",IF(G402&lt;-10,"No","Yes")))</f>
        <v>N/A</v>
      </c>
      <c r="I402" s="102">
        <v>4.4290000000000003</v>
      </c>
      <c r="J402" s="102">
        <v>3.1859999999999999</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155522</v>
      </c>
      <c r="D404" s="54" t="str">
        <f>IF($B404="N/A","N/A",IF(C404&gt;10,"No",IF(C404&lt;-10,"No","Yes")))</f>
        <v>N/A</v>
      </c>
      <c r="E404" s="63">
        <v>164715</v>
      </c>
      <c r="F404" s="54" t="str">
        <f>IF($B404="N/A","N/A",IF(E404&gt;10,"No",IF(E404&lt;-10,"No","Yes")))</f>
        <v>N/A</v>
      </c>
      <c r="G404" s="63">
        <v>306338</v>
      </c>
      <c r="H404" s="54" t="str">
        <f>IF($B404="N/A","N/A",IF(G404&gt;10,"No",IF(G404&lt;-10,"No","Yes")))</f>
        <v>N/A</v>
      </c>
      <c r="I404" s="104">
        <v>5.9109999999999996</v>
      </c>
      <c r="J404" s="104">
        <v>85.98</v>
      </c>
      <c r="K404" s="63" t="s">
        <v>51</v>
      </c>
      <c r="L404" s="138" t="str">
        <f>IF(J404="Div by 0", "N/A", IF(K404="N/A","N/A", IF(J404&gt;VALUE(MID(K404,1,2)), "No", IF(J404&lt;-1*VALUE(MID(K404,1,2)), "No", "Yes"))))</f>
        <v>N/A</v>
      </c>
    </row>
    <row r="405" spans="1:12">
      <c r="A405" s="115" t="s">
        <v>825</v>
      </c>
      <c r="B405" s="64" t="s">
        <v>51</v>
      </c>
      <c r="C405" s="64">
        <v>95.529484029000002</v>
      </c>
      <c r="D405" s="112" t="str">
        <f>IF($B405="N/A","N/A",IF(C405&gt;10,"No",IF(C405&lt;-10,"No","Yes")))</f>
        <v>N/A</v>
      </c>
      <c r="E405" s="64">
        <v>78.473082419999997</v>
      </c>
      <c r="F405" s="112" t="str">
        <f>IF($B405="N/A","N/A",IF(E405&gt;10,"No",IF(E405&lt;-10,"No","Yes")))</f>
        <v>N/A</v>
      </c>
      <c r="G405" s="64">
        <v>135.66784765</v>
      </c>
      <c r="H405" s="112" t="str">
        <f>IF($B405="N/A","N/A",IF(G405&gt;10,"No",IF(G405&lt;-10,"No","Yes")))</f>
        <v>N/A</v>
      </c>
      <c r="I405" s="102">
        <v>-17.899999999999999</v>
      </c>
      <c r="J405" s="102">
        <v>72.88</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1000</v>
      </c>
      <c r="J407" s="104" t="s">
        <v>1000</v>
      </c>
      <c r="K407" s="63" t="s">
        <v>51</v>
      </c>
      <c r="L407" s="138" t="str">
        <f>IF(J407="Div by 0", "N/A", IF(K407="N/A","N/A", IF(J407&gt;VALUE(MID(K407,1,2)), "No", IF(J407&lt;-1*VALUE(MID(K407,1,2)), "No", "Yes"))))</f>
        <v>N/A</v>
      </c>
    </row>
    <row r="408" spans="1:12">
      <c r="A408" s="115" t="s">
        <v>826</v>
      </c>
      <c r="B408" s="64" t="s">
        <v>51</v>
      </c>
      <c r="C408" s="64" t="s">
        <v>1000</v>
      </c>
      <c r="D408" s="64" t="s">
        <v>51</v>
      </c>
      <c r="E408" s="64" t="s">
        <v>1000</v>
      </c>
      <c r="F408" s="64" t="s">
        <v>51</v>
      </c>
      <c r="G408" s="64" t="s">
        <v>1000</v>
      </c>
      <c r="H408" s="64" t="s">
        <v>51</v>
      </c>
      <c r="I408" s="102" t="s">
        <v>1000</v>
      </c>
      <c r="J408" s="102" t="s">
        <v>1000</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1000</v>
      </c>
      <c r="J410" s="104" t="s">
        <v>1000</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302228</v>
      </c>
      <c r="D412" s="56" t="str">
        <f t="shared" ref="D412:D417" si="110">IF($B412="N/A","N/A",IF(C412&gt;10,"No",IF(C412&lt;-10,"No","Yes")))</f>
        <v>N/A</v>
      </c>
      <c r="E412" s="50">
        <v>292780</v>
      </c>
      <c r="F412" s="56" t="str">
        <f t="shared" ref="F412:F417" si="111">IF($B412="N/A","N/A",IF(E412&gt;10,"No",IF(E412&lt;-10,"No","Yes")))</f>
        <v>N/A</v>
      </c>
      <c r="G412" s="50">
        <v>280810</v>
      </c>
      <c r="H412" s="56" t="str">
        <f t="shared" ref="H412:H417" si="112">IF($B412="N/A","N/A",IF(G412&gt;10,"No",IF(G412&lt;-10,"No","Yes")))</f>
        <v>N/A</v>
      </c>
      <c r="I412" s="96">
        <v>-3.13</v>
      </c>
      <c r="J412" s="96">
        <v>-4.09</v>
      </c>
      <c r="K412" s="48" t="s">
        <v>116</v>
      </c>
      <c r="L412" s="21" t="str">
        <f t="shared" ref="L412:L420" si="113">IF(J412="Div by 0", "N/A", IF(K412="N/A","N/A", IF(J412&gt;VALUE(MID(K412,1,2)), "No", IF(J412&lt;-1*VALUE(MID(K412,1,2)), "No", "Yes"))))</f>
        <v>Yes</v>
      </c>
    </row>
    <row r="413" spans="1:12">
      <c r="A413" s="113" t="s">
        <v>591</v>
      </c>
      <c r="B413" s="57" t="s">
        <v>51</v>
      </c>
      <c r="C413" s="48">
        <v>13160</v>
      </c>
      <c r="D413" s="56" t="str">
        <f t="shared" si="110"/>
        <v>N/A</v>
      </c>
      <c r="E413" s="48">
        <v>12971</v>
      </c>
      <c r="F413" s="56" t="str">
        <f t="shared" si="111"/>
        <v>N/A</v>
      </c>
      <c r="G413" s="48">
        <v>12877</v>
      </c>
      <c r="H413" s="56" t="str">
        <f t="shared" si="112"/>
        <v>N/A</v>
      </c>
      <c r="I413" s="96">
        <v>-1.44</v>
      </c>
      <c r="J413" s="96">
        <v>-0.72499999999999998</v>
      </c>
      <c r="K413" s="57" t="s">
        <v>116</v>
      </c>
      <c r="L413" s="21" t="str">
        <f t="shared" si="113"/>
        <v>Yes</v>
      </c>
    </row>
    <row r="414" spans="1:12">
      <c r="A414" s="113" t="s">
        <v>594</v>
      </c>
      <c r="B414" s="57" t="s">
        <v>51</v>
      </c>
      <c r="C414" s="48">
        <v>34247</v>
      </c>
      <c r="D414" s="56" t="str">
        <f t="shared" si="110"/>
        <v>N/A</v>
      </c>
      <c r="E414" s="48">
        <v>35548</v>
      </c>
      <c r="F414" s="56" t="str">
        <f t="shared" si="111"/>
        <v>N/A</v>
      </c>
      <c r="G414" s="48">
        <v>36041</v>
      </c>
      <c r="H414" s="56" t="str">
        <f t="shared" si="112"/>
        <v>N/A</v>
      </c>
      <c r="I414" s="96">
        <v>3.7989999999999999</v>
      </c>
      <c r="J414" s="96">
        <v>1.387</v>
      </c>
      <c r="K414" s="57" t="s">
        <v>116</v>
      </c>
      <c r="L414" s="21" t="str">
        <f t="shared" si="113"/>
        <v>Yes</v>
      </c>
    </row>
    <row r="415" spans="1:12">
      <c r="A415" s="113" t="s">
        <v>597</v>
      </c>
      <c r="B415" s="57" t="s">
        <v>51</v>
      </c>
      <c r="C415" s="48">
        <v>171550</v>
      </c>
      <c r="D415" s="56" t="str">
        <f t="shared" si="110"/>
        <v>N/A</v>
      </c>
      <c r="E415" s="48">
        <v>166504</v>
      </c>
      <c r="F415" s="56" t="str">
        <f t="shared" si="111"/>
        <v>N/A</v>
      </c>
      <c r="G415" s="48">
        <v>157399</v>
      </c>
      <c r="H415" s="56" t="str">
        <f t="shared" si="112"/>
        <v>N/A</v>
      </c>
      <c r="I415" s="96">
        <v>-2.94</v>
      </c>
      <c r="J415" s="96">
        <v>-5.47</v>
      </c>
      <c r="K415" s="57" t="s">
        <v>116</v>
      </c>
      <c r="L415" s="21" t="str">
        <f t="shared" si="113"/>
        <v>Yes</v>
      </c>
    </row>
    <row r="416" spans="1:12">
      <c r="A416" s="113" t="s">
        <v>599</v>
      </c>
      <c r="B416" s="57" t="s">
        <v>51</v>
      </c>
      <c r="C416" s="48">
        <v>83271</v>
      </c>
      <c r="D416" s="56" t="str">
        <f t="shared" si="110"/>
        <v>N/A</v>
      </c>
      <c r="E416" s="48">
        <v>77757</v>
      </c>
      <c r="F416" s="56" t="str">
        <f t="shared" si="111"/>
        <v>N/A</v>
      </c>
      <c r="G416" s="48">
        <v>74493</v>
      </c>
      <c r="H416" s="56" t="str">
        <f t="shared" si="112"/>
        <v>N/A</v>
      </c>
      <c r="I416" s="96">
        <v>-6.62</v>
      </c>
      <c r="J416" s="96">
        <v>-4.2</v>
      </c>
      <c r="K416" s="57" t="s">
        <v>116</v>
      </c>
      <c r="L416" s="21" t="str">
        <f t="shared" si="113"/>
        <v>Yes</v>
      </c>
    </row>
    <row r="417" spans="1:12">
      <c r="A417" s="98" t="s">
        <v>398</v>
      </c>
      <c r="B417" s="48" t="s">
        <v>51</v>
      </c>
      <c r="C417" s="48">
        <v>209560.58</v>
      </c>
      <c r="D417" s="10" t="str">
        <f t="shared" si="110"/>
        <v>N/A</v>
      </c>
      <c r="E417" s="48">
        <v>202199.45</v>
      </c>
      <c r="F417" s="56" t="str">
        <f t="shared" si="111"/>
        <v>N/A</v>
      </c>
      <c r="G417" s="48">
        <v>192498</v>
      </c>
      <c r="H417" s="56" t="str">
        <f t="shared" si="112"/>
        <v>N/A</v>
      </c>
      <c r="I417" s="96">
        <v>-3.51</v>
      </c>
      <c r="J417" s="96">
        <v>-4.8</v>
      </c>
      <c r="K417" s="48" t="s">
        <v>116</v>
      </c>
      <c r="L417" s="21" t="str">
        <f t="shared" si="113"/>
        <v>Yes</v>
      </c>
    </row>
    <row r="418" spans="1:12">
      <c r="A418" s="98" t="s">
        <v>705</v>
      </c>
      <c r="B418" s="48" t="s">
        <v>51</v>
      </c>
      <c r="C418" s="48">
        <v>28352</v>
      </c>
      <c r="D418" s="48" t="s">
        <v>51</v>
      </c>
      <c r="E418" s="48">
        <v>28939</v>
      </c>
      <c r="F418" s="48" t="s">
        <v>51</v>
      </c>
      <c r="G418" s="48">
        <v>29083</v>
      </c>
      <c r="H418" s="48" t="s">
        <v>51</v>
      </c>
      <c r="I418" s="96">
        <v>2.0699999999999998</v>
      </c>
      <c r="J418" s="96">
        <v>0.49759999999999999</v>
      </c>
      <c r="K418" s="48" t="s">
        <v>116</v>
      </c>
      <c r="L418" s="21" t="str">
        <f t="shared" si="113"/>
        <v>Yes</v>
      </c>
    </row>
    <row r="419" spans="1:12">
      <c r="A419" s="113" t="s">
        <v>633</v>
      </c>
      <c r="B419" s="48" t="s">
        <v>51</v>
      </c>
      <c r="C419" s="48">
        <v>12634</v>
      </c>
      <c r="D419" s="48" t="s">
        <v>51</v>
      </c>
      <c r="E419" s="48">
        <v>12680</v>
      </c>
      <c r="F419" s="48" t="s">
        <v>51</v>
      </c>
      <c r="G419" s="48">
        <v>12578</v>
      </c>
      <c r="H419" s="48" t="s">
        <v>51</v>
      </c>
      <c r="I419" s="96">
        <v>0.36409999999999998</v>
      </c>
      <c r="J419" s="96">
        <v>-0.80400000000000005</v>
      </c>
      <c r="K419" s="48" t="s">
        <v>116</v>
      </c>
      <c r="L419" s="21" t="str">
        <f t="shared" si="113"/>
        <v>Yes</v>
      </c>
    </row>
    <row r="420" spans="1:12">
      <c r="A420" s="113" t="s">
        <v>595</v>
      </c>
      <c r="B420" s="58" t="s">
        <v>51</v>
      </c>
      <c r="C420" s="58">
        <v>14991</v>
      </c>
      <c r="D420" s="58" t="s">
        <v>51</v>
      </c>
      <c r="E420" s="58">
        <v>15709</v>
      </c>
      <c r="F420" s="58" t="s">
        <v>51</v>
      </c>
      <c r="G420" s="58">
        <v>16038</v>
      </c>
      <c r="H420" s="58" t="s">
        <v>51</v>
      </c>
      <c r="I420" s="102">
        <v>4.79</v>
      </c>
      <c r="J420" s="102">
        <v>2.0939999999999999</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1127524107</v>
      </c>
      <c r="D422" s="54" t="str">
        <f>IF($B422="N/A","N/A",IF(C422&gt;10,"No",IF(C422&lt;-10,"No","Yes")))</f>
        <v>N/A</v>
      </c>
      <c r="E422" s="63">
        <v>986502225</v>
      </c>
      <c r="F422" s="54" t="str">
        <f>IF($B422="N/A","N/A",IF(E422&gt;10,"No",IF(E422&lt;-10,"No","Yes")))</f>
        <v>N/A</v>
      </c>
      <c r="G422" s="63">
        <v>1043577331</v>
      </c>
      <c r="H422" s="54" t="str">
        <f>IF($B422="N/A","N/A",IF(G422&gt;10,"No",IF(G422&lt;-10,"No","Yes")))</f>
        <v>N/A</v>
      </c>
      <c r="I422" s="104">
        <v>-12.5</v>
      </c>
      <c r="J422" s="104">
        <v>5.7859999999999996</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3730.7069729</v>
      </c>
      <c r="D424" s="56" t="str">
        <f>IF($B424="N/A","N/A",IF(C424&gt;10,"No",IF(C424&lt;-10,"No","Yes")))</f>
        <v>N/A</v>
      </c>
      <c r="E424" s="62">
        <v>3369.4317406</v>
      </c>
      <c r="F424" s="56" t="str">
        <f>IF($B424="N/A","N/A",IF(E424&gt;10,"No",IF(E424&lt;-10,"No","Yes")))</f>
        <v>N/A</v>
      </c>
      <c r="G424" s="62">
        <v>3716.3111392000001</v>
      </c>
      <c r="H424" s="56" t="str">
        <f>IF($B424="N/A","N/A",IF(G424&gt;10,"No",IF(G424&lt;-10,"No","Yes")))</f>
        <v>N/A</v>
      </c>
      <c r="I424" s="96">
        <v>-9.68</v>
      </c>
      <c r="J424" s="96">
        <v>10.29</v>
      </c>
      <c r="K424" s="57" t="s">
        <v>117</v>
      </c>
      <c r="L424" s="21" t="str">
        <f>IF(J424="Div by 0", "N/A", IF(K424="N/A","N/A", IF(J424&gt;VALUE(MID(K424,1,2)), "No", IF(J424&lt;-1*VALUE(MID(K424,1,2)), "No", "Yes"))))</f>
        <v>Yes</v>
      </c>
    </row>
    <row r="425" spans="1:12">
      <c r="A425" s="113" t="s">
        <v>592</v>
      </c>
      <c r="B425" s="55" t="s">
        <v>51</v>
      </c>
      <c r="C425" s="63">
        <v>12640.01269</v>
      </c>
      <c r="D425" s="54" t="str">
        <f>IF($B425="N/A","N/A",IF(C425&gt;10,"No",IF(C425&lt;-10,"No","Yes")))</f>
        <v>N/A</v>
      </c>
      <c r="E425" s="63">
        <v>10043.416545</v>
      </c>
      <c r="F425" s="54" t="str">
        <f>IF($B425="N/A","N/A",IF(E425&gt;10,"No",IF(E425&lt;-10,"No","Yes")))</f>
        <v>N/A</v>
      </c>
      <c r="G425" s="63">
        <v>10394.651161</v>
      </c>
      <c r="H425" s="54" t="str">
        <f>IF($B425="N/A","N/A",IF(G425&gt;10,"No",IF(G425&lt;-10,"No","Yes")))</f>
        <v>N/A</v>
      </c>
      <c r="I425" s="104">
        <v>-20.5</v>
      </c>
      <c r="J425" s="104">
        <v>3.4969999999999999</v>
      </c>
      <c r="K425" s="55" t="s">
        <v>117</v>
      </c>
      <c r="L425" s="138" t="str">
        <f>IF(J425="Div by 0", "N/A", IF(K425="N/A","N/A", IF(J425&gt;VALUE(MID(K425,1,2)), "No", IF(J425&lt;-1*VALUE(MID(K425,1,2)), "No", "Yes"))))</f>
        <v>Yes</v>
      </c>
    </row>
    <row r="426" spans="1:12">
      <c r="A426" s="113" t="s">
        <v>595</v>
      </c>
      <c r="B426" s="57" t="s">
        <v>51</v>
      </c>
      <c r="C426" s="62">
        <v>15681.481093</v>
      </c>
      <c r="D426" s="56" t="str">
        <f>IF($B426="N/A","N/A",IF(C426&gt;10,"No",IF(C426&lt;-10,"No","Yes")))</f>
        <v>N/A</v>
      </c>
      <c r="E426" s="62">
        <v>13010.121553999999</v>
      </c>
      <c r="F426" s="56" t="str">
        <f>IF($B426="N/A","N/A",IF(E426&gt;10,"No",IF(E426&lt;-10,"No","Yes")))</f>
        <v>N/A</v>
      </c>
      <c r="G426" s="62">
        <v>13645.672595</v>
      </c>
      <c r="H426" s="56" t="str">
        <f>IF($B426="N/A","N/A",IF(G426&gt;10,"No",IF(G426&lt;-10,"No","Yes")))</f>
        <v>N/A</v>
      </c>
      <c r="I426" s="96">
        <v>-17</v>
      </c>
      <c r="J426" s="96">
        <v>4.8849999999999998</v>
      </c>
      <c r="K426" s="57" t="s">
        <v>116</v>
      </c>
      <c r="L426" s="21" t="str">
        <f>IF(J426="Div by 0", "N/A", IF(K426="N/A","N/A", IF(J426&gt;VALUE(MID(K426,1,2)), "No", IF(J426&lt;-1*VALUE(MID(K426,1,2)), "No", "Yes"))))</f>
        <v>Yes</v>
      </c>
    </row>
    <row r="427" spans="1:12">
      <c r="A427" s="113" t="s">
        <v>598</v>
      </c>
      <c r="B427" s="57" t="s">
        <v>51</v>
      </c>
      <c r="C427" s="62">
        <v>1575.9593703999999</v>
      </c>
      <c r="D427" s="56" t="str">
        <f>IF($B427="N/A","N/A",IF(C427&gt;10,"No",IF(C427&lt;-10,"No","Yes")))</f>
        <v>N/A</v>
      </c>
      <c r="E427" s="62">
        <v>1472.5461971</v>
      </c>
      <c r="F427" s="56" t="str">
        <f>IF($B427="N/A","N/A",IF(E427&gt;10,"No",IF(E427&lt;-10,"No","Yes")))</f>
        <v>N/A</v>
      </c>
      <c r="G427" s="62">
        <v>1705.4901110999999</v>
      </c>
      <c r="H427" s="56" t="str">
        <f>IF($B427="N/A","N/A",IF(G427&gt;10,"No",IF(G427&lt;-10,"No","Yes")))</f>
        <v>N/A</v>
      </c>
      <c r="I427" s="96">
        <v>-6.56</v>
      </c>
      <c r="J427" s="96">
        <v>15.82</v>
      </c>
      <c r="K427" s="57" t="s">
        <v>116</v>
      </c>
      <c r="L427" s="21" t="str">
        <f>IF(J427="Div by 0", "N/A", IF(K427="N/A","N/A", IF(J427&gt;VALUE(MID(K427,1,2)), "No", IF(J427&lt;-1*VALUE(MID(K427,1,2)), "No", "Yes"))))</f>
        <v>No</v>
      </c>
    </row>
    <row r="428" spans="1:12">
      <c r="A428" s="113" t="s">
        <v>600</v>
      </c>
      <c r="B428" s="59" t="s">
        <v>51</v>
      </c>
      <c r="C428" s="64">
        <v>1846.7657047</v>
      </c>
      <c r="D428" s="112" t="str">
        <f>IF($B428="N/A","N/A",IF(C428&gt;10,"No",IF(C428&lt;-10,"No","Yes")))</f>
        <v>N/A</v>
      </c>
      <c r="E428" s="64">
        <v>1910.5731444999999</v>
      </c>
      <c r="F428" s="112" t="str">
        <f>IF($B428="N/A","N/A",IF(E428&gt;10,"No",IF(E428&lt;-10,"No","Yes")))</f>
        <v>N/A</v>
      </c>
      <c r="G428" s="64">
        <v>2006.6218839000001</v>
      </c>
      <c r="H428" s="112" t="str">
        <f>IF($B428="N/A","N/A",IF(G428&gt;10,"No",IF(G428&lt;-10,"No","Yes")))</f>
        <v>N/A</v>
      </c>
      <c r="I428" s="102">
        <v>3.4550000000000001</v>
      </c>
      <c r="J428" s="102">
        <v>5.0270000000000001</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13861.346572</v>
      </c>
      <c r="D430" s="54" t="str">
        <f>IF($B430="N/A","N/A",IF(C430&gt;10,"No",IF(C430&lt;-10,"No","Yes")))</f>
        <v>N/A</v>
      </c>
      <c r="E430" s="63">
        <v>9763.1127199000002</v>
      </c>
      <c r="F430" s="54" t="str">
        <f>IF($B430="N/A","N/A",IF(E430&gt;10,"No",IF(E430&lt;-10,"No","Yes")))</f>
        <v>N/A</v>
      </c>
      <c r="G430" s="63">
        <v>10144.887735</v>
      </c>
      <c r="H430" s="54" t="str">
        <f>IF($B430="N/A","N/A",IF(G430&gt;10,"No",IF(G430&lt;-10,"No","Yes")))</f>
        <v>N/A</v>
      </c>
      <c r="I430" s="104">
        <v>-29.6</v>
      </c>
      <c r="J430" s="104">
        <v>3.91</v>
      </c>
      <c r="K430" s="55" t="s">
        <v>117</v>
      </c>
      <c r="L430" s="138" t="str">
        <f>IF(J430="Div by 0", "N/A", IF(K430="N/A","N/A", IF(J430&gt;VALUE(MID(K430,1,2)), "No", IF(J430&lt;-1*VALUE(MID(K430,1,2)), "No", "Yes"))))</f>
        <v>Yes</v>
      </c>
    </row>
    <row r="431" spans="1:12">
      <c r="A431" s="113" t="s">
        <v>592</v>
      </c>
      <c r="B431" s="57" t="s">
        <v>51</v>
      </c>
      <c r="C431" s="62">
        <v>12912.467073</v>
      </c>
      <c r="D431" s="56" t="str">
        <f>IF($B431="N/A","N/A",IF(C431&gt;10,"No",IF(C431&lt;-10,"No","Yes")))</f>
        <v>N/A</v>
      </c>
      <c r="E431" s="62">
        <v>10143.095977999999</v>
      </c>
      <c r="F431" s="56" t="str">
        <f>IF($B431="N/A","N/A",IF(E431&gt;10,"No",IF(E431&lt;-10,"No","Yes")))</f>
        <v>N/A</v>
      </c>
      <c r="G431" s="62">
        <v>10510.30442</v>
      </c>
      <c r="H431" s="56" t="str">
        <f>IF($B431="N/A","N/A",IF(G431&gt;10,"No",IF(G431&lt;-10,"No","Yes")))</f>
        <v>N/A</v>
      </c>
      <c r="I431" s="96">
        <v>-21.4</v>
      </c>
      <c r="J431" s="96">
        <v>3.62</v>
      </c>
      <c r="K431" s="57" t="s">
        <v>116</v>
      </c>
      <c r="L431" s="21" t="str">
        <f>IF(J431="Div by 0", "N/A", IF(K431="N/A","N/A", IF(J431&gt;VALUE(MID(K431,1,2)), "No", IF(J431&lt;-1*VALUE(MID(K431,1,2)), "No", "Yes"))))</f>
        <v>Yes</v>
      </c>
    </row>
    <row r="432" spans="1:12">
      <c r="A432" s="113" t="s">
        <v>595</v>
      </c>
      <c r="B432" s="57" t="s">
        <v>51</v>
      </c>
      <c r="C432" s="62">
        <v>15144.718430999999</v>
      </c>
      <c r="D432" s="56" t="str">
        <f>IF($B432="N/A","N/A",IF(C432&gt;10,"No",IF(C432&lt;-10,"No","Yes")))</f>
        <v>N/A</v>
      </c>
      <c r="E432" s="62">
        <v>9667.7708956999995</v>
      </c>
      <c r="F432" s="56" t="str">
        <f>IF($B432="N/A","N/A",IF(E432&gt;10,"No",IF(E432&lt;-10,"No","Yes")))</f>
        <v>N/A</v>
      </c>
      <c r="G432" s="62">
        <v>10043.041589</v>
      </c>
      <c r="H432" s="56" t="str">
        <f>IF($B432="N/A","N/A",IF(G432&gt;10,"No",IF(G432&lt;-10,"No","Yes")))</f>
        <v>N/A</v>
      </c>
      <c r="I432" s="96">
        <v>-36.200000000000003</v>
      </c>
      <c r="J432" s="96">
        <v>3.8820000000000001</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66.596079781</v>
      </c>
      <c r="D434" s="10" t="str">
        <f t="shared" ref="D434:D447" si="114">IF($B434="N/A","N/A",IF(C434&gt;10,"No",IF(C434&lt;-10,"No","Yes")))</f>
        <v>N/A</v>
      </c>
      <c r="E434" s="51">
        <v>87.694856205999997</v>
      </c>
      <c r="F434" s="10" t="str">
        <f t="shared" ref="F434:F447" si="115">IF($B434="N/A","N/A",IF(E434&gt;10,"No",IF(E434&lt;-10,"No","Yes")))</f>
        <v>N/A</v>
      </c>
      <c r="G434" s="51">
        <v>89.030305189000003</v>
      </c>
      <c r="H434" s="10" t="str">
        <f t="shared" ref="H434:H447" si="116">IF($B434="N/A","N/A",IF(G434&gt;10,"No",IF(G434&lt;-10,"No","Yes")))</f>
        <v>N/A</v>
      </c>
      <c r="I434" s="96">
        <v>31.68</v>
      </c>
      <c r="J434" s="96">
        <v>1.5229999999999999</v>
      </c>
      <c r="K434" s="11" t="s">
        <v>115</v>
      </c>
      <c r="L434" s="21" t="str">
        <f t="shared" ref="L434:L471" si="117">IF(J434="Div by 0", "N/A", IF(K434="N/A","N/A", IF(J434&gt;VALUE(MID(K434,1,2)), "No", IF(J434&lt;-1*VALUE(MID(K434,1,2)), "No", "Yes"))))</f>
        <v>Yes</v>
      </c>
    </row>
    <row r="435" spans="1:12">
      <c r="A435" s="118" t="s">
        <v>152</v>
      </c>
      <c r="B435" s="70" t="s">
        <v>51</v>
      </c>
      <c r="C435" s="48">
        <v>201272</v>
      </c>
      <c r="D435" s="10" t="str">
        <f t="shared" si="114"/>
        <v>N/A</v>
      </c>
      <c r="E435" s="48">
        <v>256753</v>
      </c>
      <c r="F435" s="10" t="str">
        <f t="shared" si="115"/>
        <v>N/A</v>
      </c>
      <c r="G435" s="48">
        <v>250006</v>
      </c>
      <c r="H435" s="10" t="str">
        <f t="shared" si="116"/>
        <v>N/A</v>
      </c>
      <c r="I435" s="96">
        <v>27.57</v>
      </c>
      <c r="J435" s="96">
        <v>-2.63</v>
      </c>
      <c r="K435" s="11" t="s">
        <v>115</v>
      </c>
      <c r="L435" s="21" t="str">
        <f t="shared" si="117"/>
        <v>Yes</v>
      </c>
    </row>
    <row r="436" spans="1:12">
      <c r="A436" s="113" t="s">
        <v>592</v>
      </c>
      <c r="B436" s="57" t="s">
        <v>51</v>
      </c>
      <c r="C436" s="48">
        <v>10754</v>
      </c>
      <c r="D436" s="48" t="str">
        <f t="shared" si="114"/>
        <v>N/A</v>
      </c>
      <c r="E436" s="48">
        <v>12234</v>
      </c>
      <c r="F436" s="48" t="str">
        <f t="shared" si="115"/>
        <v>N/A</v>
      </c>
      <c r="G436" s="48">
        <v>12621</v>
      </c>
      <c r="H436" s="56" t="str">
        <f t="shared" si="116"/>
        <v>N/A</v>
      </c>
      <c r="I436" s="96">
        <v>13.76</v>
      </c>
      <c r="J436" s="96">
        <v>3.1629999999999998</v>
      </c>
      <c r="K436" s="57" t="s">
        <v>115</v>
      </c>
      <c r="L436" s="21" t="str">
        <f t="shared" si="117"/>
        <v>Yes</v>
      </c>
    </row>
    <row r="437" spans="1:12">
      <c r="A437" s="113" t="s">
        <v>595</v>
      </c>
      <c r="B437" s="57" t="s">
        <v>51</v>
      </c>
      <c r="C437" s="48">
        <v>29697</v>
      </c>
      <c r="D437" s="48" t="str">
        <f t="shared" si="114"/>
        <v>N/A</v>
      </c>
      <c r="E437" s="48">
        <v>34061</v>
      </c>
      <c r="F437" s="48" t="str">
        <f t="shared" si="115"/>
        <v>N/A</v>
      </c>
      <c r="G437" s="48">
        <v>35524</v>
      </c>
      <c r="H437" s="56" t="str">
        <f t="shared" si="116"/>
        <v>N/A</v>
      </c>
      <c r="I437" s="96">
        <v>14.7</v>
      </c>
      <c r="J437" s="96">
        <v>4.2949999999999999</v>
      </c>
      <c r="K437" s="57" t="s">
        <v>115</v>
      </c>
      <c r="L437" s="21" t="str">
        <f t="shared" si="117"/>
        <v>Yes</v>
      </c>
    </row>
    <row r="438" spans="1:12">
      <c r="A438" s="113" t="s">
        <v>598</v>
      </c>
      <c r="B438" s="57" t="s">
        <v>51</v>
      </c>
      <c r="C438" s="48">
        <v>124532</v>
      </c>
      <c r="D438" s="48" t="str">
        <f t="shared" si="114"/>
        <v>N/A</v>
      </c>
      <c r="E438" s="48">
        <v>158918</v>
      </c>
      <c r="F438" s="48" t="str">
        <f t="shared" si="115"/>
        <v>N/A</v>
      </c>
      <c r="G438" s="48">
        <v>155872</v>
      </c>
      <c r="H438" s="56" t="str">
        <f t="shared" si="116"/>
        <v>N/A</v>
      </c>
      <c r="I438" s="96">
        <v>27.61</v>
      </c>
      <c r="J438" s="96">
        <v>-1.92</v>
      </c>
      <c r="K438" s="57" t="s">
        <v>115</v>
      </c>
      <c r="L438" s="21" t="str">
        <f t="shared" si="117"/>
        <v>Yes</v>
      </c>
    </row>
    <row r="439" spans="1:12">
      <c r="A439" s="113" t="s">
        <v>600</v>
      </c>
      <c r="B439" s="57" t="s">
        <v>51</v>
      </c>
      <c r="C439" s="48">
        <v>36289</v>
      </c>
      <c r="D439" s="48" t="str">
        <f t="shared" si="114"/>
        <v>N/A</v>
      </c>
      <c r="E439" s="48">
        <v>51540</v>
      </c>
      <c r="F439" s="48" t="str">
        <f t="shared" si="115"/>
        <v>N/A</v>
      </c>
      <c r="G439" s="48">
        <v>45989</v>
      </c>
      <c r="H439" s="56" t="str">
        <f t="shared" si="116"/>
        <v>N/A</v>
      </c>
      <c r="I439" s="96">
        <v>42.03</v>
      </c>
      <c r="J439" s="96">
        <v>-10.8</v>
      </c>
      <c r="K439" s="57" t="s">
        <v>115</v>
      </c>
      <c r="L439" s="21" t="str">
        <f t="shared" si="117"/>
        <v>Yes</v>
      </c>
    </row>
    <row r="440" spans="1:12">
      <c r="A440" s="153" t="s">
        <v>681</v>
      </c>
      <c r="B440" s="70" t="s">
        <v>51</v>
      </c>
      <c r="C440" s="51">
        <v>0</v>
      </c>
      <c r="D440" s="10" t="str">
        <f t="shared" si="114"/>
        <v>N/A</v>
      </c>
      <c r="E440" s="51">
        <v>0</v>
      </c>
      <c r="F440" s="10" t="str">
        <f t="shared" si="115"/>
        <v>N/A</v>
      </c>
      <c r="G440" s="51">
        <v>0</v>
      </c>
      <c r="H440" s="10" t="str">
        <f t="shared" si="116"/>
        <v>N/A</v>
      </c>
      <c r="I440" s="96" t="s">
        <v>1000</v>
      </c>
      <c r="J440" s="96" t="s">
        <v>1000</v>
      </c>
      <c r="K440" s="11" t="s">
        <v>115</v>
      </c>
      <c r="L440" s="21" t="str">
        <f t="shared" si="117"/>
        <v>N/A</v>
      </c>
    </row>
    <row r="441" spans="1:12">
      <c r="A441" s="153" t="s">
        <v>682</v>
      </c>
      <c r="B441" s="70" t="s">
        <v>51</v>
      </c>
      <c r="C441" s="51">
        <v>0</v>
      </c>
      <c r="D441" s="10" t="str">
        <f t="shared" si="114"/>
        <v>N/A</v>
      </c>
      <c r="E441" s="51">
        <v>0</v>
      </c>
      <c r="F441" s="10" t="str">
        <f t="shared" si="115"/>
        <v>N/A</v>
      </c>
      <c r="G441" s="51">
        <v>0</v>
      </c>
      <c r="H441" s="10" t="str">
        <f t="shared" si="116"/>
        <v>N/A</v>
      </c>
      <c r="I441" s="96" t="s">
        <v>1000</v>
      </c>
      <c r="J441" s="96" t="s">
        <v>1000</v>
      </c>
      <c r="K441" s="11" t="s">
        <v>115</v>
      </c>
      <c r="L441" s="21" t="str">
        <f t="shared" si="117"/>
        <v>N/A</v>
      </c>
    </row>
    <row r="442" spans="1:12">
      <c r="A442" s="153" t="s">
        <v>683</v>
      </c>
      <c r="B442" s="70" t="s">
        <v>51</v>
      </c>
      <c r="C442" s="51">
        <v>100</v>
      </c>
      <c r="D442" s="10" t="str">
        <f t="shared" si="114"/>
        <v>N/A</v>
      </c>
      <c r="E442" s="51">
        <v>100</v>
      </c>
      <c r="F442" s="10" t="str">
        <f t="shared" si="115"/>
        <v>N/A</v>
      </c>
      <c r="G442" s="51">
        <v>97.576858154999996</v>
      </c>
      <c r="H442" s="10" t="str">
        <f t="shared" si="116"/>
        <v>N/A</v>
      </c>
      <c r="I442" s="96">
        <v>0</v>
      </c>
      <c r="J442" s="96">
        <v>-2.42</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1000</v>
      </c>
      <c r="J443" s="96" t="s">
        <v>1000</v>
      </c>
      <c r="K443" s="11" t="s">
        <v>115</v>
      </c>
      <c r="L443" s="21" t="str">
        <f t="shared" si="117"/>
        <v>N/A</v>
      </c>
    </row>
    <row r="444" spans="1:12">
      <c r="A444" s="153" t="s">
        <v>685</v>
      </c>
      <c r="B444" s="70" t="s">
        <v>51</v>
      </c>
      <c r="C444" s="51">
        <v>0.2106602011</v>
      </c>
      <c r="D444" s="10" t="str">
        <f t="shared" si="114"/>
        <v>N/A</v>
      </c>
      <c r="E444" s="51">
        <v>0.2149926194</v>
      </c>
      <c r="F444" s="10" t="str">
        <f t="shared" si="115"/>
        <v>N/A</v>
      </c>
      <c r="G444" s="51">
        <v>0.16279609289999999</v>
      </c>
      <c r="H444" s="10" t="str">
        <f t="shared" si="116"/>
        <v>N/A</v>
      </c>
      <c r="I444" s="96">
        <v>2.0569999999999999</v>
      </c>
      <c r="J444" s="96">
        <v>-24.3</v>
      </c>
      <c r="K444" s="11" t="s">
        <v>115</v>
      </c>
      <c r="L444" s="21" t="str">
        <f t="shared" si="117"/>
        <v>Yes</v>
      </c>
    </row>
    <row r="445" spans="1:12">
      <c r="A445" s="153" t="s">
        <v>686</v>
      </c>
      <c r="B445" s="70" t="s">
        <v>51</v>
      </c>
      <c r="C445" s="51">
        <v>0</v>
      </c>
      <c r="D445" s="10" t="str">
        <f t="shared" si="114"/>
        <v>N/A</v>
      </c>
      <c r="E445" s="51">
        <v>0</v>
      </c>
      <c r="F445" s="10" t="str">
        <f t="shared" si="115"/>
        <v>N/A</v>
      </c>
      <c r="G445" s="51">
        <v>0</v>
      </c>
      <c r="H445" s="10" t="str">
        <f t="shared" si="116"/>
        <v>N/A</v>
      </c>
      <c r="I445" s="96" t="s">
        <v>1000</v>
      </c>
      <c r="J445" s="96" t="s">
        <v>1000</v>
      </c>
      <c r="K445" s="11" t="s">
        <v>115</v>
      </c>
      <c r="L445" s="21" t="str">
        <f t="shared" si="117"/>
        <v>N/A</v>
      </c>
    </row>
    <row r="446" spans="1:12">
      <c r="A446" s="153" t="s">
        <v>687</v>
      </c>
      <c r="B446" s="70" t="s">
        <v>51</v>
      </c>
      <c r="C446" s="51">
        <v>0</v>
      </c>
      <c r="D446" s="10" t="str">
        <f t="shared" si="114"/>
        <v>N/A</v>
      </c>
      <c r="E446" s="51">
        <v>0</v>
      </c>
      <c r="F446" s="10" t="str">
        <f t="shared" si="115"/>
        <v>N/A</v>
      </c>
      <c r="G446" s="51">
        <v>27.415742022</v>
      </c>
      <c r="H446" s="10" t="str">
        <f t="shared" si="116"/>
        <v>N/A</v>
      </c>
      <c r="I446" s="96" t="s">
        <v>1000</v>
      </c>
      <c r="J446" s="96" t="s">
        <v>1000</v>
      </c>
      <c r="K446" s="11" t="s">
        <v>115</v>
      </c>
      <c r="L446" s="21" t="str">
        <f t="shared" si="117"/>
        <v>N/A</v>
      </c>
    </row>
    <row r="447" spans="1:12">
      <c r="A447" s="113" t="s">
        <v>688</v>
      </c>
      <c r="B447" s="57" t="s">
        <v>51</v>
      </c>
      <c r="C447" s="51">
        <v>0</v>
      </c>
      <c r="D447" s="56" t="str">
        <f t="shared" si="114"/>
        <v>N/A</v>
      </c>
      <c r="E447" s="51">
        <v>0</v>
      </c>
      <c r="F447" s="56" t="str">
        <f t="shared" si="115"/>
        <v>N/A</v>
      </c>
      <c r="G447" s="51">
        <v>65.304832684000004</v>
      </c>
      <c r="H447" s="56" t="str">
        <f t="shared" si="116"/>
        <v>N/A</v>
      </c>
      <c r="I447" s="51" t="s">
        <v>1000</v>
      </c>
      <c r="J447" s="51" t="s">
        <v>1000</v>
      </c>
      <c r="K447" s="57" t="s">
        <v>115</v>
      </c>
      <c r="L447" s="21" t="str">
        <f t="shared" si="117"/>
        <v>N/A</v>
      </c>
    </row>
    <row r="448" spans="1:12">
      <c r="A448" s="118" t="s">
        <v>400</v>
      </c>
      <c r="B448" s="57" t="s">
        <v>90</v>
      </c>
      <c r="C448" s="51">
        <v>0</v>
      </c>
      <c r="D448" s="10" t="str">
        <f>IF($B448="N/A","N/A",IF(C448&gt;=20,"No",IF(C448&lt;0,"No","Yes")))</f>
        <v>Yes</v>
      </c>
      <c r="E448" s="51">
        <v>0</v>
      </c>
      <c r="F448" s="10" t="str">
        <f>IF($B448="N/A","N/A",IF(E448&gt;=20,"No",IF(E448&lt;0,"No","Yes")))</f>
        <v>Yes</v>
      </c>
      <c r="G448" s="51">
        <v>0</v>
      </c>
      <c r="H448" s="10" t="str">
        <f>IF($B448="N/A","N/A",IF(G448&gt;=20,"No",IF(G448&lt;0,"No","Yes")))</f>
        <v>Yes</v>
      </c>
      <c r="I448" s="96" t="s">
        <v>1000</v>
      </c>
      <c r="J448" s="96" t="s">
        <v>1000</v>
      </c>
      <c r="K448" s="11" t="s">
        <v>115</v>
      </c>
      <c r="L448" s="21" t="str">
        <f t="shared" si="117"/>
        <v>N/A</v>
      </c>
    </row>
    <row r="449" spans="1:12">
      <c r="A449" s="118" t="s">
        <v>401</v>
      </c>
      <c r="B449" s="70" t="s">
        <v>51</v>
      </c>
      <c r="C449" s="51">
        <v>83.630784423999998</v>
      </c>
      <c r="D449" s="10" t="str">
        <f>IF($B449="N/A","N/A",IF(C449&gt;10,"No",IF(C449&lt;-10,"No","Yes")))</f>
        <v>N/A</v>
      </c>
      <c r="E449" s="51">
        <v>95.034382667000003</v>
      </c>
      <c r="F449" s="10" t="str">
        <f>IF($B449="N/A","N/A",IF(E449&gt;10,"No",IF(E449&lt;-10,"No","Yes")))</f>
        <v>N/A</v>
      </c>
      <c r="G449" s="51">
        <v>97.242375271</v>
      </c>
      <c r="H449" s="10" t="str">
        <f>IF($B449="N/A","N/A",IF(G449&gt;10,"No",IF(G449&lt;-10,"No","Yes")))</f>
        <v>N/A</v>
      </c>
      <c r="I449" s="96">
        <v>13.64</v>
      </c>
      <c r="J449" s="96">
        <v>2.323</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1000</v>
      </c>
      <c r="J450" s="96" t="s">
        <v>1000</v>
      </c>
      <c r="K450" s="11" t="s">
        <v>115</v>
      </c>
      <c r="L450" s="21" t="str">
        <f t="shared" si="117"/>
        <v>N/A</v>
      </c>
    </row>
    <row r="451" spans="1:12">
      <c r="A451" s="120" t="s">
        <v>403</v>
      </c>
      <c r="B451" s="70" t="s">
        <v>51</v>
      </c>
      <c r="C451" s="51">
        <v>0</v>
      </c>
      <c r="D451" s="10" t="str">
        <f>IF($B451="N/A","N/A",IF(C451&gt;10,"No",IF(C451&lt;-10,"No","Yes")))</f>
        <v>N/A</v>
      </c>
      <c r="E451" s="51">
        <v>0</v>
      </c>
      <c r="F451" s="10" t="str">
        <f>IF($B451="N/A","N/A",IF(E451&gt;10,"No",IF(E451&lt;-10,"No","Yes")))</f>
        <v>N/A</v>
      </c>
      <c r="G451" s="51">
        <v>0</v>
      </c>
      <c r="H451" s="10" t="str">
        <f>IF($B451="N/A","N/A",IF(G451&gt;10,"No",IF(G451&lt;-10,"No","Yes")))</f>
        <v>N/A</v>
      </c>
      <c r="I451" s="96" t="s">
        <v>1000</v>
      </c>
      <c r="J451" s="96" t="s">
        <v>1000</v>
      </c>
      <c r="K451" s="11" t="s">
        <v>115</v>
      </c>
      <c r="L451" s="21" t="str">
        <f t="shared" si="117"/>
        <v>N/A</v>
      </c>
    </row>
    <row r="452" spans="1:12">
      <c r="A452" s="120" t="s">
        <v>827</v>
      </c>
      <c r="B452" s="70" t="s">
        <v>51</v>
      </c>
      <c r="C452" s="51">
        <v>90.166795965999995</v>
      </c>
      <c r="D452" s="10" t="str">
        <f>IF($B452="N/A","N/A",IF(C452&gt;10,"No",IF(C452&lt;-10,"No","Yes")))</f>
        <v>N/A</v>
      </c>
      <c r="E452" s="51">
        <v>97.060454797999995</v>
      </c>
      <c r="F452" s="10" t="str">
        <f>IF($B452="N/A","N/A",IF(E452&gt;10,"No",IF(E452&lt;-10,"No","Yes")))</f>
        <v>N/A</v>
      </c>
      <c r="G452" s="51">
        <v>99.706074461</v>
      </c>
      <c r="H452" s="10" t="str">
        <f>IF($B452="N/A","N/A",IF(G452&gt;10,"No",IF(G452&lt;-10,"No","Yes")))</f>
        <v>N/A</v>
      </c>
      <c r="I452" s="96">
        <v>7.6449999999999996</v>
      </c>
      <c r="J452" s="96">
        <v>2.726</v>
      </c>
      <c r="K452" s="11" t="s">
        <v>115</v>
      </c>
      <c r="L452" s="21" t="str">
        <f t="shared" si="117"/>
        <v>Yes</v>
      </c>
    </row>
    <row r="453" spans="1:12">
      <c r="A453" s="120" t="s">
        <v>404</v>
      </c>
      <c r="B453" s="70" t="s">
        <v>51</v>
      </c>
      <c r="C453" s="51">
        <v>0</v>
      </c>
      <c r="D453" s="10" t="str">
        <f>IF($B453="N/A","N/A",IF(C453&gt;10,"No",IF(C453&lt;-10,"No","Yes")))</f>
        <v>N/A</v>
      </c>
      <c r="E453" s="51">
        <v>0</v>
      </c>
      <c r="F453" s="10" t="str">
        <f>IF($B453="N/A","N/A",IF(E453&gt;10,"No",IF(E453&lt;-10,"No","Yes")))</f>
        <v>N/A</v>
      </c>
      <c r="G453" s="51">
        <v>0</v>
      </c>
      <c r="H453" s="10" t="str">
        <f>IF($B453="N/A","N/A",IF(G453&gt;10,"No",IF(G453&lt;-10,"No","Yes")))</f>
        <v>N/A</v>
      </c>
      <c r="I453" s="96" t="s">
        <v>1000</v>
      </c>
      <c r="J453" s="96" t="s">
        <v>1000</v>
      </c>
      <c r="K453" s="11" t="s">
        <v>115</v>
      </c>
      <c r="L453" s="21" t="str">
        <f t="shared" si="117"/>
        <v>N/A</v>
      </c>
    </row>
    <row r="454" spans="1:12">
      <c r="A454" s="118" t="s">
        <v>384</v>
      </c>
      <c r="B454" s="70" t="s">
        <v>51</v>
      </c>
      <c r="C454" s="39">
        <v>207978</v>
      </c>
      <c r="D454" s="10" t="str">
        <f t="shared" ref="D454:D470" si="118">IF($B454="N/A","N/A",IF(C454&gt;10,"No",IF(C454&lt;-10,"No","Yes")))</f>
        <v>N/A</v>
      </c>
      <c r="E454" s="39">
        <v>202287</v>
      </c>
      <c r="F454" s="10" t="str">
        <f t="shared" ref="F454:F470" si="119">IF($B454="N/A","N/A",IF(E454&gt;10,"No",IF(E454&lt;-10,"No","Yes")))</f>
        <v>N/A</v>
      </c>
      <c r="G454" s="39">
        <v>190395</v>
      </c>
      <c r="H454" s="10" t="str">
        <f t="shared" ref="H454:H470" si="120">IF($B454="N/A","N/A",IF(G454&gt;10,"No",IF(G454&lt;-10,"No","Yes")))</f>
        <v>N/A</v>
      </c>
      <c r="I454" s="96">
        <v>-2.74</v>
      </c>
      <c r="J454" s="96">
        <v>-5.88</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1000</v>
      </c>
      <c r="J455" s="96" t="s">
        <v>1000</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1000</v>
      </c>
      <c r="J456" s="96" t="s">
        <v>1000</v>
      </c>
      <c r="K456" s="11" t="s">
        <v>115</v>
      </c>
      <c r="L456" s="21" t="str">
        <f t="shared" si="117"/>
        <v>N/A</v>
      </c>
    </row>
    <row r="457" spans="1:12">
      <c r="A457" s="153" t="s">
        <v>691</v>
      </c>
      <c r="B457" s="70" t="s">
        <v>51</v>
      </c>
      <c r="C457" s="41">
        <v>0.84912827319999995</v>
      </c>
      <c r="D457" s="10" t="str">
        <f t="shared" si="118"/>
        <v>N/A</v>
      </c>
      <c r="E457" s="41">
        <v>88.661159639999994</v>
      </c>
      <c r="F457" s="10" t="str">
        <f t="shared" si="119"/>
        <v>N/A</v>
      </c>
      <c r="G457" s="41">
        <v>39.137057171000002</v>
      </c>
      <c r="H457" s="10" t="str">
        <f t="shared" si="120"/>
        <v>N/A</v>
      </c>
      <c r="I457" s="96">
        <v>10341</v>
      </c>
      <c r="J457" s="96">
        <v>-55.9</v>
      </c>
      <c r="K457" s="11" t="s">
        <v>115</v>
      </c>
      <c r="L457" s="21" t="str">
        <f t="shared" si="117"/>
        <v>No</v>
      </c>
    </row>
    <row r="458" spans="1:12">
      <c r="A458" s="153" t="s">
        <v>692</v>
      </c>
      <c r="B458" s="70" t="s">
        <v>51</v>
      </c>
      <c r="C458" s="41">
        <v>0</v>
      </c>
      <c r="D458" s="10" t="str">
        <f t="shared" si="118"/>
        <v>N/A</v>
      </c>
      <c r="E458" s="41">
        <v>0</v>
      </c>
      <c r="F458" s="10" t="str">
        <f t="shared" si="119"/>
        <v>N/A</v>
      </c>
      <c r="G458" s="41">
        <v>9.8836629113000001</v>
      </c>
      <c r="H458" s="10" t="str">
        <f t="shared" si="120"/>
        <v>N/A</v>
      </c>
      <c r="I458" s="96" t="s">
        <v>1000</v>
      </c>
      <c r="J458" s="96" t="s">
        <v>1000</v>
      </c>
      <c r="K458" s="11" t="s">
        <v>115</v>
      </c>
      <c r="L458" s="21" t="str">
        <f t="shared" si="117"/>
        <v>N/A</v>
      </c>
    </row>
    <row r="459" spans="1:12">
      <c r="A459" s="153" t="s">
        <v>693</v>
      </c>
      <c r="B459" s="70" t="s">
        <v>51</v>
      </c>
      <c r="C459" s="41">
        <v>0</v>
      </c>
      <c r="D459" s="10" t="str">
        <f t="shared" si="118"/>
        <v>N/A</v>
      </c>
      <c r="E459" s="41">
        <v>0</v>
      </c>
      <c r="F459" s="10" t="str">
        <f t="shared" si="119"/>
        <v>N/A</v>
      </c>
      <c r="G459" s="41">
        <v>9.3489849999999999E-2</v>
      </c>
      <c r="H459" s="10" t="str">
        <f t="shared" si="120"/>
        <v>N/A</v>
      </c>
      <c r="I459" s="96" t="s">
        <v>1000</v>
      </c>
      <c r="J459" s="96" t="s">
        <v>1000</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1000</v>
      </c>
      <c r="J460" s="96" t="s">
        <v>1000</v>
      </c>
      <c r="K460" s="11" t="s">
        <v>115</v>
      </c>
      <c r="L460" s="21" t="str">
        <f t="shared" si="117"/>
        <v>N/A</v>
      </c>
    </row>
    <row r="461" spans="1:12">
      <c r="A461" s="153" t="s">
        <v>695</v>
      </c>
      <c r="B461" s="70" t="s">
        <v>51</v>
      </c>
      <c r="C461" s="41">
        <v>0</v>
      </c>
      <c r="D461" s="10" t="str">
        <f t="shared" si="118"/>
        <v>N/A</v>
      </c>
      <c r="E461" s="41">
        <v>0</v>
      </c>
      <c r="F461" s="10" t="str">
        <f t="shared" si="119"/>
        <v>N/A</v>
      </c>
      <c r="G461" s="41">
        <v>0</v>
      </c>
      <c r="H461" s="10" t="str">
        <f t="shared" si="120"/>
        <v>N/A</v>
      </c>
      <c r="I461" s="96" t="s">
        <v>1000</v>
      </c>
      <c r="J461" s="96" t="s">
        <v>1000</v>
      </c>
      <c r="K461" s="11" t="s">
        <v>115</v>
      </c>
      <c r="L461" s="21" t="str">
        <f t="shared" si="117"/>
        <v>N/A</v>
      </c>
    </row>
    <row r="462" spans="1:12">
      <c r="A462" s="153" t="s">
        <v>696</v>
      </c>
      <c r="B462" s="70" t="s">
        <v>51</v>
      </c>
      <c r="C462" s="41">
        <v>0</v>
      </c>
      <c r="D462" s="10" t="str">
        <f t="shared" si="118"/>
        <v>N/A</v>
      </c>
      <c r="E462" s="41">
        <v>0</v>
      </c>
      <c r="F462" s="10" t="str">
        <f t="shared" si="119"/>
        <v>N/A</v>
      </c>
      <c r="G462" s="41">
        <v>0</v>
      </c>
      <c r="H462" s="10" t="str">
        <f t="shared" si="120"/>
        <v>N/A</v>
      </c>
      <c r="I462" s="96" t="s">
        <v>1000</v>
      </c>
      <c r="J462" s="96" t="s">
        <v>1000</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1000</v>
      </c>
      <c r="J463" s="96" t="s">
        <v>1000</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1000</v>
      </c>
      <c r="J464" s="96" t="s">
        <v>1000</v>
      </c>
      <c r="K464" s="11" t="s">
        <v>115</v>
      </c>
      <c r="L464" s="21" t="str">
        <f t="shared" si="117"/>
        <v>N/A</v>
      </c>
    </row>
    <row r="465" spans="1:12">
      <c r="A465" s="153" t="s">
        <v>699</v>
      </c>
      <c r="B465" s="70" t="s">
        <v>51</v>
      </c>
      <c r="C465" s="41">
        <v>0</v>
      </c>
      <c r="D465" s="10" t="str">
        <f t="shared" si="118"/>
        <v>N/A</v>
      </c>
      <c r="E465" s="41">
        <v>0</v>
      </c>
      <c r="F465" s="10" t="str">
        <f t="shared" si="119"/>
        <v>N/A</v>
      </c>
      <c r="G465" s="41">
        <v>14.77979989</v>
      </c>
      <c r="H465" s="10" t="str">
        <f t="shared" si="120"/>
        <v>N/A</v>
      </c>
      <c r="I465" s="96" t="s">
        <v>1000</v>
      </c>
      <c r="J465" s="96" t="s">
        <v>1000</v>
      </c>
      <c r="K465" s="11" t="s">
        <v>115</v>
      </c>
      <c r="L465" s="21" t="str">
        <f t="shared" si="117"/>
        <v>N/A</v>
      </c>
    </row>
    <row r="466" spans="1:12">
      <c r="A466" s="153" t="s">
        <v>700</v>
      </c>
      <c r="B466" s="70" t="s">
        <v>51</v>
      </c>
      <c r="C466" s="41">
        <v>0</v>
      </c>
      <c r="D466" s="10" t="str">
        <f t="shared" si="118"/>
        <v>N/A</v>
      </c>
      <c r="E466" s="41">
        <v>0</v>
      </c>
      <c r="F466" s="10" t="str">
        <f t="shared" si="119"/>
        <v>N/A</v>
      </c>
      <c r="G466" s="41">
        <v>0</v>
      </c>
      <c r="H466" s="10" t="str">
        <f t="shared" si="120"/>
        <v>N/A</v>
      </c>
      <c r="I466" s="96" t="s">
        <v>1000</v>
      </c>
      <c r="J466" s="96" t="s">
        <v>1000</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1000</v>
      </c>
      <c r="J467" s="51" t="s">
        <v>1000</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1000</v>
      </c>
      <c r="J468" s="51" t="s">
        <v>1000</v>
      </c>
      <c r="K468" s="57" t="s">
        <v>115</v>
      </c>
      <c r="L468" s="21" t="str">
        <f t="shared" si="117"/>
        <v>N/A</v>
      </c>
    </row>
    <row r="469" spans="1:12">
      <c r="A469" s="153" t="s">
        <v>703</v>
      </c>
      <c r="B469" s="70" t="s">
        <v>51</v>
      </c>
      <c r="C469" s="41">
        <v>0</v>
      </c>
      <c r="D469" s="10" t="str">
        <f t="shared" si="118"/>
        <v>N/A</v>
      </c>
      <c r="E469" s="41">
        <v>0.1952671205</v>
      </c>
      <c r="F469" s="10" t="str">
        <f t="shared" si="119"/>
        <v>N/A</v>
      </c>
      <c r="G469" s="41">
        <v>4.5694477300000001E-2</v>
      </c>
      <c r="H469" s="10" t="str">
        <f t="shared" si="120"/>
        <v>N/A</v>
      </c>
      <c r="I469" s="96" t="s">
        <v>1000</v>
      </c>
      <c r="J469" s="96">
        <v>-76.599999999999994</v>
      </c>
      <c r="K469" s="11" t="s">
        <v>115</v>
      </c>
      <c r="L469" s="21" t="str">
        <f t="shared" si="117"/>
        <v>No</v>
      </c>
    </row>
    <row r="470" spans="1:12">
      <c r="A470" s="153" t="s">
        <v>634</v>
      </c>
      <c r="B470" s="70" t="s">
        <v>51</v>
      </c>
      <c r="C470" s="41">
        <v>99.150871726999995</v>
      </c>
      <c r="D470" s="10" t="str">
        <f t="shared" si="118"/>
        <v>N/A</v>
      </c>
      <c r="E470" s="41">
        <v>11.14357324</v>
      </c>
      <c r="F470" s="10" t="str">
        <f t="shared" si="119"/>
        <v>N/A</v>
      </c>
      <c r="G470" s="41">
        <v>36.060295701000001</v>
      </c>
      <c r="H470" s="10" t="str">
        <f t="shared" si="120"/>
        <v>N/A</v>
      </c>
      <c r="I470" s="96">
        <v>-88.8</v>
      </c>
      <c r="J470" s="96">
        <v>223.6</v>
      </c>
      <c r="K470" s="11" t="s">
        <v>115</v>
      </c>
      <c r="L470" s="21" t="str">
        <f t="shared" si="117"/>
        <v>No</v>
      </c>
    </row>
    <row r="471" spans="1:12">
      <c r="A471" s="153" t="s">
        <v>635</v>
      </c>
      <c r="B471" s="121" t="s">
        <v>0</v>
      </c>
      <c r="C471" s="42">
        <v>0</v>
      </c>
      <c r="D471" s="52" t="str">
        <f>IF($B471="N/A","N/A",IF(C471&gt;=5,"No",IF(C471&lt;0,"No","Yes")))</f>
        <v>Yes</v>
      </c>
      <c r="E471" s="42">
        <v>0</v>
      </c>
      <c r="F471" s="52" t="str">
        <f>IF($B471="N/A","N/A",IF(E471&gt;=5,"No",IF(E471&lt;0,"No","Yes")))</f>
        <v>Yes</v>
      </c>
      <c r="G471" s="42">
        <v>0</v>
      </c>
      <c r="H471" s="52" t="str">
        <f>IF($B471="N/A","N/A",IF(G471&gt;=5,"No",IF(G471&lt;0,"No","Yes")))</f>
        <v>Yes</v>
      </c>
      <c r="I471" s="102" t="s">
        <v>1000</v>
      </c>
      <c r="J471" s="102" t="s">
        <v>1000</v>
      </c>
      <c r="K471" s="53" t="s">
        <v>115</v>
      </c>
      <c r="L471" s="43" t="str">
        <f t="shared" si="117"/>
        <v>N/A</v>
      </c>
    </row>
    <row r="472" spans="1:12">
      <c r="A472" s="218" t="s">
        <v>28</v>
      </c>
      <c r="B472" s="210"/>
      <c r="C472" s="210"/>
      <c r="D472" s="210"/>
      <c r="E472" s="210"/>
      <c r="F472" s="210"/>
      <c r="G472" s="210"/>
      <c r="H472" s="210"/>
      <c r="I472" s="210"/>
      <c r="J472" s="210"/>
      <c r="K472" s="210"/>
      <c r="L472" s="211"/>
    </row>
    <row r="473" spans="1:12">
      <c r="A473" s="118" t="s">
        <v>601</v>
      </c>
      <c r="B473" s="114" t="s">
        <v>51</v>
      </c>
      <c r="C473" s="65">
        <v>69402398</v>
      </c>
      <c r="D473" s="103" t="str">
        <f>IF($B473="N/A","N/A",IF(C473&gt;10,"No",IF(C473&lt;-10,"No","Yes")))</f>
        <v>N/A</v>
      </c>
      <c r="E473" s="65">
        <v>1307194</v>
      </c>
      <c r="F473" s="103" t="str">
        <f>IF($B473="N/A","N/A",IF(E473&gt;10,"No",IF(E473&lt;-10,"No","Yes")))</f>
        <v>N/A</v>
      </c>
      <c r="G473" s="65">
        <v>623436</v>
      </c>
      <c r="H473" s="103" t="str">
        <f>IF($B473="N/A","N/A",IF(G473&gt;10,"No",IF(G473&lt;-10,"No","Yes")))</f>
        <v>N/A</v>
      </c>
      <c r="I473" s="104">
        <v>-98.1</v>
      </c>
      <c r="J473" s="104">
        <v>-52.3</v>
      </c>
      <c r="K473" s="66" t="s">
        <v>117</v>
      </c>
      <c r="L473" s="138" t="str">
        <f t="shared" ref="L473:L484" si="121">IF(J473="Div by 0", "N/A", IF(K473="N/A","N/A", IF(J473&gt;VALUE(MID(K473,1,2)), "No", IF(J473&lt;-1*VALUE(MID(K473,1,2)), "No", "Yes"))))</f>
        <v>No</v>
      </c>
    </row>
    <row r="474" spans="1:12">
      <c r="A474" s="153" t="s">
        <v>602</v>
      </c>
      <c r="B474" s="70" t="s">
        <v>51</v>
      </c>
      <c r="C474" s="40">
        <v>1794684</v>
      </c>
      <c r="D474" s="10" t="str">
        <f>IF($B474="N/A","N/A",IF(C474&gt;10,"No",IF(C474&lt;-10,"No","Yes")))</f>
        <v>N/A</v>
      </c>
      <c r="E474" s="40">
        <v>1307194</v>
      </c>
      <c r="F474" s="10" t="str">
        <f>IF($B474="N/A","N/A",IF(E474&gt;10,"No",IF(E474&lt;-10,"No","Yes")))</f>
        <v>N/A</v>
      </c>
      <c r="G474" s="40">
        <v>623436</v>
      </c>
      <c r="H474" s="10" t="str">
        <f>IF($B474="N/A","N/A",IF(G474&gt;10,"No",IF(G474&lt;-10,"No","Yes")))</f>
        <v>N/A</v>
      </c>
      <c r="I474" s="96">
        <v>-27.2</v>
      </c>
      <c r="J474" s="96">
        <v>-52.3</v>
      </c>
      <c r="K474" s="11" t="s">
        <v>117</v>
      </c>
      <c r="L474" s="21" t="str">
        <f t="shared" si="121"/>
        <v>No</v>
      </c>
    </row>
    <row r="475" spans="1:12">
      <c r="A475" s="153" t="s">
        <v>603</v>
      </c>
      <c r="B475" s="70" t="s">
        <v>51</v>
      </c>
      <c r="C475" s="40">
        <v>67607714</v>
      </c>
      <c r="D475" s="10" t="str">
        <f>IF($B475="N/A","N/A",IF(C475&gt;10,"No",IF(C475&lt;-10,"No","Yes")))</f>
        <v>N/A</v>
      </c>
      <c r="E475" s="40">
        <v>0</v>
      </c>
      <c r="F475" s="10" t="str">
        <f>IF($B475="N/A","N/A",IF(E475&gt;10,"No",IF(E475&lt;-10,"No","Yes")))</f>
        <v>N/A</v>
      </c>
      <c r="G475" s="40">
        <v>0</v>
      </c>
      <c r="H475" s="10" t="str">
        <f>IF($B475="N/A","N/A",IF(G475&gt;10,"No",IF(G475&lt;-10,"No","Yes")))</f>
        <v>N/A</v>
      </c>
      <c r="I475" s="96">
        <v>-100</v>
      </c>
      <c r="J475" s="96" t="s">
        <v>1000</v>
      </c>
      <c r="K475" s="11" t="s">
        <v>117</v>
      </c>
      <c r="L475" s="21" t="str">
        <f t="shared" si="121"/>
        <v>N/A</v>
      </c>
    </row>
    <row r="476" spans="1:12">
      <c r="A476" s="153" t="s">
        <v>604</v>
      </c>
      <c r="B476" s="70" t="s">
        <v>51</v>
      </c>
      <c r="C476" s="40">
        <v>0</v>
      </c>
      <c r="D476" s="10" t="str">
        <f>IF($B476="N/A","N/A",IF(C476&gt;10,"No",IF(C476&lt;-10,"No","Yes")))</f>
        <v>N/A</v>
      </c>
      <c r="E476" s="40">
        <v>0</v>
      </c>
      <c r="F476" s="10" t="str">
        <f>IF($B476="N/A","N/A",IF(E476&gt;10,"No",IF(E476&lt;-10,"No","Yes")))</f>
        <v>N/A</v>
      </c>
      <c r="G476" s="40">
        <v>0</v>
      </c>
      <c r="H476" s="10" t="str">
        <f>IF($B476="N/A","N/A",IF(G476&gt;10,"No",IF(G476&lt;-10,"No","Yes")))</f>
        <v>N/A</v>
      </c>
      <c r="I476" s="96" t="s">
        <v>1000</v>
      </c>
      <c r="J476" s="96" t="s">
        <v>1000</v>
      </c>
      <c r="K476" s="11" t="s">
        <v>117</v>
      </c>
      <c r="L476" s="21" t="str">
        <f t="shared" si="121"/>
        <v>N/A</v>
      </c>
    </row>
    <row r="477" spans="1:12">
      <c r="A477" s="118" t="s">
        <v>605</v>
      </c>
      <c r="B477" s="122" t="s">
        <v>29</v>
      </c>
      <c r="C477" s="41">
        <v>2.6646369424</v>
      </c>
      <c r="D477" s="10" t="str">
        <f>IF($B477="N/A","N/A",IF(C477&gt;2,"No",IF(C477&lt;0.9,"No","Yes")))</f>
        <v>No</v>
      </c>
      <c r="E477" s="41">
        <v>2.6158535999999998E-3</v>
      </c>
      <c r="F477" s="10" t="str">
        <f>IF($B477="N/A","N/A",IF(E477&gt;2,"No",IF(E477&lt;0.9,"No","Yes")))</f>
        <v>No</v>
      </c>
      <c r="G477" s="41">
        <v>1.3624872E-3</v>
      </c>
      <c r="H477" s="10" t="str">
        <f>IF($B477="N/A","N/A",IF(G477&gt;2,"No",IF(G477&lt;0.9,"No","Yes")))</f>
        <v>No</v>
      </c>
      <c r="I477" s="96">
        <v>-99.9</v>
      </c>
      <c r="J477" s="96">
        <v>-47.9</v>
      </c>
      <c r="K477" s="11" t="s">
        <v>117</v>
      </c>
      <c r="L477" s="21" t="str">
        <f t="shared" si="121"/>
        <v>No</v>
      </c>
    </row>
    <row r="478" spans="1:12">
      <c r="A478" s="153" t="s">
        <v>602</v>
      </c>
      <c r="B478" s="122" t="s">
        <v>29</v>
      </c>
      <c r="C478" s="41" t="s">
        <v>1000</v>
      </c>
      <c r="D478" s="10" t="str">
        <f>IF($B478="N/A","N/A",IF(C478&gt;2,"No",IF(C478&lt;0.9,"No","Yes")))</f>
        <v>No</v>
      </c>
      <c r="E478" s="41" t="s">
        <v>1000</v>
      </c>
      <c r="F478" s="10" t="str">
        <f>IF($B478="N/A","N/A",IF(E478&gt;2,"No",IF(E478&lt;0.9,"No","Yes")))</f>
        <v>No</v>
      </c>
      <c r="G478" s="41" t="s">
        <v>1000</v>
      </c>
      <c r="H478" s="10" t="str">
        <f>IF($B478="N/A","N/A",IF(G478&gt;2,"No",IF(G478&lt;0.9,"No","Yes")))</f>
        <v>No</v>
      </c>
      <c r="I478" s="96" t="s">
        <v>1000</v>
      </c>
      <c r="J478" s="96" t="s">
        <v>1000</v>
      </c>
      <c r="K478" s="11" t="s">
        <v>117</v>
      </c>
      <c r="L478" s="21" t="str">
        <f t="shared" si="121"/>
        <v>N/A</v>
      </c>
    </row>
    <row r="479" spans="1:12">
      <c r="A479" s="153" t="s">
        <v>603</v>
      </c>
      <c r="B479" s="122" t="s">
        <v>29</v>
      </c>
      <c r="C479" s="41">
        <v>2.6534432441</v>
      </c>
      <c r="D479" s="10" t="str">
        <f>IF($B479="N/A","N/A",IF(C479&gt;2,"No",IF(C479&lt;0.9,"No","Yes")))</f>
        <v>No</v>
      </c>
      <c r="E479" s="41">
        <v>0</v>
      </c>
      <c r="F479" s="10" t="str">
        <f>IF($B479="N/A","N/A",IF(E479&gt;2,"No",IF(E479&lt;0.9,"No","Yes")))</f>
        <v>No</v>
      </c>
      <c r="G479" s="41">
        <v>0</v>
      </c>
      <c r="H479" s="10" t="str">
        <f>IF($B479="N/A","N/A",IF(G479&gt;2,"No",IF(G479&lt;0.9,"No","Yes")))</f>
        <v>No</v>
      </c>
      <c r="I479" s="96">
        <v>-100</v>
      </c>
      <c r="J479" s="96" t="s">
        <v>1000</v>
      </c>
      <c r="K479" s="11" t="s">
        <v>117</v>
      </c>
      <c r="L479" s="21" t="str">
        <f t="shared" si="121"/>
        <v>N/A</v>
      </c>
    </row>
    <row r="480" spans="1:12">
      <c r="A480" s="153" t="s">
        <v>604</v>
      </c>
      <c r="B480" s="122" t="s">
        <v>29</v>
      </c>
      <c r="C480" s="41" t="s">
        <v>1000</v>
      </c>
      <c r="D480" s="10" t="str">
        <f>IF($B480="N/A","N/A",IF(C480&gt;2,"No",IF(C480&lt;0.9,"No","Yes")))</f>
        <v>No</v>
      </c>
      <c r="E480" s="41" t="s">
        <v>1000</v>
      </c>
      <c r="F480" s="10" t="str">
        <f>IF($B480="N/A","N/A",IF(E480&gt;2,"No",IF(E480&lt;0.9,"No","Yes")))</f>
        <v>No</v>
      </c>
      <c r="G480" s="41">
        <v>0</v>
      </c>
      <c r="H480" s="10" t="str">
        <f>IF($B480="N/A","N/A",IF(G480&gt;2,"No",IF(G480&lt;0.9,"No","Yes")))</f>
        <v>No</v>
      </c>
      <c r="I480" s="96" t="s">
        <v>1000</v>
      </c>
      <c r="J480" s="96" t="s">
        <v>1000</v>
      </c>
      <c r="K480" s="11" t="s">
        <v>117</v>
      </c>
      <c r="L480" s="21" t="str">
        <f t="shared" si="121"/>
        <v>N/A</v>
      </c>
    </row>
    <row r="481" spans="1:12">
      <c r="A481" s="118" t="s">
        <v>606</v>
      </c>
      <c r="B481" s="70" t="s">
        <v>51</v>
      </c>
      <c r="C481" s="40">
        <v>123.35177859</v>
      </c>
      <c r="D481" s="10" t="str">
        <f>IF($B481="N/A","N/A",IF(C481&gt;10,"No",IF(C481&lt;-10,"No","Yes")))</f>
        <v>N/A</v>
      </c>
      <c r="E481" s="40">
        <v>0.68967893270000002</v>
      </c>
      <c r="F481" s="10" t="str">
        <f>IF($B481="N/A","N/A",IF(E481&gt;10,"No",IF(E481&lt;-10,"No","Yes")))</f>
        <v>N/A</v>
      </c>
      <c r="G481" s="40">
        <v>0.3620731411</v>
      </c>
      <c r="H481" s="10" t="str">
        <f>IF($B481="N/A","N/A",IF(G481&gt;10,"No",IF(G481&lt;-10,"No","Yes")))</f>
        <v>N/A</v>
      </c>
      <c r="I481" s="96">
        <v>-99.4</v>
      </c>
      <c r="J481" s="96">
        <v>-47.5</v>
      </c>
      <c r="K481" s="11" t="s">
        <v>117</v>
      </c>
      <c r="L481" s="21" t="str">
        <f t="shared" si="121"/>
        <v>No</v>
      </c>
    </row>
    <row r="482" spans="1:12">
      <c r="A482" s="153" t="s">
        <v>602</v>
      </c>
      <c r="B482" s="70" t="s">
        <v>51</v>
      </c>
      <c r="C482" s="40" t="s">
        <v>1000</v>
      </c>
      <c r="D482" s="10" t="str">
        <f>IF($B482="N/A","N/A",IF(C482&gt;10,"No",IF(C482&lt;-10,"No","Yes")))</f>
        <v>N/A</v>
      </c>
      <c r="E482" s="40" t="s">
        <v>1000</v>
      </c>
      <c r="F482" s="10" t="str">
        <f>IF($B482="N/A","N/A",IF(E482&gt;10,"No",IF(E482&lt;-10,"No","Yes")))</f>
        <v>N/A</v>
      </c>
      <c r="G482" s="40" t="s">
        <v>1000</v>
      </c>
      <c r="H482" s="10" t="str">
        <f>IF($B482="N/A","N/A",IF(G482&gt;10,"No",IF(G482&lt;-10,"No","Yes")))</f>
        <v>N/A</v>
      </c>
      <c r="I482" s="96" t="s">
        <v>1000</v>
      </c>
      <c r="J482" s="96" t="s">
        <v>1000</v>
      </c>
      <c r="K482" s="11" t="s">
        <v>117</v>
      </c>
      <c r="L482" s="21" t="str">
        <f t="shared" si="121"/>
        <v>N/A</v>
      </c>
    </row>
    <row r="483" spans="1:12">
      <c r="A483" s="153" t="s">
        <v>603</v>
      </c>
      <c r="B483" s="70" t="s">
        <v>51</v>
      </c>
      <c r="C483" s="40">
        <v>120.16201181</v>
      </c>
      <c r="D483" s="10" t="str">
        <f>IF($B483="N/A","N/A",IF(C483&gt;10,"No",IF(C483&lt;-10,"No","Yes")))</f>
        <v>N/A</v>
      </c>
      <c r="E483" s="40">
        <v>0</v>
      </c>
      <c r="F483" s="10" t="str">
        <f>IF($B483="N/A","N/A",IF(E483&gt;10,"No",IF(E483&lt;-10,"No","Yes")))</f>
        <v>N/A</v>
      </c>
      <c r="G483" s="40">
        <v>0</v>
      </c>
      <c r="H483" s="10" t="str">
        <f>IF($B483="N/A","N/A",IF(G483&gt;10,"No",IF(G483&lt;-10,"No","Yes")))</f>
        <v>N/A</v>
      </c>
      <c r="I483" s="96">
        <v>-100</v>
      </c>
      <c r="J483" s="96" t="s">
        <v>1000</v>
      </c>
      <c r="K483" s="11" t="s">
        <v>117</v>
      </c>
      <c r="L483" s="21" t="str">
        <f t="shared" si="121"/>
        <v>N/A</v>
      </c>
    </row>
    <row r="484" spans="1:12">
      <c r="A484" s="153" t="s">
        <v>604</v>
      </c>
      <c r="B484" s="101" t="s">
        <v>51</v>
      </c>
      <c r="C484" s="44" t="s">
        <v>1000</v>
      </c>
      <c r="D484" s="52" t="str">
        <f>IF($B484="N/A","N/A",IF(C484&gt;10,"No",IF(C484&lt;-10,"No","Yes")))</f>
        <v>N/A</v>
      </c>
      <c r="E484" s="44" t="s">
        <v>1000</v>
      </c>
      <c r="F484" s="52" t="str">
        <f>IF($B484="N/A","N/A",IF(E484&gt;10,"No",IF(E484&lt;-10,"No","Yes")))</f>
        <v>N/A</v>
      </c>
      <c r="G484" s="44">
        <v>0</v>
      </c>
      <c r="H484" s="52" t="str">
        <f>IF($B484="N/A","N/A",IF(G484&gt;10,"No",IF(G484&lt;-10,"No","Yes")))</f>
        <v>N/A</v>
      </c>
      <c r="I484" s="102" t="s">
        <v>1000</v>
      </c>
      <c r="J484" s="102" t="s">
        <v>1000</v>
      </c>
      <c r="K484" s="53" t="s">
        <v>117</v>
      </c>
      <c r="L484" s="43" t="str">
        <f t="shared" si="121"/>
        <v>N/A</v>
      </c>
    </row>
    <row r="485" spans="1:12">
      <c r="A485" s="218" t="s">
        <v>405</v>
      </c>
      <c r="B485" s="210"/>
      <c r="C485" s="210"/>
      <c r="D485" s="210"/>
      <c r="E485" s="210"/>
      <c r="F485" s="210"/>
      <c r="G485" s="210"/>
      <c r="H485" s="210"/>
      <c r="I485" s="210"/>
      <c r="J485" s="210"/>
      <c r="K485" s="210"/>
      <c r="L485" s="211"/>
    </row>
    <row r="486" spans="1:12">
      <c r="A486" s="111" t="s">
        <v>601</v>
      </c>
      <c r="B486" s="55" t="s">
        <v>51</v>
      </c>
      <c r="C486" s="63">
        <v>69402398</v>
      </c>
      <c r="D486" s="54" t="str">
        <f>IF($B486="N/A","N/A",IF(C486&gt;10,"No",IF(C486&lt;-10,"No","Yes")))</f>
        <v>N/A</v>
      </c>
      <c r="E486" s="63">
        <v>1307194</v>
      </c>
      <c r="F486" s="54" t="str">
        <f>IF($B486="N/A","N/A",IF(E486&gt;10,"No",IF(E486&lt;-10,"No","Yes")))</f>
        <v>N/A</v>
      </c>
      <c r="G486" s="63">
        <v>623436</v>
      </c>
      <c r="H486" s="54" t="str">
        <f>IF($B486="N/A","N/A",IF(G486&gt;10,"No",IF(G486&lt;-10,"No","Yes")))</f>
        <v>N/A</v>
      </c>
      <c r="I486" s="60">
        <v>-98.1</v>
      </c>
      <c r="J486" s="60">
        <v>-52.3</v>
      </c>
      <c r="K486" s="55" t="s">
        <v>117</v>
      </c>
      <c r="L486" s="138" t="str">
        <f>IF(J486="Div by 0", "N/A", IF(K486="N/A","N/A", IF(J486&gt;VALUE(MID(K486,1,2)), "No", IF(J486&lt;-1*VALUE(MID(K486,1,2)), "No", "Yes"))))</f>
        <v>No</v>
      </c>
    </row>
    <row r="487" spans="1:12">
      <c r="A487" s="111" t="s">
        <v>315</v>
      </c>
      <c r="B487" s="55" t="s">
        <v>51</v>
      </c>
      <c r="C487" s="63">
        <v>935344340</v>
      </c>
      <c r="D487" s="56" t="str">
        <f>IF($B487="N/A","N/A",IF(C487&gt;10,"No",IF(C487&lt;-10,"No","Yes")))</f>
        <v>N/A</v>
      </c>
      <c r="E487" s="63">
        <v>937506344</v>
      </c>
      <c r="F487" s="56" t="str">
        <f>IF($B487="N/A","N/A",IF(E487&gt;10,"No",IF(E487&lt;-10,"No","Yes")))</f>
        <v>N/A</v>
      </c>
      <c r="G487" s="63">
        <v>982378396</v>
      </c>
      <c r="H487" s="56" t="str">
        <f>IF($B487="N/A","N/A",IF(G487&gt;10,"No",IF(G487&lt;-10,"No","Yes")))</f>
        <v>N/A</v>
      </c>
      <c r="I487" s="51">
        <v>0.2311</v>
      </c>
      <c r="J487" s="51">
        <v>4.7859999999999996</v>
      </c>
      <c r="K487" s="55" t="s">
        <v>117</v>
      </c>
      <c r="L487" s="21" t="str">
        <f>IF(J487="Div by 0", "N/A", IF(K487="N/A","N/A", IF(J487&gt;VALUE(MID(K487,1,2)), "No", IF(J487&lt;-1*VALUE(MID(K487,1,2)), "No", "Yes"))))</f>
        <v>Yes</v>
      </c>
    </row>
    <row r="488" spans="1:12">
      <c r="A488" s="111" t="s">
        <v>607</v>
      </c>
      <c r="B488" s="59" t="s">
        <v>51</v>
      </c>
      <c r="C488" s="58">
        <v>201272</v>
      </c>
      <c r="D488" s="112" t="str">
        <f>IF($B488="N/A","N/A",IF(C488&gt;10,"No",IF(C488&lt;-10,"No","Yes")))</f>
        <v>N/A</v>
      </c>
      <c r="E488" s="58">
        <v>256753</v>
      </c>
      <c r="F488" s="112" t="str">
        <f>IF($B488="N/A","N/A",IF(E488&gt;10,"No",IF(E488&lt;-10,"No","Yes")))</f>
        <v>N/A</v>
      </c>
      <c r="G488" s="58">
        <v>249967</v>
      </c>
      <c r="H488" s="112" t="str">
        <f>IF($B488="N/A","N/A",IF(G488&gt;10,"No",IF(G488&lt;-10,"No","Yes")))</f>
        <v>N/A</v>
      </c>
      <c r="I488" s="61">
        <v>27.57</v>
      </c>
      <c r="J488" s="61">
        <v>-2.64</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0</v>
      </c>
      <c r="D490" s="103" t="str">
        <f>IF($B490="N/A","N/A",IF(C490&gt;10,"No",IF(C490&lt;-10,"No","Yes")))</f>
        <v>N/A</v>
      </c>
      <c r="E490" s="63">
        <v>0</v>
      </c>
      <c r="F490" s="103" t="str">
        <f>IF($B490="N/A","N/A",IF(E490&gt;10,"No",IF(E490&lt;-10,"No","Yes")))</f>
        <v>N/A</v>
      </c>
      <c r="G490" s="63">
        <v>0</v>
      </c>
      <c r="H490" s="103" t="str">
        <f>IF($B490="N/A","N/A",IF(G490&gt;10,"No",IF(G490&lt;-10,"No","Yes")))</f>
        <v>N/A</v>
      </c>
      <c r="I490" s="104" t="s">
        <v>1000</v>
      </c>
      <c r="J490" s="104" t="s">
        <v>1000</v>
      </c>
      <c r="K490" s="66" t="s">
        <v>117</v>
      </c>
      <c r="L490" s="138" t="str">
        <f>IF(J490="Div by 0", "N/A", IF(K490="N/A","N/A", IF(J490&gt;VALUE(MID(K490,1,2)), "No", IF(J490&lt;-1*VALUE(MID(K490,1,2)), "No", "Yes"))))</f>
        <v>N/A</v>
      </c>
    </row>
    <row r="491" spans="1:12">
      <c r="A491" s="69" t="s">
        <v>607</v>
      </c>
      <c r="B491" s="101" t="s">
        <v>51</v>
      </c>
      <c r="C491" s="58">
        <v>0</v>
      </c>
      <c r="D491" s="52" t="str">
        <f>IF($B491="N/A","N/A",IF(C491&gt;10,"No",IF(C491&lt;-10,"No","Yes")))</f>
        <v>N/A</v>
      </c>
      <c r="E491" s="58">
        <v>0</v>
      </c>
      <c r="F491" s="52" t="str">
        <f>IF($B491="N/A","N/A",IF(E491&gt;10,"No",IF(E491&lt;-10,"No","Yes")))</f>
        <v>N/A</v>
      </c>
      <c r="G491" s="58">
        <v>39</v>
      </c>
      <c r="H491" s="52" t="str">
        <f>IF($B491="N/A","N/A",IF(G491&gt;10,"No",IF(G491&lt;-10,"No","Yes")))</f>
        <v>N/A</v>
      </c>
      <c r="I491" s="102" t="s">
        <v>1000</v>
      </c>
      <c r="J491" s="102" t="s">
        <v>1000</v>
      </c>
      <c r="K491" s="53" t="s">
        <v>117</v>
      </c>
      <c r="L491" s="43" t="str">
        <f>IF(J491="Div by 0", "N/A", IF(K491="N/A","N/A", IF(J491&gt;VALUE(MID(K491,1,2)), "No", IF(J491&lt;-1*VALUE(MID(K491,1,2)), "No", "Yes"))))</f>
        <v>N/A</v>
      </c>
    </row>
    <row r="492" spans="1:12">
      <c r="A492" s="218" t="s">
        <v>407</v>
      </c>
      <c r="B492" s="210"/>
      <c r="C492" s="210"/>
      <c r="D492" s="210"/>
      <c r="E492" s="210"/>
      <c r="F492" s="210"/>
      <c r="G492" s="210"/>
      <c r="H492" s="210"/>
      <c r="I492" s="210"/>
      <c r="J492" s="210"/>
      <c r="K492" s="210"/>
      <c r="L492" s="211"/>
    </row>
    <row r="493" spans="1:12">
      <c r="A493" s="111" t="s">
        <v>607</v>
      </c>
      <c r="B493" s="123" t="s">
        <v>51</v>
      </c>
      <c r="C493" s="116">
        <v>0</v>
      </c>
      <c r="D493" s="54" t="str">
        <f t="shared" ref="D493:D510" si="122">IF($B493="N/A","N/A",IF(C493&gt;10,"No",IF(C493&lt;-10,"No","Yes")))</f>
        <v>N/A</v>
      </c>
      <c r="E493" s="116">
        <v>0</v>
      </c>
      <c r="F493" s="54" t="str">
        <f t="shared" ref="F493:F510" si="123">IF($B493="N/A","N/A",IF(E493&gt;10,"No",IF(E493&lt;-10,"No","Yes")))</f>
        <v>N/A</v>
      </c>
      <c r="G493" s="116">
        <v>0</v>
      </c>
      <c r="H493" s="54" t="str">
        <f t="shared" ref="H493:H510" si="124">IF($B493="N/A","N/A",IF(G493&gt;10,"No",IF(G493&lt;-10,"No","Yes")))</f>
        <v>N/A</v>
      </c>
      <c r="I493" s="104" t="s">
        <v>1000</v>
      </c>
      <c r="J493" s="104" t="s">
        <v>1000</v>
      </c>
      <c r="K493" s="123" t="s">
        <v>117</v>
      </c>
      <c r="L493" s="138" t="str">
        <f t="shared" ref="L493:L510" si="125">IF(J493="Div by 0", "N/A", IF(K493="N/A","N/A", IF(J493&gt;VALUE(MID(K493,1,2)), "No", IF(J493&lt;-1*VALUE(MID(K493,1,2)), "No", "Yes"))))</f>
        <v>N/A</v>
      </c>
    </row>
    <row r="494" spans="1:12">
      <c r="A494" s="113" t="s">
        <v>592</v>
      </c>
      <c r="B494" s="57" t="s">
        <v>51</v>
      </c>
      <c r="C494" s="48">
        <v>0</v>
      </c>
      <c r="D494" s="56" t="str">
        <f t="shared" si="122"/>
        <v>N/A</v>
      </c>
      <c r="E494" s="48">
        <v>0</v>
      </c>
      <c r="F494" s="56" t="str">
        <f t="shared" si="123"/>
        <v>N/A</v>
      </c>
      <c r="G494" s="48">
        <v>0</v>
      </c>
      <c r="H494" s="56" t="str">
        <f t="shared" si="124"/>
        <v>N/A</v>
      </c>
      <c r="I494" s="96" t="s">
        <v>1000</v>
      </c>
      <c r="J494" s="96" t="s">
        <v>1000</v>
      </c>
      <c r="K494" s="57" t="s">
        <v>115</v>
      </c>
      <c r="L494" s="21" t="str">
        <f t="shared" si="125"/>
        <v>N/A</v>
      </c>
    </row>
    <row r="495" spans="1:12">
      <c r="A495" s="113" t="s">
        <v>595</v>
      </c>
      <c r="B495" s="57" t="s">
        <v>51</v>
      </c>
      <c r="C495" s="48">
        <v>0</v>
      </c>
      <c r="D495" s="56" t="str">
        <f t="shared" si="122"/>
        <v>N/A</v>
      </c>
      <c r="E495" s="48">
        <v>0</v>
      </c>
      <c r="F495" s="56" t="str">
        <f t="shared" si="123"/>
        <v>N/A</v>
      </c>
      <c r="G495" s="48">
        <v>0</v>
      </c>
      <c r="H495" s="56" t="str">
        <f t="shared" si="124"/>
        <v>N/A</v>
      </c>
      <c r="I495" s="96" t="s">
        <v>1000</v>
      </c>
      <c r="J495" s="96" t="s">
        <v>1000</v>
      </c>
      <c r="K495" s="57" t="s">
        <v>115</v>
      </c>
      <c r="L495" s="21" t="str">
        <f t="shared" si="125"/>
        <v>N/A</v>
      </c>
    </row>
    <row r="496" spans="1:12">
      <c r="A496" s="113" t="s">
        <v>598</v>
      </c>
      <c r="B496" s="57" t="s">
        <v>51</v>
      </c>
      <c r="C496" s="48">
        <v>0</v>
      </c>
      <c r="D496" s="56" t="str">
        <f t="shared" si="122"/>
        <v>N/A</v>
      </c>
      <c r="E496" s="48">
        <v>0</v>
      </c>
      <c r="F496" s="56" t="str">
        <f t="shared" si="123"/>
        <v>N/A</v>
      </c>
      <c r="G496" s="48">
        <v>0</v>
      </c>
      <c r="H496" s="56" t="str">
        <f t="shared" si="124"/>
        <v>N/A</v>
      </c>
      <c r="I496" s="96" t="s">
        <v>1000</v>
      </c>
      <c r="J496" s="96" t="s">
        <v>1000</v>
      </c>
      <c r="K496" s="57" t="s">
        <v>115</v>
      </c>
      <c r="L496" s="21" t="str">
        <f t="shared" si="125"/>
        <v>N/A</v>
      </c>
    </row>
    <row r="497" spans="1:12">
      <c r="A497" s="113" t="s">
        <v>600</v>
      </c>
      <c r="B497" s="57" t="s">
        <v>51</v>
      </c>
      <c r="C497" s="48">
        <v>0</v>
      </c>
      <c r="D497" s="56" t="str">
        <f t="shared" si="122"/>
        <v>N/A</v>
      </c>
      <c r="E497" s="48">
        <v>0</v>
      </c>
      <c r="F497" s="56" t="str">
        <f t="shared" si="123"/>
        <v>N/A</v>
      </c>
      <c r="G497" s="48">
        <v>0</v>
      </c>
      <c r="H497" s="56" t="str">
        <f t="shared" si="124"/>
        <v>N/A</v>
      </c>
      <c r="I497" s="96" t="s">
        <v>1000</v>
      </c>
      <c r="J497" s="96" t="s">
        <v>1000</v>
      </c>
      <c r="K497" s="57" t="s">
        <v>115</v>
      </c>
      <c r="L497" s="21" t="str">
        <f t="shared" si="125"/>
        <v>N/A</v>
      </c>
    </row>
    <row r="498" spans="1:12">
      <c r="A498" s="111" t="s">
        <v>778</v>
      </c>
      <c r="B498" s="57" t="s">
        <v>51</v>
      </c>
      <c r="C498" s="48">
        <v>0</v>
      </c>
      <c r="D498" s="56" t="str">
        <f t="shared" si="122"/>
        <v>N/A</v>
      </c>
      <c r="E498" s="48">
        <v>0</v>
      </c>
      <c r="F498" s="56" t="str">
        <f t="shared" si="123"/>
        <v>N/A</v>
      </c>
      <c r="G498" s="48">
        <v>0</v>
      </c>
      <c r="H498" s="56" t="str">
        <f t="shared" si="124"/>
        <v>N/A</v>
      </c>
      <c r="I498" s="96" t="s">
        <v>1000</v>
      </c>
      <c r="J498" s="96" t="s">
        <v>1000</v>
      </c>
      <c r="K498" s="57" t="s">
        <v>115</v>
      </c>
      <c r="L498" s="21" t="str">
        <f t="shared" si="125"/>
        <v>N/A</v>
      </c>
    </row>
    <row r="499" spans="1:12">
      <c r="A499" s="111" t="s">
        <v>601</v>
      </c>
      <c r="B499" s="55" t="s">
        <v>51</v>
      </c>
      <c r="C499" s="63">
        <v>0</v>
      </c>
      <c r="D499" s="56" t="str">
        <f t="shared" si="122"/>
        <v>N/A</v>
      </c>
      <c r="E499" s="63">
        <v>0</v>
      </c>
      <c r="F499" s="56" t="str">
        <f t="shared" si="123"/>
        <v>N/A</v>
      </c>
      <c r="G499" s="63">
        <v>0</v>
      </c>
      <c r="H499" s="56" t="str">
        <f t="shared" si="124"/>
        <v>N/A</v>
      </c>
      <c r="I499" s="96" t="s">
        <v>1000</v>
      </c>
      <c r="J499" s="96" t="s">
        <v>1000</v>
      </c>
      <c r="K499" s="55" t="s">
        <v>117</v>
      </c>
      <c r="L499" s="21" t="str">
        <f t="shared" si="125"/>
        <v>N/A</v>
      </c>
    </row>
    <row r="500" spans="1:12">
      <c r="A500" s="111" t="s">
        <v>779</v>
      </c>
      <c r="B500" s="55" t="s">
        <v>51</v>
      </c>
      <c r="C500" s="63" t="s">
        <v>1000</v>
      </c>
      <c r="D500" s="56" t="str">
        <f t="shared" si="122"/>
        <v>N/A</v>
      </c>
      <c r="E500" s="63" t="s">
        <v>1000</v>
      </c>
      <c r="F500" s="56" t="str">
        <f t="shared" si="123"/>
        <v>N/A</v>
      </c>
      <c r="G500" s="63" t="s">
        <v>1000</v>
      </c>
      <c r="H500" s="56" t="str">
        <f t="shared" si="124"/>
        <v>N/A</v>
      </c>
      <c r="I500" s="96" t="s">
        <v>1000</v>
      </c>
      <c r="J500" s="96" t="s">
        <v>1000</v>
      </c>
      <c r="K500" s="55" t="s">
        <v>117</v>
      </c>
      <c r="L500" s="21" t="str">
        <f t="shared" si="125"/>
        <v>N/A</v>
      </c>
    </row>
    <row r="501" spans="1:12">
      <c r="A501" s="113" t="s">
        <v>592</v>
      </c>
      <c r="B501" s="55" t="s">
        <v>51</v>
      </c>
      <c r="C501" s="63" t="s">
        <v>1000</v>
      </c>
      <c r="D501" s="56" t="str">
        <f t="shared" si="122"/>
        <v>N/A</v>
      </c>
      <c r="E501" s="63" t="s">
        <v>1000</v>
      </c>
      <c r="F501" s="56" t="str">
        <f t="shared" si="123"/>
        <v>N/A</v>
      </c>
      <c r="G501" s="63" t="s">
        <v>1000</v>
      </c>
      <c r="H501" s="56" t="str">
        <f t="shared" si="124"/>
        <v>N/A</v>
      </c>
      <c r="I501" s="96" t="s">
        <v>1000</v>
      </c>
      <c r="J501" s="96" t="s">
        <v>1000</v>
      </c>
      <c r="K501" s="55" t="s">
        <v>117</v>
      </c>
      <c r="L501" s="21" t="str">
        <f t="shared" si="125"/>
        <v>N/A</v>
      </c>
    </row>
    <row r="502" spans="1:12">
      <c r="A502" s="113" t="s">
        <v>595</v>
      </c>
      <c r="B502" s="55" t="s">
        <v>51</v>
      </c>
      <c r="C502" s="63" t="s">
        <v>1000</v>
      </c>
      <c r="D502" s="56" t="str">
        <f t="shared" si="122"/>
        <v>N/A</v>
      </c>
      <c r="E502" s="63" t="s">
        <v>1000</v>
      </c>
      <c r="F502" s="56" t="str">
        <f t="shared" si="123"/>
        <v>N/A</v>
      </c>
      <c r="G502" s="63" t="s">
        <v>1000</v>
      </c>
      <c r="H502" s="56" t="str">
        <f t="shared" si="124"/>
        <v>N/A</v>
      </c>
      <c r="I502" s="96" t="s">
        <v>1000</v>
      </c>
      <c r="J502" s="96" t="s">
        <v>1000</v>
      </c>
      <c r="K502" s="55" t="s">
        <v>117</v>
      </c>
      <c r="L502" s="21" t="str">
        <f t="shared" si="125"/>
        <v>N/A</v>
      </c>
    </row>
    <row r="503" spans="1:12">
      <c r="A503" s="113" t="s">
        <v>598</v>
      </c>
      <c r="B503" s="55" t="s">
        <v>51</v>
      </c>
      <c r="C503" s="63" t="s">
        <v>1000</v>
      </c>
      <c r="D503" s="56" t="str">
        <f t="shared" si="122"/>
        <v>N/A</v>
      </c>
      <c r="E503" s="63" t="s">
        <v>1000</v>
      </c>
      <c r="F503" s="56" t="str">
        <f t="shared" si="123"/>
        <v>N/A</v>
      </c>
      <c r="G503" s="63" t="s">
        <v>1000</v>
      </c>
      <c r="H503" s="56" t="str">
        <f t="shared" si="124"/>
        <v>N/A</v>
      </c>
      <c r="I503" s="96" t="s">
        <v>1000</v>
      </c>
      <c r="J503" s="96" t="s">
        <v>1000</v>
      </c>
      <c r="K503" s="55" t="s">
        <v>117</v>
      </c>
      <c r="L503" s="21" t="str">
        <f t="shared" si="125"/>
        <v>N/A</v>
      </c>
    </row>
    <row r="504" spans="1:12">
      <c r="A504" s="113" t="s">
        <v>600</v>
      </c>
      <c r="B504" s="55" t="s">
        <v>51</v>
      </c>
      <c r="C504" s="63" t="s">
        <v>1000</v>
      </c>
      <c r="D504" s="56" t="str">
        <f t="shared" si="122"/>
        <v>N/A</v>
      </c>
      <c r="E504" s="63" t="s">
        <v>1000</v>
      </c>
      <c r="F504" s="56" t="str">
        <f t="shared" si="123"/>
        <v>N/A</v>
      </c>
      <c r="G504" s="63" t="s">
        <v>1000</v>
      </c>
      <c r="H504" s="56" t="str">
        <f t="shared" si="124"/>
        <v>N/A</v>
      </c>
      <c r="I504" s="96" t="s">
        <v>1000</v>
      </c>
      <c r="J504" s="96" t="s">
        <v>1000</v>
      </c>
      <c r="K504" s="55" t="s">
        <v>117</v>
      </c>
      <c r="L504" s="21" t="str">
        <f t="shared" si="125"/>
        <v>N/A</v>
      </c>
    </row>
    <row r="505" spans="1:12">
      <c r="A505" s="118" t="s">
        <v>780</v>
      </c>
      <c r="B505" s="114" t="s">
        <v>51</v>
      </c>
      <c r="C505" s="65">
        <v>0</v>
      </c>
      <c r="D505" s="10" t="str">
        <f t="shared" si="122"/>
        <v>N/A</v>
      </c>
      <c r="E505" s="65">
        <v>0</v>
      </c>
      <c r="F505" s="10" t="str">
        <f t="shared" si="123"/>
        <v>N/A</v>
      </c>
      <c r="G505" s="65">
        <v>0</v>
      </c>
      <c r="H505" s="10" t="str">
        <f t="shared" si="124"/>
        <v>N/A</v>
      </c>
      <c r="I505" s="96" t="s">
        <v>1000</v>
      </c>
      <c r="J505" s="96" t="s">
        <v>1000</v>
      </c>
      <c r="K505" s="66" t="s">
        <v>117</v>
      </c>
      <c r="L505" s="21" t="str">
        <f t="shared" si="125"/>
        <v>N/A</v>
      </c>
    </row>
    <row r="506" spans="1:12">
      <c r="A506" s="118" t="s">
        <v>781</v>
      </c>
      <c r="B506" s="70" t="s">
        <v>51</v>
      </c>
      <c r="C506" s="40" t="s">
        <v>1000</v>
      </c>
      <c r="D506" s="10" t="str">
        <f t="shared" si="122"/>
        <v>N/A</v>
      </c>
      <c r="E506" s="40" t="s">
        <v>1000</v>
      </c>
      <c r="F506" s="10" t="str">
        <f t="shared" si="123"/>
        <v>N/A</v>
      </c>
      <c r="G506" s="40" t="s">
        <v>1000</v>
      </c>
      <c r="H506" s="10" t="str">
        <f t="shared" si="124"/>
        <v>N/A</v>
      </c>
      <c r="I506" s="96" t="s">
        <v>1000</v>
      </c>
      <c r="J506" s="96" t="s">
        <v>1000</v>
      </c>
      <c r="K506" s="11" t="s">
        <v>117</v>
      </c>
      <c r="L506" s="21" t="str">
        <f t="shared" si="125"/>
        <v>N/A</v>
      </c>
    </row>
    <row r="507" spans="1:12">
      <c r="A507" s="113" t="s">
        <v>592</v>
      </c>
      <c r="B507" s="55" t="s">
        <v>51</v>
      </c>
      <c r="C507" s="63" t="s">
        <v>1000</v>
      </c>
      <c r="D507" s="56" t="str">
        <f t="shared" si="122"/>
        <v>N/A</v>
      </c>
      <c r="E507" s="63" t="s">
        <v>1000</v>
      </c>
      <c r="F507" s="56" t="str">
        <f t="shared" si="123"/>
        <v>N/A</v>
      </c>
      <c r="G507" s="63" t="s">
        <v>1000</v>
      </c>
      <c r="H507" s="56" t="str">
        <f t="shared" si="124"/>
        <v>N/A</v>
      </c>
      <c r="I507" s="96" t="s">
        <v>1000</v>
      </c>
      <c r="J507" s="96" t="s">
        <v>1000</v>
      </c>
      <c r="K507" s="55" t="s">
        <v>117</v>
      </c>
      <c r="L507" s="21" t="str">
        <f t="shared" si="125"/>
        <v>N/A</v>
      </c>
    </row>
    <row r="508" spans="1:12">
      <c r="A508" s="113" t="s">
        <v>595</v>
      </c>
      <c r="B508" s="55" t="s">
        <v>51</v>
      </c>
      <c r="C508" s="63" t="s">
        <v>1000</v>
      </c>
      <c r="D508" s="56" t="str">
        <f t="shared" si="122"/>
        <v>N/A</v>
      </c>
      <c r="E508" s="63" t="s">
        <v>1000</v>
      </c>
      <c r="F508" s="56" t="str">
        <f t="shared" si="123"/>
        <v>N/A</v>
      </c>
      <c r="G508" s="63" t="s">
        <v>1000</v>
      </c>
      <c r="H508" s="56" t="str">
        <f t="shared" si="124"/>
        <v>N/A</v>
      </c>
      <c r="I508" s="96" t="s">
        <v>1000</v>
      </c>
      <c r="J508" s="96" t="s">
        <v>1000</v>
      </c>
      <c r="K508" s="55" t="s">
        <v>117</v>
      </c>
      <c r="L508" s="21" t="str">
        <f t="shared" si="125"/>
        <v>N/A</v>
      </c>
    </row>
    <row r="509" spans="1:12">
      <c r="A509" s="113" t="s">
        <v>598</v>
      </c>
      <c r="B509" s="55" t="s">
        <v>51</v>
      </c>
      <c r="C509" s="63" t="s">
        <v>1000</v>
      </c>
      <c r="D509" s="56" t="str">
        <f t="shared" si="122"/>
        <v>N/A</v>
      </c>
      <c r="E509" s="63" t="s">
        <v>1000</v>
      </c>
      <c r="F509" s="56" t="str">
        <f t="shared" si="123"/>
        <v>N/A</v>
      </c>
      <c r="G509" s="63" t="s">
        <v>1000</v>
      </c>
      <c r="H509" s="56" t="str">
        <f t="shared" si="124"/>
        <v>N/A</v>
      </c>
      <c r="I509" s="96" t="s">
        <v>1000</v>
      </c>
      <c r="J509" s="96" t="s">
        <v>1000</v>
      </c>
      <c r="K509" s="55" t="s">
        <v>117</v>
      </c>
      <c r="L509" s="21" t="str">
        <f t="shared" si="125"/>
        <v>N/A</v>
      </c>
    </row>
    <row r="510" spans="1:12">
      <c r="A510" s="113" t="s">
        <v>600</v>
      </c>
      <c r="B510" s="123" t="s">
        <v>51</v>
      </c>
      <c r="C510" s="124" t="s">
        <v>1000</v>
      </c>
      <c r="D510" s="112" t="str">
        <f t="shared" si="122"/>
        <v>N/A</v>
      </c>
      <c r="E510" s="124" t="s">
        <v>1000</v>
      </c>
      <c r="F510" s="112" t="str">
        <f t="shared" si="123"/>
        <v>N/A</v>
      </c>
      <c r="G510" s="124" t="s">
        <v>1000</v>
      </c>
      <c r="H510" s="112" t="str">
        <f t="shared" si="124"/>
        <v>N/A</v>
      </c>
      <c r="I510" s="102" t="s">
        <v>1000</v>
      </c>
      <c r="J510" s="102" t="s">
        <v>1000</v>
      </c>
      <c r="K510" s="123" t="s">
        <v>117</v>
      </c>
      <c r="L510" s="43" t="str">
        <f t="shared" si="125"/>
        <v>N/A</v>
      </c>
    </row>
    <row r="511" spans="1:12">
      <c r="A511" s="220" t="s">
        <v>782</v>
      </c>
      <c r="B511" s="216"/>
      <c r="C511" s="216"/>
      <c r="D511" s="216"/>
      <c r="E511" s="216"/>
      <c r="F511" s="216"/>
      <c r="G511" s="216"/>
      <c r="H511" s="216"/>
      <c r="I511" s="216"/>
      <c r="J511" s="216"/>
      <c r="K511" s="216"/>
      <c r="L511" s="217"/>
    </row>
    <row r="512" spans="1:12">
      <c r="A512" s="113" t="s">
        <v>608</v>
      </c>
      <c r="B512" s="55" t="s">
        <v>51</v>
      </c>
      <c r="C512" s="63">
        <v>0</v>
      </c>
      <c r="D512" s="54" t="str">
        <f>IF($B512="N/A","N/A",IF(C512&gt;10,"No",IF(C512&lt;-10,"No","Yes")))</f>
        <v>N/A</v>
      </c>
      <c r="E512" s="63">
        <v>0</v>
      </c>
      <c r="F512" s="54" t="str">
        <f>IF($B512="N/A","N/A",IF(E512&gt;10,"No",IF(E512&lt;-10,"No","Yes")))</f>
        <v>N/A</v>
      </c>
      <c r="G512" s="63">
        <v>0</v>
      </c>
      <c r="H512" s="54" t="str">
        <f>IF($B512="N/A","N/A",IF(G512&gt;10,"No",IF(G512&lt;-10,"No","Yes")))</f>
        <v>N/A</v>
      </c>
      <c r="I512" s="104" t="s">
        <v>1000</v>
      </c>
      <c r="J512" s="104" t="s">
        <v>1000</v>
      </c>
      <c r="K512" s="55" t="s">
        <v>117</v>
      </c>
      <c r="L512" s="138" t="str">
        <f>IF(J512="Div by 0", "N/A", IF(K512="N/A","N/A", IF(J512&gt;VALUE(MID(K512,1,2)), "No", IF(J512&lt;-1*VALUE(MID(K512,1,2)), "No", "Yes"))))</f>
        <v>N/A</v>
      </c>
    </row>
    <row r="513" spans="1:12">
      <c r="A513" s="113" t="s">
        <v>609</v>
      </c>
      <c r="B513" s="57" t="s">
        <v>51</v>
      </c>
      <c r="C513" s="62">
        <v>0</v>
      </c>
      <c r="D513" s="56" t="str">
        <f>IF($B513="N/A","N/A",IF(C513&gt;10,"No",IF(C513&lt;-10,"No","Yes")))</f>
        <v>N/A</v>
      </c>
      <c r="E513" s="62">
        <v>0</v>
      </c>
      <c r="F513" s="56" t="str">
        <f>IF($B513="N/A","N/A",IF(E513&gt;10,"No",IF(E513&lt;-10,"No","Yes")))</f>
        <v>N/A</v>
      </c>
      <c r="G513" s="62">
        <v>0</v>
      </c>
      <c r="H513" s="56" t="str">
        <f>IF($B513="N/A","N/A",IF(G513&gt;10,"No",IF(G513&lt;-10,"No","Yes")))</f>
        <v>N/A</v>
      </c>
      <c r="I513" s="96" t="s">
        <v>1000</v>
      </c>
      <c r="J513" s="96" t="s">
        <v>1000</v>
      </c>
      <c r="K513" s="57" t="s">
        <v>117</v>
      </c>
      <c r="L513" s="21" t="str">
        <f>IF(J513="Div by 0", "N/A", IF(K513="N/A","N/A", IF(J513&gt;VALUE(MID(K513,1,2)), "No", IF(J513&lt;-1*VALUE(MID(K513,1,2)), "No", "Yes"))))</f>
        <v>N/A</v>
      </c>
    </row>
    <row r="514" spans="1:12">
      <c r="A514" s="113" t="s">
        <v>610</v>
      </c>
      <c r="B514" s="57" t="s">
        <v>51</v>
      </c>
      <c r="C514" s="62">
        <v>0</v>
      </c>
      <c r="D514" s="56" t="str">
        <f>IF($B514="N/A","N/A",IF(C514&gt;10,"No",IF(C514&lt;-10,"No","Yes")))</f>
        <v>N/A</v>
      </c>
      <c r="E514" s="62">
        <v>0</v>
      </c>
      <c r="F514" s="56" t="str">
        <f>IF($B514="N/A","N/A",IF(E514&gt;10,"No",IF(E514&lt;-10,"No","Yes")))</f>
        <v>N/A</v>
      </c>
      <c r="G514" s="62">
        <v>0</v>
      </c>
      <c r="H514" s="56" t="str">
        <f>IF($B514="N/A","N/A",IF(G514&gt;10,"No",IF(G514&lt;-10,"No","Yes")))</f>
        <v>N/A</v>
      </c>
      <c r="I514" s="96" t="s">
        <v>1000</v>
      </c>
      <c r="J514" s="96" t="s">
        <v>1000</v>
      </c>
      <c r="K514" s="57" t="s">
        <v>117</v>
      </c>
      <c r="L514" s="21" t="str">
        <f>IF(J514="Div by 0", "N/A", IF(K514="N/A","N/A", IF(J514&gt;VALUE(MID(K514,1,2)), "No", IF(J514&lt;-1*VALUE(MID(K514,1,2)), "No", "Yes"))))</f>
        <v>N/A</v>
      </c>
    </row>
    <row r="515" spans="1:12">
      <c r="A515" s="113" t="s">
        <v>611</v>
      </c>
      <c r="B515" s="59" t="s">
        <v>51</v>
      </c>
      <c r="C515" s="64">
        <v>0</v>
      </c>
      <c r="D515" s="112" t="str">
        <f>IF($B515="N/A","N/A",IF(C515&gt;10,"No",IF(C515&lt;-10,"No","Yes")))</f>
        <v>N/A</v>
      </c>
      <c r="E515" s="64">
        <v>0</v>
      </c>
      <c r="F515" s="112" t="str">
        <f>IF($B515="N/A","N/A",IF(E515&gt;10,"No",IF(E515&lt;-10,"No","Yes")))</f>
        <v>N/A</v>
      </c>
      <c r="G515" s="64">
        <v>0</v>
      </c>
      <c r="H515" s="112" t="str">
        <f>IF($B515="N/A","N/A",IF(G515&gt;10,"No",IF(G515&lt;-10,"No","Yes")))</f>
        <v>N/A</v>
      </c>
      <c r="I515" s="102" t="s">
        <v>1000</v>
      </c>
      <c r="J515" s="102" t="s">
        <v>1000</v>
      </c>
      <c r="K515" s="59" t="s">
        <v>117</v>
      </c>
      <c r="L515" s="43" t="str">
        <f>IF(J515="Div by 0", "N/A", IF(K515="N/A","N/A", IF(J515&gt;VALUE(MID(K515,1,2)), "No", IF(J515&lt;-1*VALUE(MID(K515,1,2)), "No", "Yes"))))</f>
        <v>N/A</v>
      </c>
    </row>
    <row r="516" spans="1:12">
      <c r="A516" s="220" t="s">
        <v>783</v>
      </c>
      <c r="B516" s="216"/>
      <c r="C516" s="216"/>
      <c r="D516" s="216"/>
      <c r="E516" s="216"/>
      <c r="F516" s="216"/>
      <c r="G516" s="216"/>
      <c r="H516" s="216"/>
      <c r="I516" s="216"/>
      <c r="J516" s="216"/>
      <c r="K516" s="216"/>
      <c r="L516" s="217"/>
    </row>
    <row r="517" spans="1:12">
      <c r="A517" s="153" t="s">
        <v>608</v>
      </c>
      <c r="B517" s="114" t="s">
        <v>51</v>
      </c>
      <c r="C517" s="65" t="s">
        <v>1000</v>
      </c>
      <c r="D517" s="103" t="str">
        <f>IF($B517="N/A","N/A",IF(C517&gt;10,"No",IF(C517&lt;-10,"No","Yes")))</f>
        <v>N/A</v>
      </c>
      <c r="E517" s="65" t="s">
        <v>1000</v>
      </c>
      <c r="F517" s="103" t="str">
        <f>IF($B517="N/A","N/A",IF(E517&gt;10,"No",IF(E517&lt;-10,"No","Yes")))</f>
        <v>N/A</v>
      </c>
      <c r="G517" s="65" t="s">
        <v>1000</v>
      </c>
      <c r="H517" s="103" t="str">
        <f>IF($B517="N/A","N/A",IF(G517&gt;10,"No",IF(G517&lt;-10,"No","Yes")))</f>
        <v>N/A</v>
      </c>
      <c r="I517" s="104" t="s">
        <v>1000</v>
      </c>
      <c r="J517" s="104" t="s">
        <v>1000</v>
      </c>
      <c r="K517" s="66" t="s">
        <v>117</v>
      </c>
      <c r="L517" s="138" t="str">
        <f>IF(J517="Div by 0", "N/A", IF(K517="N/A","N/A", IF(J517&gt;VALUE(MID(K517,1,2)), "No", IF(J517&lt;-1*VALUE(MID(K517,1,2)), "No", "Yes"))))</f>
        <v>N/A</v>
      </c>
    </row>
    <row r="518" spans="1:12">
      <c r="A518" s="153" t="s">
        <v>609</v>
      </c>
      <c r="B518" s="70" t="s">
        <v>51</v>
      </c>
      <c r="C518" s="40" t="s">
        <v>1000</v>
      </c>
      <c r="D518" s="10" t="str">
        <f>IF($B518="N/A","N/A",IF(C518&gt;10,"No",IF(C518&lt;-10,"No","Yes")))</f>
        <v>N/A</v>
      </c>
      <c r="E518" s="40" t="s">
        <v>1000</v>
      </c>
      <c r="F518" s="10" t="str">
        <f>IF($B518="N/A","N/A",IF(E518&gt;10,"No",IF(E518&lt;-10,"No","Yes")))</f>
        <v>N/A</v>
      </c>
      <c r="G518" s="40" t="s">
        <v>1000</v>
      </c>
      <c r="H518" s="10" t="str">
        <f>IF($B518="N/A","N/A",IF(G518&gt;10,"No",IF(G518&lt;-10,"No","Yes")))</f>
        <v>N/A</v>
      </c>
      <c r="I518" s="96" t="s">
        <v>1000</v>
      </c>
      <c r="J518" s="96" t="s">
        <v>1000</v>
      </c>
      <c r="K518" s="11" t="s">
        <v>117</v>
      </c>
      <c r="L518" s="21" t="str">
        <f>IF(J518="Div by 0", "N/A", IF(K518="N/A","N/A", IF(J518&gt;VALUE(MID(K518,1,2)), "No", IF(J518&lt;-1*VALUE(MID(K518,1,2)), "No", "Yes"))))</f>
        <v>N/A</v>
      </c>
    </row>
    <row r="519" spans="1:12">
      <c r="A519" s="153" t="s">
        <v>610</v>
      </c>
      <c r="B519" s="70" t="s">
        <v>51</v>
      </c>
      <c r="C519" s="40" t="s">
        <v>1000</v>
      </c>
      <c r="D519" s="10" t="str">
        <f>IF($B519="N/A","N/A",IF(C519&gt;10,"No",IF(C519&lt;-10,"No","Yes")))</f>
        <v>N/A</v>
      </c>
      <c r="E519" s="40" t="s">
        <v>1000</v>
      </c>
      <c r="F519" s="10" t="str">
        <f>IF($B519="N/A","N/A",IF(E519&gt;10,"No",IF(E519&lt;-10,"No","Yes")))</f>
        <v>N/A</v>
      </c>
      <c r="G519" s="40" t="s">
        <v>1000</v>
      </c>
      <c r="H519" s="10" t="str">
        <f>IF($B519="N/A","N/A",IF(G519&gt;10,"No",IF(G519&lt;-10,"No","Yes")))</f>
        <v>N/A</v>
      </c>
      <c r="I519" s="96" t="s">
        <v>1000</v>
      </c>
      <c r="J519" s="96" t="s">
        <v>1000</v>
      </c>
      <c r="K519" s="11" t="s">
        <v>117</v>
      </c>
      <c r="L519" s="21" t="str">
        <f>IF(J519="Div by 0", "N/A", IF(K519="N/A","N/A", IF(J519&gt;VALUE(MID(K519,1,2)), "No", IF(J519&lt;-1*VALUE(MID(K519,1,2)), "No", "Yes"))))</f>
        <v>N/A</v>
      </c>
    </row>
    <row r="520" spans="1:12">
      <c r="A520" s="113" t="s">
        <v>611</v>
      </c>
      <c r="B520" s="59" t="s">
        <v>51</v>
      </c>
      <c r="C520" s="64" t="s">
        <v>1000</v>
      </c>
      <c r="D520" s="56" t="str">
        <f>IF($B520="N/A","N/A",IF(C520&gt;10,"No",IF(C520&lt;-10,"No","Yes")))</f>
        <v>N/A</v>
      </c>
      <c r="E520" s="64" t="s">
        <v>1000</v>
      </c>
      <c r="F520" s="56" t="str">
        <f>IF($B520="N/A","N/A",IF(E520&gt;10,"No",IF(E520&lt;-10,"No","Yes")))</f>
        <v>N/A</v>
      </c>
      <c r="G520" s="64" t="s">
        <v>1000</v>
      </c>
      <c r="H520" s="56" t="str">
        <f>IF($B520="N/A","N/A",IF(G520&gt;10,"No",IF(G520&lt;-10,"No","Yes")))</f>
        <v>N/A</v>
      </c>
      <c r="I520" s="51" t="s">
        <v>1000</v>
      </c>
      <c r="J520" s="51" t="s">
        <v>1000</v>
      </c>
      <c r="K520" s="59" t="s">
        <v>117</v>
      </c>
      <c r="L520" s="21" t="str">
        <f>IF(J520="Div by 0", "N/A", IF(K520="N/A","N/A", IF(J520&gt;VALUE(MID(K520,1,2)), "No", IF(J520&lt;-1*VALUE(MID(K520,1,2)), "No", "Yes"))))</f>
        <v>N/A</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273876</v>
      </c>
      <c r="D522" s="56" t="str">
        <f t="shared" ref="D522:D554" si="126">IF($B522="N/A","N/A",IF(C522&gt;10,"No",IF(C522&lt;-10,"No","Yes")))</f>
        <v>N/A</v>
      </c>
      <c r="E522" s="50">
        <v>263841</v>
      </c>
      <c r="F522" s="56" t="str">
        <f t="shared" ref="F522:F554" si="127">IF($B522="N/A","N/A",IF(E522&gt;10,"No",IF(E522&lt;-10,"No","Yes")))</f>
        <v>N/A</v>
      </c>
      <c r="G522" s="50">
        <v>251727</v>
      </c>
      <c r="H522" s="56" t="str">
        <f t="shared" ref="H522:H554" si="128">IF($B522="N/A","N/A",IF(G522&gt;10,"No",IF(G522&lt;-10,"No","Yes")))</f>
        <v>N/A</v>
      </c>
      <c r="I522" s="51">
        <v>-3.66</v>
      </c>
      <c r="J522" s="51">
        <v>-4.59</v>
      </c>
      <c r="K522" s="55" t="s">
        <v>117</v>
      </c>
      <c r="L522" s="21" t="str">
        <f t="shared" ref="L522:L554" si="129">IF(J522="Div by 0", "N/A", IF(K522="N/A","N/A", IF(J522&gt;VALUE(MID(K522,1,2)), "No", IF(J522&lt;-1*VALUE(MID(K522,1,2)), "No", "Yes"))))</f>
        <v>Yes</v>
      </c>
    </row>
    <row r="523" spans="1:12">
      <c r="A523" s="118" t="s">
        <v>33</v>
      </c>
      <c r="B523" s="70" t="s">
        <v>51</v>
      </c>
      <c r="C523" s="39">
        <v>220054</v>
      </c>
      <c r="D523" s="10" t="str">
        <f t="shared" si="126"/>
        <v>N/A</v>
      </c>
      <c r="E523" s="39">
        <v>212535</v>
      </c>
      <c r="F523" s="10" t="str">
        <f t="shared" si="127"/>
        <v>N/A</v>
      </c>
      <c r="G523" s="39">
        <v>204917</v>
      </c>
      <c r="H523" s="10" t="str">
        <f t="shared" si="128"/>
        <v>N/A</v>
      </c>
      <c r="I523" s="96">
        <v>-3.42</v>
      </c>
      <c r="J523" s="96">
        <v>-3.58</v>
      </c>
      <c r="K523" s="11" t="s">
        <v>117</v>
      </c>
      <c r="L523" s="21" t="str">
        <f t="shared" si="129"/>
        <v>Yes</v>
      </c>
    </row>
    <row r="524" spans="1:12">
      <c r="A524" s="118" t="s">
        <v>408</v>
      </c>
      <c r="B524" s="70" t="s">
        <v>51</v>
      </c>
      <c r="C524" s="39">
        <v>185315.26</v>
      </c>
      <c r="D524" s="10" t="str">
        <f t="shared" si="126"/>
        <v>N/A</v>
      </c>
      <c r="E524" s="39">
        <v>177329.27</v>
      </c>
      <c r="F524" s="10" t="str">
        <f t="shared" si="127"/>
        <v>N/A</v>
      </c>
      <c r="G524" s="39">
        <v>167412.56</v>
      </c>
      <c r="H524" s="10" t="str">
        <f t="shared" si="128"/>
        <v>N/A</v>
      </c>
      <c r="I524" s="96">
        <v>-4.3099999999999996</v>
      </c>
      <c r="J524" s="96">
        <v>-5.59</v>
      </c>
      <c r="K524" s="11" t="s">
        <v>117</v>
      </c>
      <c r="L524" s="21" t="str">
        <f t="shared" si="129"/>
        <v>Yes</v>
      </c>
    </row>
    <row r="525" spans="1:12">
      <c r="A525" s="69" t="s">
        <v>591</v>
      </c>
      <c r="B525" s="70" t="s">
        <v>51</v>
      </c>
      <c r="C525" s="39">
        <v>526</v>
      </c>
      <c r="D525" s="10" t="str">
        <f t="shared" si="126"/>
        <v>N/A</v>
      </c>
      <c r="E525" s="39">
        <v>291</v>
      </c>
      <c r="F525" s="10" t="str">
        <f t="shared" si="127"/>
        <v>N/A</v>
      </c>
      <c r="G525" s="39">
        <v>299</v>
      </c>
      <c r="H525" s="10" t="str">
        <f t="shared" si="128"/>
        <v>N/A</v>
      </c>
      <c r="I525" s="96">
        <v>-44.7</v>
      </c>
      <c r="J525" s="96">
        <v>2.7490000000000001</v>
      </c>
      <c r="K525" s="11" t="s">
        <v>116</v>
      </c>
      <c r="L525" s="21" t="str">
        <f t="shared" si="129"/>
        <v>Yes</v>
      </c>
    </row>
    <row r="526" spans="1:12">
      <c r="A526" s="153" t="s">
        <v>787</v>
      </c>
      <c r="B526" s="70" t="s">
        <v>51</v>
      </c>
      <c r="C526" s="39">
        <v>191</v>
      </c>
      <c r="D526" s="10" t="str">
        <f t="shared" si="126"/>
        <v>N/A</v>
      </c>
      <c r="E526" s="39">
        <v>116</v>
      </c>
      <c r="F526" s="10" t="str">
        <f t="shared" si="127"/>
        <v>N/A</v>
      </c>
      <c r="G526" s="39">
        <v>110</v>
      </c>
      <c r="H526" s="10" t="str">
        <f t="shared" si="128"/>
        <v>N/A</v>
      </c>
      <c r="I526" s="96">
        <v>-39.299999999999997</v>
      </c>
      <c r="J526" s="96">
        <v>-5.17</v>
      </c>
      <c r="K526" s="11" t="s">
        <v>116</v>
      </c>
      <c r="L526" s="21" t="str">
        <f t="shared" si="129"/>
        <v>Yes</v>
      </c>
    </row>
    <row r="527" spans="1:12">
      <c r="A527" s="153" t="s">
        <v>788</v>
      </c>
      <c r="B527" s="70" t="s">
        <v>51</v>
      </c>
      <c r="C527" s="39">
        <v>40</v>
      </c>
      <c r="D527" s="10" t="str">
        <f t="shared" si="126"/>
        <v>N/A</v>
      </c>
      <c r="E527" s="39">
        <v>14</v>
      </c>
      <c r="F527" s="10" t="str">
        <f t="shared" si="127"/>
        <v>N/A</v>
      </c>
      <c r="G527" s="39">
        <v>23</v>
      </c>
      <c r="H527" s="10" t="str">
        <f t="shared" si="128"/>
        <v>N/A</v>
      </c>
      <c r="I527" s="96">
        <v>-65</v>
      </c>
      <c r="J527" s="96">
        <v>64.290000000000006</v>
      </c>
      <c r="K527" s="11" t="s">
        <v>116</v>
      </c>
      <c r="L527" s="21" t="str">
        <f t="shared" si="129"/>
        <v>No</v>
      </c>
    </row>
    <row r="528" spans="1:12">
      <c r="A528" s="153" t="s">
        <v>789</v>
      </c>
      <c r="B528" s="70" t="s">
        <v>51</v>
      </c>
      <c r="C528" s="39">
        <v>237</v>
      </c>
      <c r="D528" s="10" t="str">
        <f t="shared" si="126"/>
        <v>N/A</v>
      </c>
      <c r="E528" s="39">
        <v>119</v>
      </c>
      <c r="F528" s="10" t="str">
        <f t="shared" si="127"/>
        <v>N/A</v>
      </c>
      <c r="G528" s="39">
        <v>136</v>
      </c>
      <c r="H528" s="10" t="str">
        <f t="shared" si="128"/>
        <v>N/A</v>
      </c>
      <c r="I528" s="96">
        <v>-49.8</v>
      </c>
      <c r="J528" s="96">
        <v>14.29</v>
      </c>
      <c r="K528" s="11" t="s">
        <v>116</v>
      </c>
      <c r="L528" s="21" t="str">
        <f t="shared" si="129"/>
        <v>No</v>
      </c>
    </row>
    <row r="529" spans="1:12">
      <c r="A529" s="153" t="s">
        <v>790</v>
      </c>
      <c r="B529" s="70" t="s">
        <v>51</v>
      </c>
      <c r="C529" s="39">
        <v>58</v>
      </c>
      <c r="D529" s="10" t="str">
        <f t="shared" si="126"/>
        <v>N/A</v>
      </c>
      <c r="E529" s="39">
        <v>42</v>
      </c>
      <c r="F529" s="10" t="str">
        <f t="shared" si="127"/>
        <v>N/A</v>
      </c>
      <c r="G529" s="39">
        <v>30</v>
      </c>
      <c r="H529" s="10" t="str">
        <f t="shared" si="128"/>
        <v>N/A</v>
      </c>
      <c r="I529" s="96">
        <v>-27.6</v>
      </c>
      <c r="J529" s="96">
        <v>-28.6</v>
      </c>
      <c r="K529" s="11" t="s">
        <v>116</v>
      </c>
      <c r="L529" s="21" t="str">
        <f t="shared" si="129"/>
        <v>No</v>
      </c>
    </row>
    <row r="530" spans="1:12">
      <c r="A530" s="153" t="s">
        <v>791</v>
      </c>
      <c r="B530" s="70" t="s">
        <v>51</v>
      </c>
      <c r="C530" s="39">
        <v>0</v>
      </c>
      <c r="D530" s="10" t="str">
        <f t="shared" si="126"/>
        <v>N/A</v>
      </c>
      <c r="E530" s="39">
        <v>0</v>
      </c>
      <c r="F530" s="10" t="str">
        <f t="shared" si="127"/>
        <v>N/A</v>
      </c>
      <c r="G530" s="39">
        <v>0</v>
      </c>
      <c r="H530" s="10" t="str">
        <f t="shared" si="128"/>
        <v>N/A</v>
      </c>
      <c r="I530" s="96" t="s">
        <v>1000</v>
      </c>
      <c r="J530" s="96" t="s">
        <v>1000</v>
      </c>
      <c r="K530" s="11" t="s">
        <v>116</v>
      </c>
      <c r="L530" s="21" t="str">
        <f t="shared" si="129"/>
        <v>N/A</v>
      </c>
    </row>
    <row r="531" spans="1:12">
      <c r="A531" s="69" t="s">
        <v>594</v>
      </c>
      <c r="B531" s="70" t="s">
        <v>51</v>
      </c>
      <c r="C531" s="39">
        <v>19256</v>
      </c>
      <c r="D531" s="10" t="str">
        <f t="shared" si="126"/>
        <v>N/A</v>
      </c>
      <c r="E531" s="39">
        <v>19839</v>
      </c>
      <c r="F531" s="10" t="str">
        <f t="shared" si="127"/>
        <v>N/A</v>
      </c>
      <c r="G531" s="39">
        <v>20003</v>
      </c>
      <c r="H531" s="10" t="str">
        <f t="shared" si="128"/>
        <v>N/A</v>
      </c>
      <c r="I531" s="96">
        <v>3.028</v>
      </c>
      <c r="J531" s="96">
        <v>0.82669999999999999</v>
      </c>
      <c r="K531" s="11" t="s">
        <v>116</v>
      </c>
      <c r="L531" s="21" t="str">
        <f t="shared" si="129"/>
        <v>Yes</v>
      </c>
    </row>
    <row r="532" spans="1:12">
      <c r="A532" s="153" t="s">
        <v>792</v>
      </c>
      <c r="B532" s="70" t="s">
        <v>51</v>
      </c>
      <c r="C532" s="39">
        <v>11737</v>
      </c>
      <c r="D532" s="10" t="str">
        <f t="shared" si="126"/>
        <v>N/A</v>
      </c>
      <c r="E532" s="39">
        <v>12270</v>
      </c>
      <c r="F532" s="10" t="str">
        <f t="shared" si="127"/>
        <v>N/A</v>
      </c>
      <c r="G532" s="39">
        <v>12656</v>
      </c>
      <c r="H532" s="10" t="str">
        <f t="shared" si="128"/>
        <v>N/A</v>
      </c>
      <c r="I532" s="96">
        <v>4.5410000000000004</v>
      </c>
      <c r="J532" s="96">
        <v>3.1459999999999999</v>
      </c>
      <c r="K532" s="11" t="s">
        <v>116</v>
      </c>
      <c r="L532" s="21" t="str">
        <f t="shared" si="129"/>
        <v>Yes</v>
      </c>
    </row>
    <row r="533" spans="1:12">
      <c r="A533" s="153" t="s">
        <v>793</v>
      </c>
      <c r="B533" s="70" t="s">
        <v>51</v>
      </c>
      <c r="C533" s="39">
        <v>1052</v>
      </c>
      <c r="D533" s="10" t="str">
        <f t="shared" si="126"/>
        <v>N/A</v>
      </c>
      <c r="E533" s="39">
        <v>1055</v>
      </c>
      <c r="F533" s="10" t="str">
        <f t="shared" si="127"/>
        <v>N/A</v>
      </c>
      <c r="G533" s="39">
        <v>965</v>
      </c>
      <c r="H533" s="10" t="str">
        <f t="shared" si="128"/>
        <v>N/A</v>
      </c>
      <c r="I533" s="96">
        <v>0.28520000000000001</v>
      </c>
      <c r="J533" s="96">
        <v>-8.5299999999999994</v>
      </c>
      <c r="K533" s="11" t="s">
        <v>116</v>
      </c>
      <c r="L533" s="21" t="str">
        <f t="shared" si="129"/>
        <v>Yes</v>
      </c>
    </row>
    <row r="534" spans="1:12">
      <c r="A534" s="153" t="s">
        <v>886</v>
      </c>
      <c r="B534" s="70" t="s">
        <v>51</v>
      </c>
      <c r="C534" s="39">
        <v>4084</v>
      </c>
      <c r="D534" s="10" t="str">
        <f t="shared" si="126"/>
        <v>N/A</v>
      </c>
      <c r="E534" s="39">
        <v>3996</v>
      </c>
      <c r="F534" s="10" t="str">
        <f t="shared" si="127"/>
        <v>N/A</v>
      </c>
      <c r="G534" s="39">
        <v>3778</v>
      </c>
      <c r="H534" s="10" t="str">
        <f t="shared" si="128"/>
        <v>N/A</v>
      </c>
      <c r="I534" s="96">
        <v>-2.15</v>
      </c>
      <c r="J534" s="96">
        <v>-5.46</v>
      </c>
      <c r="K534" s="11" t="s">
        <v>116</v>
      </c>
      <c r="L534" s="21" t="str">
        <f t="shared" si="129"/>
        <v>Yes</v>
      </c>
    </row>
    <row r="535" spans="1:12">
      <c r="A535" s="153" t="s">
        <v>808</v>
      </c>
      <c r="B535" s="70" t="s">
        <v>51</v>
      </c>
      <c r="C535" s="39">
        <v>2382</v>
      </c>
      <c r="D535" s="10" t="str">
        <f t="shared" si="126"/>
        <v>N/A</v>
      </c>
      <c r="E535" s="39">
        <v>2517</v>
      </c>
      <c r="F535" s="10" t="str">
        <f t="shared" si="127"/>
        <v>N/A</v>
      </c>
      <c r="G535" s="39">
        <v>2604</v>
      </c>
      <c r="H535" s="10" t="str">
        <f t="shared" si="128"/>
        <v>N/A</v>
      </c>
      <c r="I535" s="96">
        <v>5.6680000000000001</v>
      </c>
      <c r="J535" s="96">
        <v>3.456</v>
      </c>
      <c r="K535" s="11" t="s">
        <v>116</v>
      </c>
      <c r="L535" s="21" t="str">
        <f t="shared" si="129"/>
        <v>Yes</v>
      </c>
    </row>
    <row r="536" spans="1:12">
      <c r="A536" s="153" t="s">
        <v>794</v>
      </c>
      <c r="B536" s="70" t="s">
        <v>51</v>
      </c>
      <c r="C536" s="39">
        <v>1</v>
      </c>
      <c r="D536" s="10" t="str">
        <f t="shared" si="126"/>
        <v>N/A</v>
      </c>
      <c r="E536" s="39">
        <v>1</v>
      </c>
      <c r="F536" s="10" t="str">
        <f t="shared" si="127"/>
        <v>N/A</v>
      </c>
      <c r="G536" s="39">
        <v>0</v>
      </c>
      <c r="H536" s="10" t="str">
        <f t="shared" si="128"/>
        <v>N/A</v>
      </c>
      <c r="I536" s="96">
        <v>0</v>
      </c>
      <c r="J536" s="96">
        <v>-100</v>
      </c>
      <c r="K536" s="11" t="s">
        <v>116</v>
      </c>
      <c r="L536" s="21" t="str">
        <f t="shared" si="129"/>
        <v>No</v>
      </c>
    </row>
    <row r="537" spans="1:12">
      <c r="A537" s="69" t="s">
        <v>597</v>
      </c>
      <c r="B537" s="70" t="s">
        <v>51</v>
      </c>
      <c r="C537" s="39">
        <v>171475</v>
      </c>
      <c r="D537" s="10" t="str">
        <f t="shared" si="126"/>
        <v>N/A</v>
      </c>
      <c r="E537" s="39">
        <v>166483</v>
      </c>
      <c r="F537" s="10" t="str">
        <f t="shared" si="127"/>
        <v>N/A</v>
      </c>
      <c r="G537" s="39">
        <v>157397</v>
      </c>
      <c r="H537" s="10" t="str">
        <f t="shared" si="128"/>
        <v>N/A</v>
      </c>
      <c r="I537" s="96">
        <v>-2.91</v>
      </c>
      <c r="J537" s="96">
        <v>-5.46</v>
      </c>
      <c r="K537" s="11" t="s">
        <v>116</v>
      </c>
      <c r="L537" s="21" t="str">
        <f t="shared" si="129"/>
        <v>Yes</v>
      </c>
    </row>
    <row r="538" spans="1:12">
      <c r="A538" s="153" t="s">
        <v>795</v>
      </c>
      <c r="B538" s="70" t="s">
        <v>51</v>
      </c>
      <c r="C538" s="39">
        <v>53927</v>
      </c>
      <c r="D538" s="10" t="str">
        <f t="shared" si="126"/>
        <v>N/A</v>
      </c>
      <c r="E538" s="39">
        <v>51126</v>
      </c>
      <c r="F538" s="10" t="str">
        <f t="shared" si="127"/>
        <v>N/A</v>
      </c>
      <c r="G538" s="39">
        <v>48039</v>
      </c>
      <c r="H538" s="10" t="str">
        <f t="shared" si="128"/>
        <v>N/A</v>
      </c>
      <c r="I538" s="96">
        <v>-5.19</v>
      </c>
      <c r="J538" s="96">
        <v>-6.04</v>
      </c>
      <c r="K538" s="11" t="s">
        <v>116</v>
      </c>
      <c r="L538" s="21" t="str">
        <f t="shared" si="129"/>
        <v>Yes</v>
      </c>
    </row>
    <row r="539" spans="1:12">
      <c r="A539" s="153" t="s">
        <v>796</v>
      </c>
      <c r="B539" s="70" t="s">
        <v>51</v>
      </c>
      <c r="C539" s="39">
        <v>0</v>
      </c>
      <c r="D539" s="10" t="str">
        <f t="shared" si="126"/>
        <v>N/A</v>
      </c>
      <c r="E539" s="39">
        <v>0</v>
      </c>
      <c r="F539" s="10" t="str">
        <f t="shared" si="127"/>
        <v>N/A</v>
      </c>
      <c r="G539" s="39">
        <v>0</v>
      </c>
      <c r="H539" s="10" t="str">
        <f t="shared" si="128"/>
        <v>N/A</v>
      </c>
      <c r="I539" s="96" t="s">
        <v>1000</v>
      </c>
      <c r="J539" s="96" t="s">
        <v>1000</v>
      </c>
      <c r="K539" s="11" t="s">
        <v>116</v>
      </c>
      <c r="L539" s="21" t="str">
        <f t="shared" si="129"/>
        <v>N/A</v>
      </c>
    </row>
    <row r="540" spans="1:12">
      <c r="A540" s="153" t="s">
        <v>797</v>
      </c>
      <c r="B540" s="70" t="s">
        <v>51</v>
      </c>
      <c r="C540" s="39">
        <v>2034</v>
      </c>
      <c r="D540" s="10" t="str">
        <f t="shared" si="126"/>
        <v>N/A</v>
      </c>
      <c r="E540" s="39">
        <v>1444</v>
      </c>
      <c r="F540" s="10" t="str">
        <f t="shared" si="127"/>
        <v>N/A</v>
      </c>
      <c r="G540" s="39">
        <v>1183</v>
      </c>
      <c r="H540" s="10" t="str">
        <f t="shared" si="128"/>
        <v>N/A</v>
      </c>
      <c r="I540" s="96">
        <v>-29</v>
      </c>
      <c r="J540" s="96">
        <v>-18.100000000000001</v>
      </c>
      <c r="K540" s="11" t="s">
        <v>116</v>
      </c>
      <c r="L540" s="21" t="str">
        <f t="shared" si="129"/>
        <v>No</v>
      </c>
    </row>
    <row r="541" spans="1:12">
      <c r="A541" s="153" t="s">
        <v>798</v>
      </c>
      <c r="B541" s="70" t="s">
        <v>51</v>
      </c>
      <c r="C541" s="39">
        <v>75352</v>
      </c>
      <c r="D541" s="10" t="str">
        <f t="shared" si="126"/>
        <v>N/A</v>
      </c>
      <c r="E541" s="39">
        <v>72709</v>
      </c>
      <c r="F541" s="10" t="str">
        <f t="shared" si="127"/>
        <v>N/A</v>
      </c>
      <c r="G541" s="39">
        <v>68204</v>
      </c>
      <c r="H541" s="10" t="str">
        <f t="shared" si="128"/>
        <v>N/A</v>
      </c>
      <c r="I541" s="96">
        <v>-3.51</v>
      </c>
      <c r="J541" s="96">
        <v>-6.2</v>
      </c>
      <c r="K541" s="11" t="s">
        <v>116</v>
      </c>
      <c r="L541" s="21" t="str">
        <f t="shared" si="129"/>
        <v>Yes</v>
      </c>
    </row>
    <row r="542" spans="1:12">
      <c r="A542" s="153" t="s">
        <v>799</v>
      </c>
      <c r="B542" s="70" t="s">
        <v>51</v>
      </c>
      <c r="C542" s="39">
        <v>31342</v>
      </c>
      <c r="D542" s="10" t="str">
        <f t="shared" si="126"/>
        <v>N/A</v>
      </c>
      <c r="E542" s="39">
        <v>32434</v>
      </c>
      <c r="F542" s="10" t="str">
        <f t="shared" si="127"/>
        <v>N/A</v>
      </c>
      <c r="G542" s="39">
        <v>30691</v>
      </c>
      <c r="H542" s="10" t="str">
        <f t="shared" si="128"/>
        <v>N/A</v>
      </c>
      <c r="I542" s="96">
        <v>3.484</v>
      </c>
      <c r="J542" s="96">
        <v>-5.37</v>
      </c>
      <c r="K542" s="11" t="s">
        <v>116</v>
      </c>
      <c r="L542" s="21" t="str">
        <f t="shared" si="129"/>
        <v>Yes</v>
      </c>
    </row>
    <row r="543" spans="1:12">
      <c r="A543" s="153" t="s">
        <v>800</v>
      </c>
      <c r="B543" s="70" t="s">
        <v>51</v>
      </c>
      <c r="C543" s="39">
        <v>8052</v>
      </c>
      <c r="D543" s="10" t="str">
        <f t="shared" si="126"/>
        <v>N/A</v>
      </c>
      <c r="E543" s="39">
        <v>8547</v>
      </c>
      <c r="F543" s="10" t="str">
        <f t="shared" si="127"/>
        <v>N/A</v>
      </c>
      <c r="G543" s="39">
        <v>9280</v>
      </c>
      <c r="H543" s="10" t="str">
        <f t="shared" si="128"/>
        <v>N/A</v>
      </c>
      <c r="I543" s="96">
        <v>6.1479999999999997</v>
      </c>
      <c r="J543" s="96">
        <v>8.5760000000000005</v>
      </c>
      <c r="K543" s="11" t="s">
        <v>116</v>
      </c>
      <c r="L543" s="21" t="str">
        <f t="shared" si="129"/>
        <v>Yes</v>
      </c>
    </row>
    <row r="544" spans="1:12">
      <c r="A544" s="153" t="s">
        <v>801</v>
      </c>
      <c r="B544" s="70" t="s">
        <v>51</v>
      </c>
      <c r="C544" s="39">
        <v>768</v>
      </c>
      <c r="D544" s="10" t="str">
        <f t="shared" si="126"/>
        <v>N/A</v>
      </c>
      <c r="E544" s="39">
        <v>223</v>
      </c>
      <c r="F544" s="10" t="str">
        <f t="shared" si="127"/>
        <v>N/A</v>
      </c>
      <c r="G544" s="39">
        <v>0</v>
      </c>
      <c r="H544" s="10" t="str">
        <f t="shared" si="128"/>
        <v>N/A</v>
      </c>
      <c r="I544" s="96">
        <v>-71</v>
      </c>
      <c r="J544" s="96">
        <v>-100</v>
      </c>
      <c r="K544" s="11" t="s">
        <v>116</v>
      </c>
      <c r="L544" s="21" t="str">
        <f t="shared" si="129"/>
        <v>No</v>
      </c>
    </row>
    <row r="545" spans="1:12">
      <c r="A545" s="69" t="s">
        <v>599</v>
      </c>
      <c r="B545" s="70" t="s">
        <v>51</v>
      </c>
      <c r="C545" s="39">
        <v>82619</v>
      </c>
      <c r="D545" s="10" t="str">
        <f t="shared" si="126"/>
        <v>N/A</v>
      </c>
      <c r="E545" s="39">
        <v>77228</v>
      </c>
      <c r="F545" s="10" t="str">
        <f t="shared" si="127"/>
        <v>N/A</v>
      </c>
      <c r="G545" s="39">
        <v>74028</v>
      </c>
      <c r="H545" s="10" t="str">
        <f t="shared" si="128"/>
        <v>N/A</v>
      </c>
      <c r="I545" s="96">
        <v>-6.53</v>
      </c>
      <c r="J545" s="96">
        <v>-4.1399999999999997</v>
      </c>
      <c r="K545" s="11" t="s">
        <v>116</v>
      </c>
      <c r="L545" s="21" t="str">
        <f t="shared" si="129"/>
        <v>Yes</v>
      </c>
    </row>
    <row r="546" spans="1:12">
      <c r="A546" s="153" t="s">
        <v>802</v>
      </c>
      <c r="B546" s="70" t="s">
        <v>51</v>
      </c>
      <c r="C546" s="39">
        <v>25632</v>
      </c>
      <c r="D546" s="10" t="str">
        <f t="shared" si="126"/>
        <v>N/A</v>
      </c>
      <c r="E546" s="39">
        <v>22215</v>
      </c>
      <c r="F546" s="10" t="str">
        <f t="shared" si="127"/>
        <v>N/A</v>
      </c>
      <c r="G546" s="39">
        <v>19304</v>
      </c>
      <c r="H546" s="10" t="str">
        <f t="shared" si="128"/>
        <v>N/A</v>
      </c>
      <c r="I546" s="96">
        <v>-13.3</v>
      </c>
      <c r="J546" s="96">
        <v>-13.1</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1000</v>
      </c>
      <c r="J547" s="96" t="s">
        <v>1000</v>
      </c>
      <c r="K547" s="11" t="s">
        <v>116</v>
      </c>
      <c r="L547" s="21" t="str">
        <f t="shared" si="129"/>
        <v>N/A</v>
      </c>
    </row>
    <row r="548" spans="1:12">
      <c r="A548" s="153" t="s">
        <v>804</v>
      </c>
      <c r="B548" s="70" t="s">
        <v>51</v>
      </c>
      <c r="C548" s="39">
        <v>1760</v>
      </c>
      <c r="D548" s="10" t="str">
        <f t="shared" si="126"/>
        <v>N/A</v>
      </c>
      <c r="E548" s="39">
        <v>1240</v>
      </c>
      <c r="F548" s="10" t="str">
        <f t="shared" si="127"/>
        <v>N/A</v>
      </c>
      <c r="G548" s="39">
        <v>916</v>
      </c>
      <c r="H548" s="10" t="str">
        <f t="shared" si="128"/>
        <v>N/A</v>
      </c>
      <c r="I548" s="96">
        <v>-29.5</v>
      </c>
      <c r="J548" s="96">
        <v>-26.1</v>
      </c>
      <c r="K548" s="11" t="s">
        <v>116</v>
      </c>
      <c r="L548" s="21" t="str">
        <f t="shared" si="129"/>
        <v>No</v>
      </c>
    </row>
    <row r="549" spans="1:12">
      <c r="A549" s="153" t="s">
        <v>805</v>
      </c>
      <c r="B549" s="70" t="s">
        <v>51</v>
      </c>
      <c r="C549" s="39">
        <v>18598</v>
      </c>
      <c r="D549" s="10" t="str">
        <f t="shared" si="126"/>
        <v>N/A</v>
      </c>
      <c r="E549" s="39">
        <v>18444</v>
      </c>
      <c r="F549" s="10" t="str">
        <f t="shared" si="127"/>
        <v>N/A</v>
      </c>
      <c r="G549" s="39">
        <v>18547</v>
      </c>
      <c r="H549" s="10" t="str">
        <f t="shared" si="128"/>
        <v>N/A</v>
      </c>
      <c r="I549" s="96">
        <v>-0.82799999999999996</v>
      </c>
      <c r="J549" s="96">
        <v>0.55840000000000001</v>
      </c>
      <c r="K549" s="11" t="s">
        <v>116</v>
      </c>
      <c r="L549" s="21" t="str">
        <f t="shared" si="129"/>
        <v>Yes</v>
      </c>
    </row>
    <row r="550" spans="1:12">
      <c r="A550" s="153" t="s">
        <v>806</v>
      </c>
      <c r="B550" s="70" t="s">
        <v>51</v>
      </c>
      <c r="C550" s="39">
        <v>10504</v>
      </c>
      <c r="D550" s="10" t="str">
        <f t="shared" si="126"/>
        <v>N/A</v>
      </c>
      <c r="E550" s="39">
        <v>10821</v>
      </c>
      <c r="F550" s="10" t="str">
        <f t="shared" si="127"/>
        <v>N/A</v>
      </c>
      <c r="G550" s="39">
        <v>8010</v>
      </c>
      <c r="H550" s="10" t="str">
        <f t="shared" si="128"/>
        <v>N/A</v>
      </c>
      <c r="I550" s="96">
        <v>3.0179999999999998</v>
      </c>
      <c r="J550" s="96">
        <v>-26</v>
      </c>
      <c r="K550" s="11" t="s">
        <v>116</v>
      </c>
      <c r="L550" s="21" t="str">
        <f t="shared" si="129"/>
        <v>No</v>
      </c>
    </row>
    <row r="551" spans="1:12">
      <c r="A551" s="153" t="s">
        <v>807</v>
      </c>
      <c r="B551" s="70" t="s">
        <v>51</v>
      </c>
      <c r="C551" s="39">
        <v>26125</v>
      </c>
      <c r="D551" s="10" t="str">
        <f t="shared" si="126"/>
        <v>N/A</v>
      </c>
      <c r="E551" s="39">
        <v>24508</v>
      </c>
      <c r="F551" s="10" t="str">
        <f t="shared" si="127"/>
        <v>N/A</v>
      </c>
      <c r="G551" s="39">
        <v>27251</v>
      </c>
      <c r="H551" s="10" t="str">
        <f t="shared" si="128"/>
        <v>N/A</v>
      </c>
      <c r="I551" s="96">
        <v>-6.19</v>
      </c>
      <c r="J551" s="96">
        <v>11.19</v>
      </c>
      <c r="K551" s="11" t="s">
        <v>116</v>
      </c>
      <c r="L551" s="21" t="str">
        <f t="shared" si="129"/>
        <v>No</v>
      </c>
    </row>
    <row r="552" spans="1:12">
      <c r="A552" s="69" t="s">
        <v>828</v>
      </c>
      <c r="B552" s="70" t="s">
        <v>51</v>
      </c>
      <c r="C552" s="39">
        <v>152</v>
      </c>
      <c r="D552" s="10" t="str">
        <f t="shared" si="126"/>
        <v>N/A</v>
      </c>
      <c r="E552" s="39">
        <v>125</v>
      </c>
      <c r="F552" s="10" t="str">
        <f t="shared" si="127"/>
        <v>N/A</v>
      </c>
      <c r="G552" s="39">
        <v>113</v>
      </c>
      <c r="H552" s="10" t="str">
        <f t="shared" si="128"/>
        <v>N/A</v>
      </c>
      <c r="I552" s="96">
        <v>-17.8</v>
      </c>
      <c r="J552" s="96">
        <v>-9.6</v>
      </c>
      <c r="K552" s="11" t="s">
        <v>116</v>
      </c>
      <c r="L552" s="21" t="str">
        <f t="shared" si="129"/>
        <v>Yes</v>
      </c>
    </row>
    <row r="553" spans="1:12">
      <c r="A553" s="118" t="s">
        <v>409</v>
      </c>
      <c r="B553" s="70" t="s">
        <v>51</v>
      </c>
      <c r="C553" s="40">
        <v>683884175</v>
      </c>
      <c r="D553" s="10" t="str">
        <f t="shared" si="126"/>
        <v>N/A</v>
      </c>
      <c r="E553" s="40">
        <v>703819674</v>
      </c>
      <c r="F553" s="10" t="str">
        <f t="shared" si="127"/>
        <v>N/A</v>
      </c>
      <c r="G553" s="40">
        <v>748465564</v>
      </c>
      <c r="H553" s="10" t="str">
        <f t="shared" si="128"/>
        <v>N/A</v>
      </c>
      <c r="I553" s="96">
        <v>2.915</v>
      </c>
      <c r="J553" s="96">
        <v>6.343</v>
      </c>
      <c r="K553" s="11" t="s">
        <v>117</v>
      </c>
      <c r="L553" s="21" t="str">
        <f t="shared" si="129"/>
        <v>Yes</v>
      </c>
    </row>
    <row r="554" spans="1:12">
      <c r="A554" s="118" t="s">
        <v>410</v>
      </c>
      <c r="B554" s="70" t="s">
        <v>51</v>
      </c>
      <c r="C554" s="40">
        <v>2497.0577013000002</v>
      </c>
      <c r="D554" s="10" t="str">
        <f t="shared" si="126"/>
        <v>N/A</v>
      </c>
      <c r="E554" s="40">
        <v>2667.5902305</v>
      </c>
      <c r="F554" s="10" t="str">
        <f t="shared" si="127"/>
        <v>N/A</v>
      </c>
      <c r="G554" s="40">
        <v>2973.3225438999998</v>
      </c>
      <c r="H554" s="10" t="str">
        <f t="shared" si="128"/>
        <v>N/A</v>
      </c>
      <c r="I554" s="96">
        <v>6.8289999999999997</v>
      </c>
      <c r="J554" s="96">
        <v>11.46</v>
      </c>
      <c r="K554" s="11" t="s">
        <v>117</v>
      </c>
      <c r="L554" s="21" t="str">
        <f t="shared" si="129"/>
        <v>Yes</v>
      </c>
    </row>
    <row r="555" spans="1:12">
      <c r="A555" s="118" t="s">
        <v>411</v>
      </c>
      <c r="B555" s="101" t="s">
        <v>51</v>
      </c>
      <c r="C555" s="44">
        <v>3107.8016078000001</v>
      </c>
      <c r="D555" s="52" t="str">
        <f>IF($B555="N/A","N/A",IF(C555&gt;10,"No",IF(C555&lt;-10,"No","Yes")))</f>
        <v>N/A</v>
      </c>
      <c r="E555" s="44">
        <v>3311.5471521999998</v>
      </c>
      <c r="F555" s="52" t="str">
        <f>IF($B555="N/A","N/A",IF(E555&gt;10,"No",IF(E555&lt;-10,"No","Yes")))</f>
        <v>N/A</v>
      </c>
      <c r="G555" s="44">
        <v>3652.5303610999999</v>
      </c>
      <c r="H555" s="52" t="str">
        <f>IF($B555="N/A","N/A",IF(G555&gt;10,"No",IF(G555&lt;-10,"No","Yes")))</f>
        <v>N/A</v>
      </c>
      <c r="I555" s="102">
        <v>6.556</v>
      </c>
      <c r="J555" s="102">
        <v>10.3</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67997</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36</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67997</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5877.4752852000001</v>
      </c>
      <c r="D560" s="103" t="str">
        <f t="shared" ref="D560:D586" si="134">IF($B560="N/A","N/A",IF(C560&gt;10,"No",IF(C560&lt;-10,"No","Yes")))</f>
        <v>N/A</v>
      </c>
      <c r="E560" s="65">
        <v>5690.7731959000002</v>
      </c>
      <c r="F560" s="103" t="str">
        <f t="shared" ref="F560:F586" si="135">IF($B560="N/A","N/A",IF(E560&gt;10,"No",IF(E560&lt;-10,"No","Yes")))</f>
        <v>N/A</v>
      </c>
      <c r="G560" s="65">
        <v>5518.0535116999999</v>
      </c>
      <c r="H560" s="103" t="str">
        <f t="shared" ref="H560:H586" si="136">IF($B560="N/A","N/A",IF(G560&gt;10,"No",IF(G560&lt;-10,"No","Yes")))</f>
        <v>N/A</v>
      </c>
      <c r="I560" s="104">
        <v>-3.18</v>
      </c>
      <c r="J560" s="104">
        <v>-3.04</v>
      </c>
      <c r="K560" s="66" t="s">
        <v>117</v>
      </c>
      <c r="L560" s="138" t="str">
        <f t="shared" ref="L560:L586" si="137">IF(J560="Div by 0", "N/A", IF(K560="N/A","N/A", IF(J560&gt;VALUE(MID(K560,1,2)), "No", IF(J560&lt;-1*VALUE(MID(K560,1,2)), "No", "Yes"))))</f>
        <v>Yes</v>
      </c>
    </row>
    <row r="561" spans="1:12">
      <c r="A561" s="153" t="s">
        <v>787</v>
      </c>
      <c r="B561" s="70" t="s">
        <v>51</v>
      </c>
      <c r="C561" s="40">
        <v>4951.1413613000004</v>
      </c>
      <c r="D561" s="10" t="str">
        <f t="shared" si="134"/>
        <v>N/A</v>
      </c>
      <c r="E561" s="40">
        <v>3201.2327586000001</v>
      </c>
      <c r="F561" s="10" t="str">
        <f t="shared" si="135"/>
        <v>N/A</v>
      </c>
      <c r="G561" s="40">
        <v>3619.8636363999999</v>
      </c>
      <c r="H561" s="10" t="str">
        <f t="shared" si="136"/>
        <v>N/A</v>
      </c>
      <c r="I561" s="96">
        <v>-35.299999999999997</v>
      </c>
      <c r="J561" s="96">
        <v>13.08</v>
      </c>
      <c r="K561" s="11" t="s">
        <v>117</v>
      </c>
      <c r="L561" s="21" t="str">
        <f t="shared" si="137"/>
        <v>Yes</v>
      </c>
    </row>
    <row r="562" spans="1:12">
      <c r="A562" s="153" t="s">
        <v>788</v>
      </c>
      <c r="B562" s="70" t="s">
        <v>51</v>
      </c>
      <c r="C562" s="40">
        <v>5055.5749999999998</v>
      </c>
      <c r="D562" s="10" t="str">
        <f t="shared" si="134"/>
        <v>N/A</v>
      </c>
      <c r="E562" s="40">
        <v>4580.7142856999999</v>
      </c>
      <c r="F562" s="10" t="str">
        <f t="shared" si="135"/>
        <v>N/A</v>
      </c>
      <c r="G562" s="40">
        <v>6585.7826087000003</v>
      </c>
      <c r="H562" s="10" t="str">
        <f t="shared" si="136"/>
        <v>N/A</v>
      </c>
      <c r="I562" s="96">
        <v>-9.39</v>
      </c>
      <c r="J562" s="96">
        <v>43.77</v>
      </c>
      <c r="K562" s="11" t="s">
        <v>117</v>
      </c>
      <c r="L562" s="21" t="str">
        <f t="shared" si="137"/>
        <v>No</v>
      </c>
    </row>
    <row r="563" spans="1:12">
      <c r="A563" s="153" t="s">
        <v>789</v>
      </c>
      <c r="B563" s="70" t="s">
        <v>51</v>
      </c>
      <c r="C563" s="40">
        <v>2655.7383966000002</v>
      </c>
      <c r="D563" s="10" t="str">
        <f t="shared" si="134"/>
        <v>N/A</v>
      </c>
      <c r="E563" s="40">
        <v>3227.7058824000001</v>
      </c>
      <c r="F563" s="10" t="str">
        <f t="shared" si="135"/>
        <v>N/A</v>
      </c>
      <c r="G563" s="40">
        <v>2952.8235294000001</v>
      </c>
      <c r="H563" s="10" t="str">
        <f t="shared" si="136"/>
        <v>N/A</v>
      </c>
      <c r="I563" s="96">
        <v>21.54</v>
      </c>
      <c r="J563" s="96">
        <v>-8.52</v>
      </c>
      <c r="K563" s="11" t="s">
        <v>117</v>
      </c>
      <c r="L563" s="21" t="str">
        <f t="shared" si="137"/>
        <v>Yes</v>
      </c>
    </row>
    <row r="564" spans="1:12">
      <c r="A564" s="153" t="s">
        <v>790</v>
      </c>
      <c r="B564" s="70" t="s">
        <v>51</v>
      </c>
      <c r="C564" s="40">
        <v>22659.5</v>
      </c>
      <c r="D564" s="10" t="str">
        <f t="shared" si="134"/>
        <v>N/A</v>
      </c>
      <c r="E564" s="40">
        <v>19915.357143000001</v>
      </c>
      <c r="F564" s="10" t="str">
        <f t="shared" si="135"/>
        <v>N/A</v>
      </c>
      <c r="G564" s="40">
        <v>23288.533332999999</v>
      </c>
      <c r="H564" s="10" t="str">
        <f t="shared" si="136"/>
        <v>N/A</v>
      </c>
      <c r="I564" s="96">
        <v>-12.1</v>
      </c>
      <c r="J564" s="96">
        <v>16.940000000000001</v>
      </c>
      <c r="K564" s="11" t="s">
        <v>117</v>
      </c>
      <c r="L564" s="21" t="str">
        <f t="shared" si="137"/>
        <v>No</v>
      </c>
    </row>
    <row r="565" spans="1:12">
      <c r="A565" s="153" t="s">
        <v>791</v>
      </c>
      <c r="B565" s="70" t="s">
        <v>51</v>
      </c>
      <c r="C565" s="40" t="s">
        <v>1000</v>
      </c>
      <c r="D565" s="10" t="str">
        <f t="shared" si="134"/>
        <v>N/A</v>
      </c>
      <c r="E565" s="40" t="s">
        <v>1000</v>
      </c>
      <c r="F565" s="10" t="str">
        <f t="shared" si="135"/>
        <v>N/A</v>
      </c>
      <c r="G565" s="40" t="s">
        <v>1000</v>
      </c>
      <c r="H565" s="10" t="str">
        <f t="shared" si="136"/>
        <v>N/A</v>
      </c>
      <c r="I565" s="96" t="s">
        <v>1000</v>
      </c>
      <c r="J565" s="96" t="s">
        <v>1000</v>
      </c>
      <c r="K565" s="11" t="s">
        <v>117</v>
      </c>
      <c r="L565" s="21" t="str">
        <f t="shared" si="137"/>
        <v>N/A</v>
      </c>
    </row>
    <row r="566" spans="1:12">
      <c r="A566" s="69" t="s">
        <v>595</v>
      </c>
      <c r="B566" s="70" t="s">
        <v>51</v>
      </c>
      <c r="C566" s="40">
        <v>14735.125779</v>
      </c>
      <c r="D566" s="10" t="str">
        <f t="shared" si="134"/>
        <v>N/A</v>
      </c>
      <c r="E566" s="40">
        <v>15649.359343</v>
      </c>
      <c r="F566" s="10" t="str">
        <f t="shared" si="135"/>
        <v>N/A</v>
      </c>
      <c r="G566" s="40">
        <v>16530.960556000002</v>
      </c>
      <c r="H566" s="10" t="str">
        <f t="shared" si="136"/>
        <v>N/A</v>
      </c>
      <c r="I566" s="96">
        <v>6.2039999999999997</v>
      </c>
      <c r="J566" s="96">
        <v>5.633</v>
      </c>
      <c r="K566" s="11" t="s">
        <v>117</v>
      </c>
      <c r="L566" s="21" t="str">
        <f t="shared" si="137"/>
        <v>Yes</v>
      </c>
    </row>
    <row r="567" spans="1:12">
      <c r="A567" s="153" t="s">
        <v>792</v>
      </c>
      <c r="B567" s="70" t="s">
        <v>51</v>
      </c>
      <c r="C567" s="40">
        <v>11509.874925</v>
      </c>
      <c r="D567" s="10" t="str">
        <f t="shared" si="134"/>
        <v>N/A</v>
      </c>
      <c r="E567" s="40">
        <v>12253.780032999999</v>
      </c>
      <c r="F567" s="10" t="str">
        <f t="shared" si="135"/>
        <v>N/A</v>
      </c>
      <c r="G567" s="40">
        <v>12365.141672</v>
      </c>
      <c r="H567" s="10" t="str">
        <f t="shared" si="136"/>
        <v>N/A</v>
      </c>
      <c r="I567" s="96">
        <v>6.4630000000000001</v>
      </c>
      <c r="J567" s="96">
        <v>0.90880000000000005</v>
      </c>
      <c r="K567" s="11" t="s">
        <v>117</v>
      </c>
      <c r="L567" s="21" t="str">
        <f t="shared" si="137"/>
        <v>Yes</v>
      </c>
    </row>
    <row r="568" spans="1:12">
      <c r="A568" s="153" t="s">
        <v>793</v>
      </c>
      <c r="B568" s="70" t="s">
        <v>51</v>
      </c>
      <c r="C568" s="40">
        <v>10519.790875000001</v>
      </c>
      <c r="D568" s="10" t="str">
        <f t="shared" si="134"/>
        <v>N/A</v>
      </c>
      <c r="E568" s="40">
        <v>13674.395261</v>
      </c>
      <c r="F568" s="10" t="str">
        <f t="shared" si="135"/>
        <v>N/A</v>
      </c>
      <c r="G568" s="40">
        <v>14320.670466</v>
      </c>
      <c r="H568" s="10" t="str">
        <f t="shared" si="136"/>
        <v>N/A</v>
      </c>
      <c r="I568" s="96">
        <v>29.99</v>
      </c>
      <c r="J568" s="96">
        <v>4.726</v>
      </c>
      <c r="K568" s="11" t="s">
        <v>117</v>
      </c>
      <c r="L568" s="21" t="str">
        <f t="shared" si="137"/>
        <v>Yes</v>
      </c>
    </row>
    <row r="569" spans="1:12">
      <c r="A569" s="153" t="s">
        <v>886</v>
      </c>
      <c r="B569" s="70" t="s">
        <v>51</v>
      </c>
      <c r="C569" s="40">
        <v>10090.273996</v>
      </c>
      <c r="D569" s="10" t="str">
        <f t="shared" si="134"/>
        <v>N/A</v>
      </c>
      <c r="E569" s="40">
        <v>11569.515265</v>
      </c>
      <c r="F569" s="10" t="str">
        <f t="shared" si="135"/>
        <v>N/A</v>
      </c>
      <c r="G569" s="40">
        <v>13252.238221</v>
      </c>
      <c r="H569" s="10" t="str">
        <f t="shared" si="136"/>
        <v>N/A</v>
      </c>
      <c r="I569" s="96">
        <v>14.66</v>
      </c>
      <c r="J569" s="96">
        <v>14.54</v>
      </c>
      <c r="K569" s="11" t="s">
        <v>117</v>
      </c>
      <c r="L569" s="21" t="str">
        <f t="shared" si="137"/>
        <v>Yes</v>
      </c>
    </row>
    <row r="570" spans="1:12">
      <c r="A570" s="153" t="s">
        <v>808</v>
      </c>
      <c r="B570" s="70" t="s">
        <v>51</v>
      </c>
      <c r="C570" s="40">
        <v>40458.486986000004</v>
      </c>
      <c r="D570" s="10" t="str">
        <f t="shared" si="134"/>
        <v>N/A</v>
      </c>
      <c r="E570" s="40">
        <v>39513.503773999997</v>
      </c>
      <c r="F570" s="10" t="str">
        <f t="shared" si="135"/>
        <v>N/A</v>
      </c>
      <c r="G570" s="40">
        <v>42353.751151999997</v>
      </c>
      <c r="H570" s="10" t="str">
        <f t="shared" si="136"/>
        <v>N/A</v>
      </c>
      <c r="I570" s="96">
        <v>-2.34</v>
      </c>
      <c r="J570" s="96">
        <v>7.1879999999999997</v>
      </c>
      <c r="K570" s="11" t="s">
        <v>117</v>
      </c>
      <c r="L570" s="21" t="str">
        <f t="shared" si="137"/>
        <v>Yes</v>
      </c>
    </row>
    <row r="571" spans="1:12">
      <c r="A571" s="153" t="s">
        <v>794</v>
      </c>
      <c r="B571" s="70" t="s">
        <v>51</v>
      </c>
      <c r="C571" s="40">
        <v>565</v>
      </c>
      <c r="D571" s="10" t="str">
        <f t="shared" si="134"/>
        <v>N/A</v>
      </c>
      <c r="E571" s="40">
        <v>0</v>
      </c>
      <c r="F571" s="10" t="str">
        <f t="shared" si="135"/>
        <v>N/A</v>
      </c>
      <c r="G571" s="40" t="s">
        <v>1000</v>
      </c>
      <c r="H571" s="10" t="str">
        <f t="shared" si="136"/>
        <v>N/A</v>
      </c>
      <c r="I571" s="96">
        <v>-100</v>
      </c>
      <c r="J571" s="96" t="s">
        <v>1000</v>
      </c>
      <c r="K571" s="11" t="s">
        <v>117</v>
      </c>
      <c r="L571" s="21" t="str">
        <f t="shared" si="137"/>
        <v>N/A</v>
      </c>
    </row>
    <row r="572" spans="1:12">
      <c r="A572" s="69" t="s">
        <v>598</v>
      </c>
      <c r="B572" s="70" t="s">
        <v>51</v>
      </c>
      <c r="C572" s="40">
        <v>1475.2636361</v>
      </c>
      <c r="D572" s="10" t="str">
        <f t="shared" si="134"/>
        <v>N/A</v>
      </c>
      <c r="E572" s="40">
        <v>1472.5754400999999</v>
      </c>
      <c r="F572" s="10" t="str">
        <f t="shared" si="135"/>
        <v>N/A</v>
      </c>
      <c r="G572" s="40">
        <v>1705.4928047999999</v>
      </c>
      <c r="H572" s="10" t="str">
        <f t="shared" si="136"/>
        <v>N/A</v>
      </c>
      <c r="I572" s="96">
        <v>-0.182</v>
      </c>
      <c r="J572" s="96">
        <v>15.82</v>
      </c>
      <c r="K572" s="11" t="s">
        <v>117</v>
      </c>
      <c r="L572" s="21" t="str">
        <f t="shared" si="137"/>
        <v>No</v>
      </c>
    </row>
    <row r="573" spans="1:12">
      <c r="A573" s="153" t="s">
        <v>795</v>
      </c>
      <c r="B573" s="70" t="s">
        <v>51</v>
      </c>
      <c r="C573" s="40">
        <v>1049.5321452999999</v>
      </c>
      <c r="D573" s="10" t="str">
        <f t="shared" si="134"/>
        <v>N/A</v>
      </c>
      <c r="E573" s="40">
        <v>988.00504636000005</v>
      </c>
      <c r="F573" s="10" t="str">
        <f t="shared" si="135"/>
        <v>N/A</v>
      </c>
      <c r="G573" s="40">
        <v>1051.5459522000001</v>
      </c>
      <c r="H573" s="10" t="str">
        <f t="shared" si="136"/>
        <v>N/A</v>
      </c>
      <c r="I573" s="96">
        <v>-5.86</v>
      </c>
      <c r="J573" s="96">
        <v>6.431</v>
      </c>
      <c r="K573" s="11" t="s">
        <v>117</v>
      </c>
      <c r="L573" s="21" t="str">
        <f t="shared" si="137"/>
        <v>Yes</v>
      </c>
    </row>
    <row r="574" spans="1:12">
      <c r="A574" s="153" t="s">
        <v>796</v>
      </c>
      <c r="B574" s="70" t="s">
        <v>51</v>
      </c>
      <c r="C574" s="40" t="s">
        <v>1000</v>
      </c>
      <c r="D574" s="10" t="str">
        <f t="shared" si="134"/>
        <v>N/A</v>
      </c>
      <c r="E574" s="40" t="s">
        <v>1000</v>
      </c>
      <c r="F574" s="10" t="str">
        <f t="shared" si="135"/>
        <v>N/A</v>
      </c>
      <c r="G574" s="40" t="s">
        <v>1000</v>
      </c>
      <c r="H574" s="10" t="str">
        <f t="shared" si="136"/>
        <v>N/A</v>
      </c>
      <c r="I574" s="96" t="s">
        <v>1000</v>
      </c>
      <c r="J574" s="96" t="s">
        <v>1000</v>
      </c>
      <c r="K574" s="11" t="s">
        <v>117</v>
      </c>
      <c r="L574" s="21" t="str">
        <f t="shared" si="137"/>
        <v>N/A</v>
      </c>
    </row>
    <row r="575" spans="1:12">
      <c r="A575" s="153" t="s">
        <v>797</v>
      </c>
      <c r="B575" s="70" t="s">
        <v>51</v>
      </c>
      <c r="C575" s="40">
        <v>2949.0231072000001</v>
      </c>
      <c r="D575" s="10" t="str">
        <f t="shared" si="134"/>
        <v>N/A</v>
      </c>
      <c r="E575" s="40">
        <v>3418.8476454000001</v>
      </c>
      <c r="F575" s="10" t="str">
        <f t="shared" si="135"/>
        <v>N/A</v>
      </c>
      <c r="G575" s="40">
        <v>5383.5376162000002</v>
      </c>
      <c r="H575" s="10" t="str">
        <f t="shared" si="136"/>
        <v>N/A</v>
      </c>
      <c r="I575" s="96">
        <v>15.93</v>
      </c>
      <c r="J575" s="96">
        <v>57.47</v>
      </c>
      <c r="K575" s="11" t="s">
        <v>117</v>
      </c>
      <c r="L575" s="21" t="str">
        <f t="shared" si="137"/>
        <v>No</v>
      </c>
    </row>
    <row r="576" spans="1:12">
      <c r="A576" s="153" t="s">
        <v>798</v>
      </c>
      <c r="B576" s="70" t="s">
        <v>51</v>
      </c>
      <c r="C576" s="40">
        <v>792.76244824000003</v>
      </c>
      <c r="D576" s="10" t="str">
        <f t="shared" si="134"/>
        <v>N/A</v>
      </c>
      <c r="E576" s="40">
        <v>820.78533606999997</v>
      </c>
      <c r="F576" s="10" t="str">
        <f t="shared" si="135"/>
        <v>N/A</v>
      </c>
      <c r="G576" s="40">
        <v>849.30270952000001</v>
      </c>
      <c r="H576" s="10" t="str">
        <f t="shared" si="136"/>
        <v>N/A</v>
      </c>
      <c r="I576" s="96">
        <v>3.5350000000000001</v>
      </c>
      <c r="J576" s="96">
        <v>3.4740000000000002</v>
      </c>
      <c r="K576" s="11" t="s">
        <v>117</v>
      </c>
      <c r="L576" s="21" t="str">
        <f t="shared" si="137"/>
        <v>Yes</v>
      </c>
    </row>
    <row r="577" spans="1:12">
      <c r="A577" s="153" t="s">
        <v>799</v>
      </c>
      <c r="B577" s="70" t="s">
        <v>51</v>
      </c>
      <c r="C577" s="40">
        <v>2135.4212877</v>
      </c>
      <c r="D577" s="10" t="str">
        <f t="shared" si="134"/>
        <v>N/A</v>
      </c>
      <c r="E577" s="40">
        <v>2208.7717210000001</v>
      </c>
      <c r="F577" s="10" t="str">
        <f t="shared" si="135"/>
        <v>N/A</v>
      </c>
      <c r="G577" s="40">
        <v>2875.4925874</v>
      </c>
      <c r="H577" s="10" t="str">
        <f t="shared" si="136"/>
        <v>N/A</v>
      </c>
      <c r="I577" s="96">
        <v>3.4350000000000001</v>
      </c>
      <c r="J577" s="96">
        <v>30.19</v>
      </c>
      <c r="K577" s="11" t="s">
        <v>117</v>
      </c>
      <c r="L577" s="21" t="str">
        <f t="shared" si="137"/>
        <v>No</v>
      </c>
    </row>
    <row r="578" spans="1:12">
      <c r="A578" s="153" t="s">
        <v>800</v>
      </c>
      <c r="B578" s="70" t="s">
        <v>51</v>
      </c>
      <c r="C578" s="40">
        <v>7843.4628664000002</v>
      </c>
      <c r="D578" s="10" t="str">
        <f t="shared" si="134"/>
        <v>N/A</v>
      </c>
      <c r="E578" s="40">
        <v>6824.0932491000003</v>
      </c>
      <c r="F578" s="10" t="str">
        <f t="shared" si="135"/>
        <v>N/A</v>
      </c>
      <c r="G578" s="40">
        <v>7045.0350215999997</v>
      </c>
      <c r="H578" s="10" t="str">
        <f t="shared" si="136"/>
        <v>N/A</v>
      </c>
      <c r="I578" s="96">
        <v>-13</v>
      </c>
      <c r="J578" s="96">
        <v>3.238</v>
      </c>
      <c r="K578" s="11" t="s">
        <v>117</v>
      </c>
      <c r="L578" s="21" t="str">
        <f t="shared" si="137"/>
        <v>Yes</v>
      </c>
    </row>
    <row r="579" spans="1:12">
      <c r="A579" s="153" t="s">
        <v>801</v>
      </c>
      <c r="B579" s="70" t="s">
        <v>51</v>
      </c>
      <c r="C579" s="40">
        <v>721.6484375</v>
      </c>
      <c r="D579" s="10" t="str">
        <f t="shared" si="134"/>
        <v>N/A</v>
      </c>
      <c r="E579" s="40">
        <v>295.54708520000003</v>
      </c>
      <c r="F579" s="10" t="str">
        <f t="shared" si="135"/>
        <v>N/A</v>
      </c>
      <c r="G579" s="40" t="s">
        <v>1000</v>
      </c>
      <c r="H579" s="10" t="str">
        <f t="shared" si="136"/>
        <v>N/A</v>
      </c>
      <c r="I579" s="96">
        <v>-59</v>
      </c>
      <c r="J579" s="96" t="s">
        <v>1000</v>
      </c>
      <c r="K579" s="11" t="s">
        <v>117</v>
      </c>
      <c r="L579" s="21" t="str">
        <f t="shared" si="137"/>
        <v>N/A</v>
      </c>
    </row>
    <row r="580" spans="1:12">
      <c r="A580" s="69" t="s">
        <v>600</v>
      </c>
      <c r="B580" s="70" t="s">
        <v>51</v>
      </c>
      <c r="C580" s="40">
        <v>1743.9355233000001</v>
      </c>
      <c r="D580" s="10" t="str">
        <f t="shared" si="134"/>
        <v>N/A</v>
      </c>
      <c r="E580" s="40">
        <v>1897.4626042</v>
      </c>
      <c r="F580" s="10" t="str">
        <f t="shared" si="135"/>
        <v>N/A</v>
      </c>
      <c r="G580" s="40">
        <v>1995.2911196</v>
      </c>
      <c r="H580" s="10" t="str">
        <f t="shared" si="136"/>
        <v>N/A</v>
      </c>
      <c r="I580" s="96">
        <v>8.8030000000000008</v>
      </c>
      <c r="J580" s="96">
        <v>5.1559999999999997</v>
      </c>
      <c r="K580" s="11" t="s">
        <v>117</v>
      </c>
      <c r="L580" s="21" t="str">
        <f t="shared" si="137"/>
        <v>Yes</v>
      </c>
    </row>
    <row r="581" spans="1:12">
      <c r="A581" s="153" t="s">
        <v>802</v>
      </c>
      <c r="B581" s="70" t="s">
        <v>51</v>
      </c>
      <c r="C581" s="40">
        <v>2197.7395833</v>
      </c>
      <c r="D581" s="10" t="str">
        <f t="shared" si="134"/>
        <v>N/A</v>
      </c>
      <c r="E581" s="40">
        <v>2399.0093179999999</v>
      </c>
      <c r="F581" s="10" t="str">
        <f t="shared" si="135"/>
        <v>N/A</v>
      </c>
      <c r="G581" s="40">
        <v>2698.1486220000002</v>
      </c>
      <c r="H581" s="10" t="str">
        <f t="shared" si="136"/>
        <v>N/A</v>
      </c>
      <c r="I581" s="96">
        <v>9.1579999999999995</v>
      </c>
      <c r="J581" s="96">
        <v>12.47</v>
      </c>
      <c r="K581" s="11" t="s">
        <v>117</v>
      </c>
      <c r="L581" s="21" t="str">
        <f t="shared" si="137"/>
        <v>Yes</v>
      </c>
    </row>
    <row r="582" spans="1:12">
      <c r="A582" s="153" t="s">
        <v>803</v>
      </c>
      <c r="B582" s="70" t="s">
        <v>51</v>
      </c>
      <c r="C582" s="40" t="s">
        <v>1000</v>
      </c>
      <c r="D582" s="10" t="str">
        <f t="shared" si="134"/>
        <v>N/A</v>
      </c>
      <c r="E582" s="40" t="s">
        <v>1000</v>
      </c>
      <c r="F582" s="10" t="str">
        <f t="shared" si="135"/>
        <v>N/A</v>
      </c>
      <c r="G582" s="40" t="s">
        <v>1000</v>
      </c>
      <c r="H582" s="10" t="str">
        <f t="shared" si="136"/>
        <v>N/A</v>
      </c>
      <c r="I582" s="96" t="s">
        <v>1000</v>
      </c>
      <c r="J582" s="96" t="s">
        <v>1000</v>
      </c>
      <c r="K582" s="11" t="s">
        <v>117</v>
      </c>
      <c r="L582" s="21" t="str">
        <f t="shared" si="137"/>
        <v>N/A</v>
      </c>
    </row>
    <row r="583" spans="1:12">
      <c r="A583" s="153" t="s">
        <v>804</v>
      </c>
      <c r="B583" s="70" t="s">
        <v>51</v>
      </c>
      <c r="C583" s="40">
        <v>3276.9931818</v>
      </c>
      <c r="D583" s="10" t="str">
        <f t="shared" si="134"/>
        <v>N/A</v>
      </c>
      <c r="E583" s="40">
        <v>3624.4306452000001</v>
      </c>
      <c r="F583" s="10" t="str">
        <f t="shared" si="135"/>
        <v>N/A</v>
      </c>
      <c r="G583" s="40">
        <v>3631.1058951999998</v>
      </c>
      <c r="H583" s="10" t="str">
        <f t="shared" si="136"/>
        <v>N/A</v>
      </c>
      <c r="I583" s="96">
        <v>10.6</v>
      </c>
      <c r="J583" s="96">
        <v>0.1842</v>
      </c>
      <c r="K583" s="11" t="s">
        <v>117</v>
      </c>
      <c r="L583" s="21" t="str">
        <f t="shared" si="137"/>
        <v>Yes</v>
      </c>
    </row>
    <row r="584" spans="1:12">
      <c r="A584" s="153" t="s">
        <v>805</v>
      </c>
      <c r="B584" s="70" t="s">
        <v>51</v>
      </c>
      <c r="C584" s="40">
        <v>2428.9666093000001</v>
      </c>
      <c r="D584" s="10" t="str">
        <f t="shared" si="134"/>
        <v>N/A</v>
      </c>
      <c r="E584" s="40">
        <v>2586.4814031999999</v>
      </c>
      <c r="F584" s="10" t="str">
        <f t="shared" si="135"/>
        <v>N/A</v>
      </c>
      <c r="G584" s="40">
        <v>2682.7730630000001</v>
      </c>
      <c r="H584" s="10" t="str">
        <f t="shared" si="136"/>
        <v>N/A</v>
      </c>
      <c r="I584" s="96">
        <v>6.4850000000000003</v>
      </c>
      <c r="J584" s="96">
        <v>3.7229999999999999</v>
      </c>
      <c r="K584" s="11" t="s">
        <v>117</v>
      </c>
      <c r="L584" s="21" t="str">
        <f t="shared" si="137"/>
        <v>Yes</v>
      </c>
    </row>
    <row r="585" spans="1:12">
      <c r="A585" s="153" t="s">
        <v>806</v>
      </c>
      <c r="B585" s="70" t="s">
        <v>51</v>
      </c>
      <c r="C585" s="40">
        <v>1408.6483244000001</v>
      </c>
      <c r="D585" s="10" t="str">
        <f t="shared" si="134"/>
        <v>N/A</v>
      </c>
      <c r="E585" s="40">
        <v>1403.5980963</v>
      </c>
      <c r="F585" s="10" t="str">
        <f t="shared" si="135"/>
        <v>N/A</v>
      </c>
      <c r="G585" s="40">
        <v>1536.2377028999999</v>
      </c>
      <c r="H585" s="10" t="str">
        <f t="shared" si="136"/>
        <v>N/A</v>
      </c>
      <c r="I585" s="96">
        <v>-0.35899999999999999</v>
      </c>
      <c r="J585" s="96">
        <v>9.4499999999999993</v>
      </c>
      <c r="K585" s="11" t="s">
        <v>117</v>
      </c>
      <c r="L585" s="21" t="str">
        <f t="shared" si="137"/>
        <v>Yes</v>
      </c>
    </row>
    <row r="586" spans="1:12">
      <c r="A586" s="153" t="s">
        <v>807</v>
      </c>
      <c r="B586" s="101" t="s">
        <v>51</v>
      </c>
      <c r="C586" s="44">
        <v>842.55988517000003</v>
      </c>
      <c r="D586" s="52" t="str">
        <f t="shared" si="134"/>
        <v>N/A</v>
      </c>
      <c r="E586" s="44">
        <v>1054.9844132999999</v>
      </c>
      <c r="F586" s="52" t="str">
        <f t="shared" si="135"/>
        <v>N/A</v>
      </c>
      <c r="G586" s="44">
        <v>1109.4492312</v>
      </c>
      <c r="H586" s="52" t="str">
        <f t="shared" si="136"/>
        <v>N/A</v>
      </c>
      <c r="I586" s="102">
        <v>25.21</v>
      </c>
      <c r="J586" s="102">
        <v>5.1630000000000003</v>
      </c>
      <c r="K586" s="53" t="s">
        <v>117</v>
      </c>
      <c r="L586" s="43" t="str">
        <f t="shared" si="137"/>
        <v>Yes</v>
      </c>
    </row>
    <row r="587" spans="1:12">
      <c r="A587" s="218" t="s">
        <v>413</v>
      </c>
      <c r="B587" s="210"/>
      <c r="C587" s="210"/>
      <c r="D587" s="210"/>
      <c r="E587" s="210"/>
      <c r="F587" s="210"/>
      <c r="G587" s="210"/>
      <c r="H587" s="210"/>
      <c r="I587" s="210"/>
      <c r="J587" s="210"/>
      <c r="K587" s="210"/>
      <c r="L587" s="211"/>
    </row>
    <row r="588" spans="1:12">
      <c r="A588" s="118" t="s">
        <v>414</v>
      </c>
      <c r="B588" s="114" t="s">
        <v>51</v>
      </c>
      <c r="C588" s="65">
        <v>162533698</v>
      </c>
      <c r="D588" s="103" t="str">
        <f t="shared" ref="D588:D651" si="138">IF($B588="N/A","N/A",IF(C588&gt;10,"No",IF(C588&lt;-10,"No","Yes")))</f>
        <v>N/A</v>
      </c>
      <c r="E588" s="65">
        <v>175377661</v>
      </c>
      <c r="F588" s="103" t="str">
        <f t="shared" ref="F588:F651" si="139">IF($B588="N/A","N/A",IF(E588&gt;10,"No",IF(E588&lt;-10,"No","Yes")))</f>
        <v>N/A</v>
      </c>
      <c r="G588" s="65">
        <v>192388769</v>
      </c>
      <c r="H588" s="103" t="str">
        <f t="shared" ref="H588:H651" si="140">IF($B588="N/A","N/A",IF(G588&gt;10,"No",IF(G588&lt;-10,"No","Yes")))</f>
        <v>N/A</v>
      </c>
      <c r="I588" s="104">
        <v>7.9020000000000001</v>
      </c>
      <c r="J588" s="104">
        <v>9.6999999999999993</v>
      </c>
      <c r="K588" s="66" t="s">
        <v>117</v>
      </c>
      <c r="L588" s="138" t="str">
        <f t="shared" ref="L588:L619" si="141">IF(J588="Div by 0", "N/A", IF(K588="N/A","N/A", IF(J588&gt;VALUE(MID(K588,1,2)), "No", IF(J588&lt;-1*VALUE(MID(K588,1,2)), "No", "Yes"))))</f>
        <v>Yes</v>
      </c>
    </row>
    <row r="589" spans="1:12">
      <c r="A589" s="118" t="s">
        <v>102</v>
      </c>
      <c r="B589" s="70" t="s">
        <v>51</v>
      </c>
      <c r="C589" s="39">
        <v>25195</v>
      </c>
      <c r="D589" s="10" t="str">
        <f t="shared" si="138"/>
        <v>N/A</v>
      </c>
      <c r="E589" s="39">
        <v>25092</v>
      </c>
      <c r="F589" s="10" t="str">
        <f t="shared" si="139"/>
        <v>N/A</v>
      </c>
      <c r="G589" s="39">
        <v>25503</v>
      </c>
      <c r="H589" s="10" t="str">
        <f t="shared" si="140"/>
        <v>N/A</v>
      </c>
      <c r="I589" s="96">
        <v>-0.40899999999999997</v>
      </c>
      <c r="J589" s="96">
        <v>1.6379999999999999</v>
      </c>
      <c r="K589" s="11" t="s">
        <v>117</v>
      </c>
      <c r="L589" s="21" t="str">
        <f t="shared" si="141"/>
        <v>Yes</v>
      </c>
    </row>
    <row r="590" spans="1:12">
      <c r="A590" s="118" t="s">
        <v>415</v>
      </c>
      <c r="B590" s="70" t="s">
        <v>51</v>
      </c>
      <c r="C590" s="40">
        <v>6451.0298868999998</v>
      </c>
      <c r="D590" s="10" t="str">
        <f t="shared" si="138"/>
        <v>N/A</v>
      </c>
      <c r="E590" s="40">
        <v>6989.3855014000001</v>
      </c>
      <c r="F590" s="10" t="str">
        <f t="shared" si="139"/>
        <v>N/A</v>
      </c>
      <c r="G590" s="40">
        <v>7543.7701054999998</v>
      </c>
      <c r="H590" s="10" t="str">
        <f t="shared" si="140"/>
        <v>N/A</v>
      </c>
      <c r="I590" s="96">
        <v>8.3450000000000006</v>
      </c>
      <c r="J590" s="96">
        <v>7.9320000000000004</v>
      </c>
      <c r="K590" s="11" t="s">
        <v>117</v>
      </c>
      <c r="L590" s="21" t="str">
        <f t="shared" si="141"/>
        <v>Yes</v>
      </c>
    </row>
    <row r="591" spans="1:12">
      <c r="A591" s="118" t="s">
        <v>416</v>
      </c>
      <c r="B591" s="70" t="s">
        <v>51</v>
      </c>
      <c r="C591" s="39">
        <v>4.0417543162999996</v>
      </c>
      <c r="D591" s="10" t="str">
        <f t="shared" si="138"/>
        <v>N/A</v>
      </c>
      <c r="E591" s="39">
        <v>4.1761119082000002</v>
      </c>
      <c r="F591" s="10" t="str">
        <f t="shared" si="139"/>
        <v>N/A</v>
      </c>
      <c r="G591" s="39">
        <v>4.2607536367999996</v>
      </c>
      <c r="H591" s="10" t="str">
        <f t="shared" si="140"/>
        <v>N/A</v>
      </c>
      <c r="I591" s="96">
        <v>3.3239999999999998</v>
      </c>
      <c r="J591" s="96">
        <v>2.0270000000000001</v>
      </c>
      <c r="K591" s="11" t="s">
        <v>117</v>
      </c>
      <c r="L591" s="21" t="str">
        <f t="shared" si="141"/>
        <v>Yes</v>
      </c>
    </row>
    <row r="592" spans="1:12">
      <c r="A592" s="118" t="s">
        <v>417</v>
      </c>
      <c r="B592" s="70" t="s">
        <v>51</v>
      </c>
      <c r="C592" s="40">
        <v>0</v>
      </c>
      <c r="D592" s="10" t="str">
        <f t="shared" si="138"/>
        <v>N/A</v>
      </c>
      <c r="E592" s="40">
        <v>0</v>
      </c>
      <c r="F592" s="10" t="str">
        <f t="shared" si="139"/>
        <v>N/A</v>
      </c>
      <c r="G592" s="40">
        <v>0</v>
      </c>
      <c r="H592" s="10" t="str">
        <f t="shared" si="140"/>
        <v>N/A</v>
      </c>
      <c r="I592" s="96" t="s">
        <v>1000</v>
      </c>
      <c r="J592" s="96" t="s">
        <v>1000</v>
      </c>
      <c r="K592" s="11" t="s">
        <v>117</v>
      </c>
      <c r="L592" s="21" t="str">
        <f t="shared" si="141"/>
        <v>N/A</v>
      </c>
    </row>
    <row r="593" spans="1:12">
      <c r="A593" s="118" t="s">
        <v>103</v>
      </c>
      <c r="B593" s="70" t="s">
        <v>51</v>
      </c>
      <c r="C593" s="39">
        <v>0</v>
      </c>
      <c r="D593" s="10" t="str">
        <f t="shared" si="138"/>
        <v>N/A</v>
      </c>
      <c r="E593" s="39">
        <v>0</v>
      </c>
      <c r="F593" s="10" t="str">
        <f t="shared" si="139"/>
        <v>N/A</v>
      </c>
      <c r="G593" s="39">
        <v>0</v>
      </c>
      <c r="H593" s="10" t="str">
        <f t="shared" si="140"/>
        <v>N/A</v>
      </c>
      <c r="I593" s="96" t="s">
        <v>1000</v>
      </c>
      <c r="J593" s="96" t="s">
        <v>1000</v>
      </c>
      <c r="K593" s="11" t="s">
        <v>117</v>
      </c>
      <c r="L593" s="21" t="str">
        <f t="shared" si="141"/>
        <v>N/A</v>
      </c>
    </row>
    <row r="594" spans="1:12">
      <c r="A594" s="118" t="s">
        <v>418</v>
      </c>
      <c r="B594" s="70" t="s">
        <v>51</v>
      </c>
      <c r="C594" s="40" t="s">
        <v>1000</v>
      </c>
      <c r="D594" s="10" t="str">
        <f t="shared" si="138"/>
        <v>N/A</v>
      </c>
      <c r="E594" s="40" t="s">
        <v>1000</v>
      </c>
      <c r="F594" s="10" t="str">
        <f t="shared" si="139"/>
        <v>N/A</v>
      </c>
      <c r="G594" s="40" t="s">
        <v>1000</v>
      </c>
      <c r="H594" s="10" t="str">
        <f t="shared" si="140"/>
        <v>N/A</v>
      </c>
      <c r="I594" s="96" t="s">
        <v>1000</v>
      </c>
      <c r="J594" s="96" t="s">
        <v>1000</v>
      </c>
      <c r="K594" s="11" t="s">
        <v>117</v>
      </c>
      <c r="L594" s="21" t="str">
        <f t="shared" si="141"/>
        <v>N/A</v>
      </c>
    </row>
    <row r="595" spans="1:12">
      <c r="A595" s="118" t="s">
        <v>419</v>
      </c>
      <c r="B595" s="70" t="s">
        <v>51</v>
      </c>
      <c r="C595" s="40">
        <v>13871276</v>
      </c>
      <c r="D595" s="10" t="str">
        <f t="shared" si="138"/>
        <v>N/A</v>
      </c>
      <c r="E595" s="40">
        <v>14098240</v>
      </c>
      <c r="F595" s="10" t="str">
        <f t="shared" si="139"/>
        <v>N/A</v>
      </c>
      <c r="G595" s="40">
        <v>16325311</v>
      </c>
      <c r="H595" s="10" t="str">
        <f t="shared" si="140"/>
        <v>N/A</v>
      </c>
      <c r="I595" s="96">
        <v>1.6359999999999999</v>
      </c>
      <c r="J595" s="96">
        <v>15.8</v>
      </c>
      <c r="K595" s="11" t="s">
        <v>117</v>
      </c>
      <c r="L595" s="21" t="str">
        <f t="shared" si="141"/>
        <v>No</v>
      </c>
    </row>
    <row r="596" spans="1:12">
      <c r="A596" s="118" t="s">
        <v>420</v>
      </c>
      <c r="B596" s="70" t="s">
        <v>51</v>
      </c>
      <c r="C596" s="39">
        <v>109</v>
      </c>
      <c r="D596" s="10" t="str">
        <f t="shared" si="138"/>
        <v>N/A</v>
      </c>
      <c r="E596" s="39">
        <v>112</v>
      </c>
      <c r="F596" s="10" t="str">
        <f t="shared" si="139"/>
        <v>N/A</v>
      </c>
      <c r="G596" s="39">
        <v>127</v>
      </c>
      <c r="H596" s="10" t="str">
        <f t="shared" si="140"/>
        <v>N/A</v>
      </c>
      <c r="I596" s="96">
        <v>2.7519999999999998</v>
      </c>
      <c r="J596" s="96">
        <v>13.39</v>
      </c>
      <c r="K596" s="11" t="s">
        <v>117</v>
      </c>
      <c r="L596" s="21" t="str">
        <f t="shared" si="141"/>
        <v>Yes</v>
      </c>
    </row>
    <row r="597" spans="1:12">
      <c r="A597" s="118" t="s">
        <v>829</v>
      </c>
      <c r="B597" s="70" t="s">
        <v>51</v>
      </c>
      <c r="C597" s="40">
        <v>127259.41284</v>
      </c>
      <c r="D597" s="10" t="str">
        <f t="shared" si="138"/>
        <v>N/A</v>
      </c>
      <c r="E597" s="40">
        <v>125877.14286000001</v>
      </c>
      <c r="F597" s="10" t="str">
        <f t="shared" si="139"/>
        <v>N/A</v>
      </c>
      <c r="G597" s="40">
        <v>128545.75591000001</v>
      </c>
      <c r="H597" s="10" t="str">
        <f t="shared" si="140"/>
        <v>N/A</v>
      </c>
      <c r="I597" s="96">
        <v>-1.0900000000000001</v>
      </c>
      <c r="J597" s="96">
        <v>2.12</v>
      </c>
      <c r="K597" s="11" t="s">
        <v>117</v>
      </c>
      <c r="L597" s="21" t="str">
        <f t="shared" si="141"/>
        <v>Yes</v>
      </c>
    </row>
    <row r="598" spans="1:12">
      <c r="A598" s="118" t="s">
        <v>421</v>
      </c>
      <c r="B598" s="70" t="s">
        <v>51</v>
      </c>
      <c r="C598" s="40">
        <v>22068044</v>
      </c>
      <c r="D598" s="10" t="str">
        <f t="shared" si="138"/>
        <v>N/A</v>
      </c>
      <c r="E598" s="40">
        <v>22800404</v>
      </c>
      <c r="F598" s="10" t="str">
        <f t="shared" si="139"/>
        <v>N/A</v>
      </c>
      <c r="G598" s="40">
        <v>22857027</v>
      </c>
      <c r="H598" s="10" t="str">
        <f t="shared" si="140"/>
        <v>N/A</v>
      </c>
      <c r="I598" s="96">
        <v>3.319</v>
      </c>
      <c r="J598" s="96">
        <v>0.24829999999999999</v>
      </c>
      <c r="K598" s="11" t="s">
        <v>117</v>
      </c>
      <c r="L598" s="21" t="str">
        <f t="shared" si="141"/>
        <v>Yes</v>
      </c>
    </row>
    <row r="599" spans="1:12">
      <c r="A599" s="118" t="s">
        <v>104</v>
      </c>
      <c r="B599" s="70" t="s">
        <v>51</v>
      </c>
      <c r="C599" s="39">
        <v>333</v>
      </c>
      <c r="D599" s="10" t="str">
        <f t="shared" si="138"/>
        <v>N/A</v>
      </c>
      <c r="E599" s="39">
        <v>327</v>
      </c>
      <c r="F599" s="10" t="str">
        <f t="shared" si="139"/>
        <v>N/A</v>
      </c>
      <c r="G599" s="39">
        <v>323</v>
      </c>
      <c r="H599" s="10" t="str">
        <f t="shared" si="140"/>
        <v>N/A</v>
      </c>
      <c r="I599" s="96">
        <v>-1.8</v>
      </c>
      <c r="J599" s="96">
        <v>-1.22</v>
      </c>
      <c r="K599" s="11" t="s">
        <v>117</v>
      </c>
      <c r="L599" s="21" t="str">
        <f t="shared" si="141"/>
        <v>Yes</v>
      </c>
    </row>
    <row r="600" spans="1:12">
      <c r="A600" s="118" t="s">
        <v>422</v>
      </c>
      <c r="B600" s="70" t="s">
        <v>51</v>
      </c>
      <c r="C600" s="40">
        <v>66270.402402000007</v>
      </c>
      <c r="D600" s="10" t="str">
        <f t="shared" si="138"/>
        <v>N/A</v>
      </c>
      <c r="E600" s="40">
        <v>69726.006116000004</v>
      </c>
      <c r="F600" s="10" t="str">
        <f t="shared" si="139"/>
        <v>N/A</v>
      </c>
      <c r="G600" s="40">
        <v>70764.789474000005</v>
      </c>
      <c r="H600" s="10" t="str">
        <f t="shared" si="140"/>
        <v>N/A</v>
      </c>
      <c r="I600" s="96">
        <v>5.2140000000000004</v>
      </c>
      <c r="J600" s="96">
        <v>1.49</v>
      </c>
      <c r="K600" s="11" t="s">
        <v>117</v>
      </c>
      <c r="L600" s="21" t="str">
        <f t="shared" si="141"/>
        <v>Yes</v>
      </c>
    </row>
    <row r="601" spans="1:12">
      <c r="A601" s="118" t="s">
        <v>423</v>
      </c>
      <c r="B601" s="70" t="s">
        <v>51</v>
      </c>
      <c r="C601" s="40">
        <v>21472297</v>
      </c>
      <c r="D601" s="10" t="str">
        <f t="shared" si="138"/>
        <v>N/A</v>
      </c>
      <c r="E601" s="40">
        <v>23147805</v>
      </c>
      <c r="F601" s="10" t="str">
        <f t="shared" si="139"/>
        <v>N/A</v>
      </c>
      <c r="G601" s="40">
        <v>24265742</v>
      </c>
      <c r="H601" s="10" t="str">
        <f t="shared" si="140"/>
        <v>N/A</v>
      </c>
      <c r="I601" s="96">
        <v>7.8029999999999999</v>
      </c>
      <c r="J601" s="96">
        <v>4.83</v>
      </c>
      <c r="K601" s="11" t="s">
        <v>117</v>
      </c>
      <c r="L601" s="21" t="str">
        <f t="shared" si="141"/>
        <v>Yes</v>
      </c>
    </row>
    <row r="602" spans="1:12">
      <c r="A602" s="118" t="s">
        <v>424</v>
      </c>
      <c r="B602" s="70" t="s">
        <v>51</v>
      </c>
      <c r="C602" s="39">
        <v>782</v>
      </c>
      <c r="D602" s="10" t="str">
        <f t="shared" si="138"/>
        <v>N/A</v>
      </c>
      <c r="E602" s="39">
        <v>772</v>
      </c>
      <c r="F602" s="10" t="str">
        <f t="shared" si="139"/>
        <v>N/A</v>
      </c>
      <c r="G602" s="39">
        <v>749</v>
      </c>
      <c r="H602" s="10" t="str">
        <f t="shared" si="140"/>
        <v>N/A</v>
      </c>
      <c r="I602" s="96">
        <v>-1.28</v>
      </c>
      <c r="J602" s="96">
        <v>-2.98</v>
      </c>
      <c r="K602" s="11" t="s">
        <v>117</v>
      </c>
      <c r="L602" s="21" t="str">
        <f t="shared" si="141"/>
        <v>Yes</v>
      </c>
    </row>
    <row r="603" spans="1:12">
      <c r="A603" s="118" t="s">
        <v>425</v>
      </c>
      <c r="B603" s="70" t="s">
        <v>51</v>
      </c>
      <c r="C603" s="40">
        <v>27458.180306999999</v>
      </c>
      <c r="D603" s="10" t="str">
        <f t="shared" si="138"/>
        <v>N/A</v>
      </c>
      <c r="E603" s="40">
        <v>29984.203367999999</v>
      </c>
      <c r="F603" s="10" t="str">
        <f t="shared" si="139"/>
        <v>N/A</v>
      </c>
      <c r="G603" s="40">
        <v>32397.519359000002</v>
      </c>
      <c r="H603" s="10" t="str">
        <f t="shared" si="140"/>
        <v>N/A</v>
      </c>
      <c r="I603" s="96">
        <v>9.1999999999999993</v>
      </c>
      <c r="J603" s="96">
        <v>8.0489999999999995</v>
      </c>
      <c r="K603" s="11" t="s">
        <v>117</v>
      </c>
      <c r="L603" s="21" t="str">
        <f t="shared" si="141"/>
        <v>Yes</v>
      </c>
    </row>
    <row r="604" spans="1:12">
      <c r="A604" s="118" t="s">
        <v>426</v>
      </c>
      <c r="B604" s="70" t="s">
        <v>51</v>
      </c>
      <c r="C604" s="40">
        <v>22894401</v>
      </c>
      <c r="D604" s="10" t="str">
        <f t="shared" si="138"/>
        <v>N/A</v>
      </c>
      <c r="E604" s="40">
        <v>23191713</v>
      </c>
      <c r="F604" s="10" t="str">
        <f t="shared" si="139"/>
        <v>N/A</v>
      </c>
      <c r="G604" s="40">
        <v>22088431</v>
      </c>
      <c r="H604" s="10" t="str">
        <f t="shared" si="140"/>
        <v>N/A</v>
      </c>
      <c r="I604" s="96">
        <v>1.2989999999999999</v>
      </c>
      <c r="J604" s="96">
        <v>-4.76</v>
      </c>
      <c r="K604" s="11" t="s">
        <v>117</v>
      </c>
      <c r="L604" s="21" t="str">
        <f t="shared" si="141"/>
        <v>Yes</v>
      </c>
    </row>
    <row r="605" spans="1:12">
      <c r="A605" s="118" t="s">
        <v>105</v>
      </c>
      <c r="B605" s="70" t="s">
        <v>51</v>
      </c>
      <c r="C605" s="39">
        <v>75457</v>
      </c>
      <c r="D605" s="10" t="str">
        <f t="shared" si="138"/>
        <v>N/A</v>
      </c>
      <c r="E605" s="39">
        <v>71658</v>
      </c>
      <c r="F605" s="10" t="str">
        <f t="shared" si="139"/>
        <v>N/A</v>
      </c>
      <c r="G605" s="39">
        <v>66632</v>
      </c>
      <c r="H605" s="10" t="str">
        <f t="shared" si="140"/>
        <v>N/A</v>
      </c>
      <c r="I605" s="96">
        <v>-5.03</v>
      </c>
      <c r="J605" s="96">
        <v>-7.01</v>
      </c>
      <c r="K605" s="11" t="s">
        <v>117</v>
      </c>
      <c r="L605" s="21" t="str">
        <f t="shared" si="141"/>
        <v>Yes</v>
      </c>
    </row>
    <row r="606" spans="1:12">
      <c r="A606" s="118" t="s">
        <v>427</v>
      </c>
      <c r="B606" s="70" t="s">
        <v>51</v>
      </c>
      <c r="C606" s="40">
        <v>303.40990233000002</v>
      </c>
      <c r="D606" s="10" t="str">
        <f t="shared" si="138"/>
        <v>N/A</v>
      </c>
      <c r="E606" s="40">
        <v>323.64443606999998</v>
      </c>
      <c r="F606" s="10" t="str">
        <f t="shared" si="139"/>
        <v>N/A</v>
      </c>
      <c r="G606" s="40">
        <v>331.4988444</v>
      </c>
      <c r="H606" s="10" t="str">
        <f t="shared" si="140"/>
        <v>N/A</v>
      </c>
      <c r="I606" s="96">
        <v>6.6689999999999996</v>
      </c>
      <c r="J606" s="96">
        <v>2.427</v>
      </c>
      <c r="K606" s="11" t="s">
        <v>117</v>
      </c>
      <c r="L606" s="21" t="str">
        <f t="shared" si="141"/>
        <v>Yes</v>
      </c>
    </row>
    <row r="607" spans="1:12">
      <c r="A607" s="118" t="s">
        <v>428</v>
      </c>
      <c r="B607" s="70" t="s">
        <v>51</v>
      </c>
      <c r="C607" s="40">
        <v>20122132</v>
      </c>
      <c r="D607" s="10" t="str">
        <f t="shared" si="138"/>
        <v>N/A</v>
      </c>
      <c r="E607" s="40">
        <v>21150169</v>
      </c>
      <c r="F607" s="10" t="str">
        <f t="shared" si="139"/>
        <v>N/A</v>
      </c>
      <c r="G607" s="40">
        <v>20512489</v>
      </c>
      <c r="H607" s="10" t="str">
        <f t="shared" si="140"/>
        <v>N/A</v>
      </c>
      <c r="I607" s="96">
        <v>5.109</v>
      </c>
      <c r="J607" s="96">
        <v>-3.02</v>
      </c>
      <c r="K607" s="11" t="s">
        <v>117</v>
      </c>
      <c r="L607" s="21" t="str">
        <f t="shared" si="141"/>
        <v>Yes</v>
      </c>
    </row>
    <row r="608" spans="1:12">
      <c r="A608" s="118" t="s">
        <v>106</v>
      </c>
      <c r="B608" s="70" t="s">
        <v>51</v>
      </c>
      <c r="C608" s="39">
        <v>76269</v>
      </c>
      <c r="D608" s="10" t="str">
        <f t="shared" si="138"/>
        <v>N/A</v>
      </c>
      <c r="E608" s="39">
        <v>77363</v>
      </c>
      <c r="F608" s="10" t="str">
        <f t="shared" si="139"/>
        <v>N/A</v>
      </c>
      <c r="G608" s="39">
        <v>72803</v>
      </c>
      <c r="H608" s="10" t="str">
        <f t="shared" si="140"/>
        <v>N/A</v>
      </c>
      <c r="I608" s="96">
        <v>1.4339999999999999</v>
      </c>
      <c r="J608" s="96">
        <v>-5.89</v>
      </c>
      <c r="K608" s="11" t="s">
        <v>117</v>
      </c>
      <c r="L608" s="21" t="str">
        <f t="shared" si="141"/>
        <v>Yes</v>
      </c>
    </row>
    <row r="609" spans="1:12">
      <c r="A609" s="118" t="s">
        <v>429</v>
      </c>
      <c r="B609" s="70" t="s">
        <v>51</v>
      </c>
      <c r="C609" s="40">
        <v>263.83107159999997</v>
      </c>
      <c r="D609" s="10" t="str">
        <f t="shared" si="138"/>
        <v>N/A</v>
      </c>
      <c r="E609" s="40">
        <v>273.38868710000003</v>
      </c>
      <c r="F609" s="10" t="str">
        <f t="shared" si="139"/>
        <v>N/A</v>
      </c>
      <c r="G609" s="40">
        <v>281.75334808000002</v>
      </c>
      <c r="H609" s="10" t="str">
        <f t="shared" si="140"/>
        <v>N/A</v>
      </c>
      <c r="I609" s="96">
        <v>3.6230000000000002</v>
      </c>
      <c r="J609" s="96">
        <v>3.06</v>
      </c>
      <c r="K609" s="11" t="s">
        <v>117</v>
      </c>
      <c r="L609" s="21" t="str">
        <f t="shared" si="141"/>
        <v>Yes</v>
      </c>
    </row>
    <row r="610" spans="1:12">
      <c r="A610" s="118" t="s">
        <v>430</v>
      </c>
      <c r="B610" s="70" t="s">
        <v>51</v>
      </c>
      <c r="C610" s="40">
        <v>1220839</v>
      </c>
      <c r="D610" s="10" t="str">
        <f t="shared" si="138"/>
        <v>N/A</v>
      </c>
      <c r="E610" s="40">
        <v>1240384</v>
      </c>
      <c r="F610" s="10" t="str">
        <f t="shared" si="139"/>
        <v>N/A</v>
      </c>
      <c r="G610" s="40">
        <v>1249207</v>
      </c>
      <c r="H610" s="10" t="str">
        <f t="shared" si="140"/>
        <v>N/A</v>
      </c>
      <c r="I610" s="96">
        <v>1.601</v>
      </c>
      <c r="J610" s="96">
        <v>0.71130000000000004</v>
      </c>
      <c r="K610" s="11" t="s">
        <v>117</v>
      </c>
      <c r="L610" s="21" t="str">
        <f t="shared" si="141"/>
        <v>Yes</v>
      </c>
    </row>
    <row r="611" spans="1:12">
      <c r="A611" s="118" t="s">
        <v>107</v>
      </c>
      <c r="B611" s="70" t="s">
        <v>51</v>
      </c>
      <c r="C611" s="39">
        <v>16855</v>
      </c>
      <c r="D611" s="10" t="str">
        <f t="shared" si="138"/>
        <v>N/A</v>
      </c>
      <c r="E611" s="39">
        <v>15963</v>
      </c>
      <c r="F611" s="10" t="str">
        <f t="shared" si="139"/>
        <v>N/A</v>
      </c>
      <c r="G611" s="39">
        <v>14437</v>
      </c>
      <c r="H611" s="10" t="str">
        <f t="shared" si="140"/>
        <v>N/A</v>
      </c>
      <c r="I611" s="96">
        <v>-5.29</v>
      </c>
      <c r="J611" s="96">
        <v>-9.56</v>
      </c>
      <c r="K611" s="11" t="s">
        <v>117</v>
      </c>
      <c r="L611" s="21" t="str">
        <f t="shared" si="141"/>
        <v>Yes</v>
      </c>
    </row>
    <row r="612" spans="1:12">
      <c r="A612" s="118" t="s">
        <v>431</v>
      </c>
      <c r="B612" s="70" t="s">
        <v>51</v>
      </c>
      <c r="C612" s="40">
        <v>72.431859982000006</v>
      </c>
      <c r="D612" s="10" t="str">
        <f t="shared" si="138"/>
        <v>N/A</v>
      </c>
      <c r="E612" s="40">
        <v>77.703689783000002</v>
      </c>
      <c r="F612" s="10" t="str">
        <f t="shared" si="139"/>
        <v>N/A</v>
      </c>
      <c r="G612" s="40">
        <v>86.528156819000003</v>
      </c>
      <c r="H612" s="10" t="str">
        <f t="shared" si="140"/>
        <v>N/A</v>
      </c>
      <c r="I612" s="96">
        <v>7.2779999999999996</v>
      </c>
      <c r="J612" s="96">
        <v>11.36</v>
      </c>
      <c r="K612" s="11" t="s">
        <v>117</v>
      </c>
      <c r="L612" s="21" t="str">
        <f t="shared" si="141"/>
        <v>Yes</v>
      </c>
    </row>
    <row r="613" spans="1:12">
      <c r="A613" s="118" t="s">
        <v>432</v>
      </c>
      <c r="B613" s="70" t="s">
        <v>51</v>
      </c>
      <c r="C613" s="40">
        <v>22344034</v>
      </c>
      <c r="D613" s="10" t="str">
        <f t="shared" si="138"/>
        <v>N/A</v>
      </c>
      <c r="E613" s="40">
        <v>24156535</v>
      </c>
      <c r="F613" s="10" t="str">
        <f t="shared" si="139"/>
        <v>N/A</v>
      </c>
      <c r="G613" s="40">
        <v>27518908</v>
      </c>
      <c r="H613" s="10" t="str">
        <f t="shared" si="140"/>
        <v>N/A</v>
      </c>
      <c r="I613" s="96">
        <v>8.1120000000000001</v>
      </c>
      <c r="J613" s="96">
        <v>13.92</v>
      </c>
      <c r="K613" s="11" t="s">
        <v>117</v>
      </c>
      <c r="L613" s="21" t="str">
        <f t="shared" si="141"/>
        <v>Yes</v>
      </c>
    </row>
    <row r="614" spans="1:12">
      <c r="A614" s="118" t="s">
        <v>433</v>
      </c>
      <c r="B614" s="70" t="s">
        <v>51</v>
      </c>
      <c r="C614" s="39">
        <v>44659</v>
      </c>
      <c r="D614" s="10" t="str">
        <f t="shared" si="138"/>
        <v>N/A</v>
      </c>
      <c r="E614" s="39">
        <v>42544</v>
      </c>
      <c r="F614" s="10" t="str">
        <f t="shared" si="139"/>
        <v>N/A</v>
      </c>
      <c r="G614" s="39">
        <v>41806</v>
      </c>
      <c r="H614" s="10" t="str">
        <f t="shared" si="140"/>
        <v>N/A</v>
      </c>
      <c r="I614" s="96">
        <v>-4.74</v>
      </c>
      <c r="J614" s="96">
        <v>-1.73</v>
      </c>
      <c r="K614" s="11" t="s">
        <v>117</v>
      </c>
      <c r="L614" s="21" t="str">
        <f t="shared" si="141"/>
        <v>Yes</v>
      </c>
    </row>
    <row r="615" spans="1:12">
      <c r="A615" s="118" t="s">
        <v>434</v>
      </c>
      <c r="B615" s="70" t="s">
        <v>51</v>
      </c>
      <c r="C615" s="40">
        <v>500.32544392</v>
      </c>
      <c r="D615" s="10" t="str">
        <f t="shared" si="138"/>
        <v>N/A</v>
      </c>
      <c r="E615" s="40">
        <v>567.80121756000005</v>
      </c>
      <c r="F615" s="10" t="str">
        <f t="shared" si="139"/>
        <v>N/A</v>
      </c>
      <c r="G615" s="40">
        <v>658.25259531999995</v>
      </c>
      <c r="H615" s="10" t="str">
        <f t="shared" si="140"/>
        <v>N/A</v>
      </c>
      <c r="I615" s="96">
        <v>13.49</v>
      </c>
      <c r="J615" s="96">
        <v>15.93</v>
      </c>
      <c r="K615" s="11" t="s">
        <v>117</v>
      </c>
      <c r="L615" s="21" t="str">
        <f t="shared" si="141"/>
        <v>No</v>
      </c>
    </row>
    <row r="616" spans="1:12">
      <c r="A616" s="118" t="s">
        <v>435</v>
      </c>
      <c r="B616" s="70" t="s">
        <v>51</v>
      </c>
      <c r="C616" s="40">
        <v>44336417</v>
      </c>
      <c r="D616" s="10" t="str">
        <f t="shared" si="138"/>
        <v>N/A</v>
      </c>
      <c r="E616" s="40">
        <v>47876138</v>
      </c>
      <c r="F616" s="10" t="str">
        <f t="shared" si="139"/>
        <v>N/A</v>
      </c>
      <c r="G616" s="40">
        <v>51536571</v>
      </c>
      <c r="H616" s="10" t="str">
        <f t="shared" si="140"/>
        <v>N/A</v>
      </c>
      <c r="I616" s="96">
        <v>7.984</v>
      </c>
      <c r="J616" s="96">
        <v>7.6459999999999999</v>
      </c>
      <c r="K616" s="11" t="s">
        <v>117</v>
      </c>
      <c r="L616" s="21" t="str">
        <f t="shared" si="141"/>
        <v>Yes</v>
      </c>
    </row>
    <row r="617" spans="1:12">
      <c r="A617" s="118" t="s">
        <v>108</v>
      </c>
      <c r="B617" s="70" t="s">
        <v>51</v>
      </c>
      <c r="C617" s="39">
        <v>110796</v>
      </c>
      <c r="D617" s="10" t="str">
        <f t="shared" si="138"/>
        <v>N/A</v>
      </c>
      <c r="E617" s="39">
        <v>107522</v>
      </c>
      <c r="F617" s="10" t="str">
        <f t="shared" si="139"/>
        <v>N/A</v>
      </c>
      <c r="G617" s="39">
        <v>110027</v>
      </c>
      <c r="H617" s="10" t="str">
        <f t="shared" si="140"/>
        <v>N/A</v>
      </c>
      <c r="I617" s="96">
        <v>-2.95</v>
      </c>
      <c r="J617" s="96">
        <v>2.33</v>
      </c>
      <c r="K617" s="11" t="s">
        <v>117</v>
      </c>
      <c r="L617" s="21" t="str">
        <f t="shared" si="141"/>
        <v>Yes</v>
      </c>
    </row>
    <row r="618" spans="1:12">
      <c r="A618" s="118" t="s">
        <v>436</v>
      </c>
      <c r="B618" s="70" t="s">
        <v>51</v>
      </c>
      <c r="C618" s="40">
        <v>400.16261416999998</v>
      </c>
      <c r="D618" s="10" t="str">
        <f t="shared" si="138"/>
        <v>N/A</v>
      </c>
      <c r="E618" s="40">
        <v>445.26829858000002</v>
      </c>
      <c r="F618" s="10" t="str">
        <f t="shared" si="139"/>
        <v>N/A</v>
      </c>
      <c r="G618" s="40">
        <v>468.39931108000002</v>
      </c>
      <c r="H618" s="10" t="str">
        <f t="shared" si="140"/>
        <v>N/A</v>
      </c>
      <c r="I618" s="96">
        <v>11.27</v>
      </c>
      <c r="J618" s="96">
        <v>5.1950000000000003</v>
      </c>
      <c r="K618" s="11" t="s">
        <v>117</v>
      </c>
      <c r="L618" s="21" t="str">
        <f t="shared" si="141"/>
        <v>Yes</v>
      </c>
    </row>
    <row r="619" spans="1:12">
      <c r="A619" s="118" t="s">
        <v>437</v>
      </c>
      <c r="B619" s="70" t="s">
        <v>51</v>
      </c>
      <c r="C619" s="40">
        <v>7146544</v>
      </c>
      <c r="D619" s="10" t="str">
        <f t="shared" si="138"/>
        <v>N/A</v>
      </c>
      <c r="E619" s="40">
        <v>7786536</v>
      </c>
      <c r="F619" s="10" t="str">
        <f t="shared" si="139"/>
        <v>N/A</v>
      </c>
      <c r="G619" s="40">
        <v>8142805</v>
      </c>
      <c r="H619" s="10" t="str">
        <f t="shared" si="140"/>
        <v>N/A</v>
      </c>
      <c r="I619" s="96">
        <v>8.9550000000000001</v>
      </c>
      <c r="J619" s="96">
        <v>4.5750000000000002</v>
      </c>
      <c r="K619" s="11" t="s">
        <v>117</v>
      </c>
      <c r="L619" s="21" t="str">
        <f t="shared" si="141"/>
        <v>Yes</v>
      </c>
    </row>
    <row r="620" spans="1:12">
      <c r="A620" s="118" t="s">
        <v>438</v>
      </c>
      <c r="B620" s="70" t="s">
        <v>51</v>
      </c>
      <c r="C620" s="39">
        <v>1349</v>
      </c>
      <c r="D620" s="10" t="str">
        <f t="shared" si="138"/>
        <v>N/A</v>
      </c>
      <c r="E620" s="39">
        <v>1307</v>
      </c>
      <c r="F620" s="10" t="str">
        <f t="shared" si="139"/>
        <v>N/A</v>
      </c>
      <c r="G620" s="39">
        <v>1262</v>
      </c>
      <c r="H620" s="10" t="str">
        <f t="shared" si="140"/>
        <v>N/A</v>
      </c>
      <c r="I620" s="96">
        <v>-3.11</v>
      </c>
      <c r="J620" s="96">
        <v>-3.44</v>
      </c>
      <c r="K620" s="11" t="s">
        <v>117</v>
      </c>
      <c r="L620" s="21" t="str">
        <f t="shared" ref="L620:L651" si="142">IF(J620="Div by 0", "N/A", IF(K620="N/A","N/A", IF(J620&gt;VALUE(MID(K620,1,2)), "No", IF(J620&lt;-1*VALUE(MID(K620,1,2)), "No", "Yes"))))</f>
        <v>Yes</v>
      </c>
    </row>
    <row r="621" spans="1:12">
      <c r="A621" s="118" t="s">
        <v>439</v>
      </c>
      <c r="B621" s="70" t="s">
        <v>51</v>
      </c>
      <c r="C621" s="40">
        <v>5297.6604893000003</v>
      </c>
      <c r="D621" s="10" t="str">
        <f t="shared" si="138"/>
        <v>N/A</v>
      </c>
      <c r="E621" s="40">
        <v>5957.5638867999996</v>
      </c>
      <c r="F621" s="10" t="str">
        <f t="shared" si="139"/>
        <v>N/A</v>
      </c>
      <c r="G621" s="40">
        <v>6452.3019016999997</v>
      </c>
      <c r="H621" s="10" t="str">
        <f t="shared" si="140"/>
        <v>N/A</v>
      </c>
      <c r="I621" s="96">
        <v>12.46</v>
      </c>
      <c r="J621" s="96">
        <v>8.3040000000000003</v>
      </c>
      <c r="K621" s="11" t="s">
        <v>117</v>
      </c>
      <c r="L621" s="21" t="str">
        <f t="shared" si="142"/>
        <v>Yes</v>
      </c>
    </row>
    <row r="622" spans="1:12">
      <c r="A622" s="118" t="s">
        <v>440</v>
      </c>
      <c r="B622" s="70" t="s">
        <v>51</v>
      </c>
      <c r="C622" s="40">
        <v>43222121</v>
      </c>
      <c r="D622" s="10" t="str">
        <f t="shared" si="138"/>
        <v>N/A</v>
      </c>
      <c r="E622" s="40">
        <v>49056778</v>
      </c>
      <c r="F622" s="10" t="str">
        <f t="shared" si="139"/>
        <v>N/A</v>
      </c>
      <c r="G622" s="40">
        <v>53242253</v>
      </c>
      <c r="H622" s="10" t="str">
        <f t="shared" si="140"/>
        <v>N/A</v>
      </c>
      <c r="I622" s="96">
        <v>13.5</v>
      </c>
      <c r="J622" s="96">
        <v>8.532</v>
      </c>
      <c r="K622" s="11" t="s">
        <v>117</v>
      </c>
      <c r="L622" s="21" t="str">
        <f t="shared" si="142"/>
        <v>Yes</v>
      </c>
    </row>
    <row r="623" spans="1:12">
      <c r="A623" s="118" t="s">
        <v>109</v>
      </c>
      <c r="B623" s="70" t="s">
        <v>51</v>
      </c>
      <c r="C623" s="39">
        <v>93156</v>
      </c>
      <c r="D623" s="10" t="str">
        <f t="shared" si="138"/>
        <v>N/A</v>
      </c>
      <c r="E623" s="39">
        <v>90038</v>
      </c>
      <c r="F623" s="10" t="str">
        <f t="shared" si="139"/>
        <v>N/A</v>
      </c>
      <c r="G623" s="39">
        <v>90893</v>
      </c>
      <c r="H623" s="10" t="str">
        <f t="shared" si="140"/>
        <v>N/A</v>
      </c>
      <c r="I623" s="96">
        <v>-3.35</v>
      </c>
      <c r="J623" s="96">
        <v>0.9496</v>
      </c>
      <c r="K623" s="11" t="s">
        <v>117</v>
      </c>
      <c r="L623" s="21" t="str">
        <f t="shared" si="142"/>
        <v>Yes</v>
      </c>
    </row>
    <row r="624" spans="1:12">
      <c r="A624" s="118" t="s">
        <v>441</v>
      </c>
      <c r="B624" s="70" t="s">
        <v>51</v>
      </c>
      <c r="C624" s="40">
        <v>463.97570741999999</v>
      </c>
      <c r="D624" s="10" t="str">
        <f t="shared" si="138"/>
        <v>N/A</v>
      </c>
      <c r="E624" s="40">
        <v>544.84526532999996</v>
      </c>
      <c r="F624" s="10" t="str">
        <f t="shared" si="139"/>
        <v>N/A</v>
      </c>
      <c r="G624" s="40">
        <v>585.76846402000001</v>
      </c>
      <c r="H624" s="10" t="str">
        <f t="shared" si="140"/>
        <v>N/A</v>
      </c>
      <c r="I624" s="96">
        <v>17.43</v>
      </c>
      <c r="J624" s="96">
        <v>7.5110000000000001</v>
      </c>
      <c r="K624" s="11" t="s">
        <v>117</v>
      </c>
      <c r="L624" s="21" t="str">
        <f t="shared" si="142"/>
        <v>Yes</v>
      </c>
    </row>
    <row r="625" spans="1:12">
      <c r="A625" s="118" t="s">
        <v>442</v>
      </c>
      <c r="B625" s="70" t="s">
        <v>51</v>
      </c>
      <c r="C625" s="40">
        <v>124109189</v>
      </c>
      <c r="D625" s="10" t="str">
        <f t="shared" si="138"/>
        <v>N/A</v>
      </c>
      <c r="E625" s="40">
        <v>130228529</v>
      </c>
      <c r="F625" s="10" t="str">
        <f t="shared" si="139"/>
        <v>N/A</v>
      </c>
      <c r="G625" s="40">
        <v>132135410</v>
      </c>
      <c r="H625" s="10" t="str">
        <f t="shared" si="140"/>
        <v>N/A</v>
      </c>
      <c r="I625" s="96">
        <v>4.931</v>
      </c>
      <c r="J625" s="96">
        <v>1.464</v>
      </c>
      <c r="K625" s="11" t="s">
        <v>117</v>
      </c>
      <c r="L625" s="21" t="str">
        <f t="shared" si="142"/>
        <v>Yes</v>
      </c>
    </row>
    <row r="626" spans="1:12">
      <c r="A626" s="118" t="s">
        <v>110</v>
      </c>
      <c r="B626" s="70" t="s">
        <v>51</v>
      </c>
      <c r="C626" s="39">
        <v>176252</v>
      </c>
      <c r="D626" s="10" t="str">
        <f t="shared" si="138"/>
        <v>N/A</v>
      </c>
      <c r="E626" s="39">
        <v>167779</v>
      </c>
      <c r="F626" s="10" t="str">
        <f t="shared" si="139"/>
        <v>N/A</v>
      </c>
      <c r="G626" s="39">
        <v>158747</v>
      </c>
      <c r="H626" s="10" t="str">
        <f t="shared" si="140"/>
        <v>N/A</v>
      </c>
      <c r="I626" s="96">
        <v>-4.8099999999999996</v>
      </c>
      <c r="J626" s="96">
        <v>-5.38</v>
      </c>
      <c r="K626" s="11" t="s">
        <v>117</v>
      </c>
      <c r="L626" s="21" t="str">
        <f t="shared" si="142"/>
        <v>Yes</v>
      </c>
    </row>
    <row r="627" spans="1:12">
      <c r="A627" s="118" t="s">
        <v>443</v>
      </c>
      <c r="B627" s="70" t="s">
        <v>51</v>
      </c>
      <c r="C627" s="40">
        <v>704.15762090999999</v>
      </c>
      <c r="D627" s="10" t="str">
        <f t="shared" si="138"/>
        <v>N/A</v>
      </c>
      <c r="E627" s="40">
        <v>776.19087608999996</v>
      </c>
      <c r="F627" s="10" t="str">
        <f t="shared" si="139"/>
        <v>N/A</v>
      </c>
      <c r="G627" s="40">
        <v>832.36476909999999</v>
      </c>
      <c r="H627" s="10" t="str">
        <f t="shared" si="140"/>
        <v>N/A</v>
      </c>
      <c r="I627" s="96">
        <v>10.23</v>
      </c>
      <c r="J627" s="96">
        <v>7.2370000000000001</v>
      </c>
      <c r="K627" s="11" t="s">
        <v>117</v>
      </c>
      <c r="L627" s="21" t="str">
        <f t="shared" si="142"/>
        <v>Yes</v>
      </c>
    </row>
    <row r="628" spans="1:12">
      <c r="A628" s="118" t="s">
        <v>444</v>
      </c>
      <c r="B628" s="70" t="s">
        <v>51</v>
      </c>
      <c r="C628" s="40">
        <v>61657800</v>
      </c>
      <c r="D628" s="10" t="str">
        <f t="shared" si="138"/>
        <v>N/A</v>
      </c>
      <c r="E628" s="40">
        <v>64926399</v>
      </c>
      <c r="F628" s="10" t="str">
        <f t="shared" si="139"/>
        <v>N/A</v>
      </c>
      <c r="G628" s="40">
        <v>71143817</v>
      </c>
      <c r="H628" s="10" t="str">
        <f t="shared" si="140"/>
        <v>N/A</v>
      </c>
      <c r="I628" s="96">
        <v>5.3010000000000002</v>
      </c>
      <c r="J628" s="96">
        <v>9.5760000000000005</v>
      </c>
      <c r="K628" s="11" t="s">
        <v>117</v>
      </c>
      <c r="L628" s="21" t="str">
        <f t="shared" si="142"/>
        <v>Yes</v>
      </c>
    </row>
    <row r="629" spans="1:12">
      <c r="A629" s="118" t="s">
        <v>706</v>
      </c>
      <c r="B629" s="70" t="s">
        <v>51</v>
      </c>
      <c r="C629" s="39">
        <v>8020</v>
      </c>
      <c r="D629" s="10" t="str">
        <f t="shared" si="138"/>
        <v>N/A</v>
      </c>
      <c r="E629" s="39">
        <v>8482</v>
      </c>
      <c r="F629" s="10" t="str">
        <f t="shared" si="139"/>
        <v>N/A</v>
      </c>
      <c r="G629" s="39">
        <v>9083</v>
      </c>
      <c r="H629" s="10" t="str">
        <f t="shared" si="140"/>
        <v>N/A</v>
      </c>
      <c r="I629" s="96">
        <v>5.7610000000000001</v>
      </c>
      <c r="J629" s="96">
        <v>7.0860000000000003</v>
      </c>
      <c r="K629" s="11" t="s">
        <v>117</v>
      </c>
      <c r="L629" s="21" t="str">
        <f t="shared" si="142"/>
        <v>Yes</v>
      </c>
    </row>
    <row r="630" spans="1:12">
      <c r="A630" s="118" t="s">
        <v>445</v>
      </c>
      <c r="B630" s="70" t="s">
        <v>51</v>
      </c>
      <c r="C630" s="40">
        <v>7688.0049875000004</v>
      </c>
      <c r="D630" s="10" t="str">
        <f t="shared" si="138"/>
        <v>N/A</v>
      </c>
      <c r="E630" s="40">
        <v>7654.6096440000001</v>
      </c>
      <c r="F630" s="10" t="str">
        <f t="shared" si="139"/>
        <v>N/A</v>
      </c>
      <c r="G630" s="40">
        <v>7832.6342617999999</v>
      </c>
      <c r="H630" s="10" t="str">
        <f t="shared" si="140"/>
        <v>N/A</v>
      </c>
      <c r="I630" s="96">
        <v>-0.434</v>
      </c>
      <c r="J630" s="96">
        <v>2.3260000000000001</v>
      </c>
      <c r="K630" s="11" t="s">
        <v>117</v>
      </c>
      <c r="L630" s="21" t="str">
        <f t="shared" si="142"/>
        <v>Yes</v>
      </c>
    </row>
    <row r="631" spans="1:12">
      <c r="A631" s="118" t="s">
        <v>446</v>
      </c>
      <c r="B631" s="70" t="s">
        <v>51</v>
      </c>
      <c r="C631" s="40">
        <v>3320897</v>
      </c>
      <c r="D631" s="10" t="str">
        <f t="shared" si="138"/>
        <v>N/A</v>
      </c>
      <c r="E631" s="40">
        <v>3241920</v>
      </c>
      <c r="F631" s="10" t="str">
        <f t="shared" si="139"/>
        <v>N/A</v>
      </c>
      <c r="G631" s="40">
        <v>3153390</v>
      </c>
      <c r="H631" s="10" t="str">
        <f t="shared" si="140"/>
        <v>N/A</v>
      </c>
      <c r="I631" s="96">
        <v>-2.38</v>
      </c>
      <c r="J631" s="96">
        <v>-2.73</v>
      </c>
      <c r="K631" s="11" t="s">
        <v>117</v>
      </c>
      <c r="L631" s="21" t="str">
        <f t="shared" si="142"/>
        <v>Yes</v>
      </c>
    </row>
    <row r="632" spans="1:12">
      <c r="A632" s="118" t="s">
        <v>40</v>
      </c>
      <c r="B632" s="70" t="s">
        <v>51</v>
      </c>
      <c r="C632" s="39">
        <v>8419</v>
      </c>
      <c r="D632" s="10" t="str">
        <f t="shared" si="138"/>
        <v>N/A</v>
      </c>
      <c r="E632" s="39">
        <v>8076</v>
      </c>
      <c r="F632" s="10" t="str">
        <f t="shared" si="139"/>
        <v>N/A</v>
      </c>
      <c r="G632" s="39">
        <v>7733</v>
      </c>
      <c r="H632" s="10" t="str">
        <f t="shared" si="140"/>
        <v>N/A</v>
      </c>
      <c r="I632" s="96">
        <v>-4.07</v>
      </c>
      <c r="J632" s="96">
        <v>-4.25</v>
      </c>
      <c r="K632" s="11" t="s">
        <v>117</v>
      </c>
      <c r="L632" s="21" t="str">
        <f t="shared" si="142"/>
        <v>Yes</v>
      </c>
    </row>
    <row r="633" spans="1:12">
      <c r="A633" s="118" t="s">
        <v>447</v>
      </c>
      <c r="B633" s="70" t="s">
        <v>51</v>
      </c>
      <c r="C633" s="40">
        <v>394.45266658999998</v>
      </c>
      <c r="D633" s="10" t="str">
        <f t="shared" si="138"/>
        <v>N/A</v>
      </c>
      <c r="E633" s="40">
        <v>401.42644874000001</v>
      </c>
      <c r="F633" s="10" t="str">
        <f t="shared" si="139"/>
        <v>N/A</v>
      </c>
      <c r="G633" s="40">
        <v>407.78352515</v>
      </c>
      <c r="H633" s="10" t="str">
        <f t="shared" si="140"/>
        <v>N/A</v>
      </c>
      <c r="I633" s="96">
        <v>1.768</v>
      </c>
      <c r="J633" s="96">
        <v>1.5840000000000001</v>
      </c>
      <c r="K633" s="11" t="s">
        <v>117</v>
      </c>
      <c r="L633" s="21" t="str">
        <f t="shared" si="142"/>
        <v>Yes</v>
      </c>
    </row>
    <row r="634" spans="1:12">
      <c r="A634" s="118" t="s">
        <v>448</v>
      </c>
      <c r="B634" s="70" t="s">
        <v>51</v>
      </c>
      <c r="C634" s="40">
        <v>288064</v>
      </c>
      <c r="D634" s="10" t="str">
        <f t="shared" si="138"/>
        <v>N/A</v>
      </c>
      <c r="E634" s="40">
        <v>366996</v>
      </c>
      <c r="F634" s="10" t="str">
        <f t="shared" si="139"/>
        <v>N/A</v>
      </c>
      <c r="G634" s="40">
        <v>347004</v>
      </c>
      <c r="H634" s="10" t="str">
        <f t="shared" si="140"/>
        <v>N/A</v>
      </c>
      <c r="I634" s="96">
        <v>27.4</v>
      </c>
      <c r="J634" s="96">
        <v>-5.45</v>
      </c>
      <c r="K634" s="11" t="s">
        <v>117</v>
      </c>
      <c r="L634" s="21" t="str">
        <f t="shared" si="142"/>
        <v>Yes</v>
      </c>
    </row>
    <row r="635" spans="1:12">
      <c r="A635" s="118" t="s">
        <v>449</v>
      </c>
      <c r="B635" s="70" t="s">
        <v>51</v>
      </c>
      <c r="C635" s="39">
        <v>83</v>
      </c>
      <c r="D635" s="10" t="str">
        <f t="shared" si="138"/>
        <v>N/A</v>
      </c>
      <c r="E635" s="39">
        <v>95</v>
      </c>
      <c r="F635" s="10" t="str">
        <f t="shared" si="139"/>
        <v>N/A</v>
      </c>
      <c r="G635" s="39">
        <v>94</v>
      </c>
      <c r="H635" s="10" t="str">
        <f t="shared" si="140"/>
        <v>N/A</v>
      </c>
      <c r="I635" s="96">
        <v>14.46</v>
      </c>
      <c r="J635" s="96">
        <v>-1.05</v>
      </c>
      <c r="K635" s="11" t="s">
        <v>117</v>
      </c>
      <c r="L635" s="21" t="str">
        <f t="shared" si="142"/>
        <v>Yes</v>
      </c>
    </row>
    <row r="636" spans="1:12">
      <c r="A636" s="118" t="s">
        <v>450</v>
      </c>
      <c r="B636" s="70" t="s">
        <v>51</v>
      </c>
      <c r="C636" s="40">
        <v>3470.6506024</v>
      </c>
      <c r="D636" s="10" t="str">
        <f t="shared" si="138"/>
        <v>N/A</v>
      </c>
      <c r="E636" s="40">
        <v>3863.1157895000001</v>
      </c>
      <c r="F636" s="10" t="str">
        <f t="shared" si="139"/>
        <v>N/A</v>
      </c>
      <c r="G636" s="40">
        <v>3691.5319149000002</v>
      </c>
      <c r="H636" s="10" t="str">
        <f t="shared" si="140"/>
        <v>N/A</v>
      </c>
      <c r="I636" s="96">
        <v>11.31</v>
      </c>
      <c r="J636" s="96">
        <v>-4.4400000000000004</v>
      </c>
      <c r="K636" s="11" t="s">
        <v>117</v>
      </c>
      <c r="L636" s="21" t="str">
        <f t="shared" si="142"/>
        <v>Yes</v>
      </c>
    </row>
    <row r="637" spans="1:12">
      <c r="A637" s="118" t="s">
        <v>451</v>
      </c>
      <c r="B637" s="70" t="s">
        <v>51</v>
      </c>
      <c r="C637" s="40">
        <v>16676453</v>
      </c>
      <c r="D637" s="10" t="str">
        <f t="shared" si="138"/>
        <v>N/A</v>
      </c>
      <c r="E637" s="40">
        <v>31115</v>
      </c>
      <c r="F637" s="10" t="str">
        <f t="shared" si="139"/>
        <v>N/A</v>
      </c>
      <c r="G637" s="40">
        <v>37959</v>
      </c>
      <c r="H637" s="10" t="str">
        <f t="shared" si="140"/>
        <v>N/A</v>
      </c>
      <c r="I637" s="96">
        <v>-99.8</v>
      </c>
      <c r="J637" s="96">
        <v>22</v>
      </c>
      <c r="K637" s="11" t="s">
        <v>117</v>
      </c>
      <c r="L637" s="21" t="str">
        <f t="shared" si="142"/>
        <v>No</v>
      </c>
    </row>
    <row r="638" spans="1:12">
      <c r="A638" s="118" t="s">
        <v>452</v>
      </c>
      <c r="B638" s="70" t="s">
        <v>51</v>
      </c>
      <c r="C638" s="39">
        <v>7308</v>
      </c>
      <c r="D638" s="10" t="str">
        <f t="shared" si="138"/>
        <v>N/A</v>
      </c>
      <c r="E638" s="39">
        <v>141</v>
      </c>
      <c r="F638" s="10" t="str">
        <f t="shared" si="139"/>
        <v>N/A</v>
      </c>
      <c r="G638" s="39">
        <v>114</v>
      </c>
      <c r="H638" s="10" t="str">
        <f t="shared" si="140"/>
        <v>N/A</v>
      </c>
      <c r="I638" s="96">
        <v>-98.1</v>
      </c>
      <c r="J638" s="96">
        <v>-19.100000000000001</v>
      </c>
      <c r="K638" s="11" t="s">
        <v>117</v>
      </c>
      <c r="L638" s="21" t="str">
        <f t="shared" si="142"/>
        <v>No</v>
      </c>
    </row>
    <row r="639" spans="1:12">
      <c r="A639" s="118" t="s">
        <v>453</v>
      </c>
      <c r="B639" s="70" t="s">
        <v>51</v>
      </c>
      <c r="C639" s="40">
        <v>2281.9448550000002</v>
      </c>
      <c r="D639" s="10" t="str">
        <f t="shared" si="138"/>
        <v>N/A</v>
      </c>
      <c r="E639" s="40">
        <v>220.67375887</v>
      </c>
      <c r="F639" s="10" t="str">
        <f t="shared" si="139"/>
        <v>N/A</v>
      </c>
      <c r="G639" s="40">
        <v>332.97368420999999</v>
      </c>
      <c r="H639" s="10" t="str">
        <f t="shared" si="140"/>
        <v>N/A</v>
      </c>
      <c r="I639" s="96">
        <v>-90.3</v>
      </c>
      <c r="J639" s="96">
        <v>50.89</v>
      </c>
      <c r="K639" s="11" t="s">
        <v>117</v>
      </c>
      <c r="L639" s="21" t="str">
        <f t="shared" si="142"/>
        <v>No</v>
      </c>
    </row>
    <row r="640" spans="1:12">
      <c r="A640" s="118" t="s">
        <v>454</v>
      </c>
      <c r="B640" s="70" t="s">
        <v>51</v>
      </c>
      <c r="C640" s="40">
        <v>533790</v>
      </c>
      <c r="D640" s="10" t="str">
        <f t="shared" si="138"/>
        <v>N/A</v>
      </c>
      <c r="E640" s="40">
        <v>617153</v>
      </c>
      <c r="F640" s="10" t="str">
        <f t="shared" si="139"/>
        <v>N/A</v>
      </c>
      <c r="G640" s="40">
        <v>617581</v>
      </c>
      <c r="H640" s="10" t="str">
        <f t="shared" si="140"/>
        <v>N/A</v>
      </c>
      <c r="I640" s="96">
        <v>15.62</v>
      </c>
      <c r="J640" s="96">
        <v>6.9400000000000003E-2</v>
      </c>
      <c r="K640" s="11" t="s">
        <v>117</v>
      </c>
      <c r="L640" s="21" t="str">
        <f t="shared" si="142"/>
        <v>Yes</v>
      </c>
    </row>
    <row r="641" spans="1:12">
      <c r="A641" s="118" t="s">
        <v>455</v>
      </c>
      <c r="B641" s="70" t="s">
        <v>51</v>
      </c>
      <c r="C641" s="39">
        <v>395</v>
      </c>
      <c r="D641" s="10" t="str">
        <f t="shared" si="138"/>
        <v>N/A</v>
      </c>
      <c r="E641" s="39">
        <v>386</v>
      </c>
      <c r="F641" s="10" t="str">
        <f t="shared" si="139"/>
        <v>N/A</v>
      </c>
      <c r="G641" s="39">
        <v>390</v>
      </c>
      <c r="H641" s="10" t="str">
        <f t="shared" si="140"/>
        <v>N/A</v>
      </c>
      <c r="I641" s="96">
        <v>-2.2799999999999998</v>
      </c>
      <c r="J641" s="96">
        <v>1.036</v>
      </c>
      <c r="K641" s="11" t="s">
        <v>117</v>
      </c>
      <c r="L641" s="21" t="str">
        <f t="shared" si="142"/>
        <v>Yes</v>
      </c>
    </row>
    <row r="642" spans="1:12">
      <c r="A642" s="118" t="s">
        <v>456</v>
      </c>
      <c r="B642" s="70" t="s">
        <v>51</v>
      </c>
      <c r="C642" s="40">
        <v>1351.3670886</v>
      </c>
      <c r="D642" s="10" t="str">
        <f t="shared" si="138"/>
        <v>N/A</v>
      </c>
      <c r="E642" s="40">
        <v>1598.8419689</v>
      </c>
      <c r="F642" s="10" t="str">
        <f t="shared" si="139"/>
        <v>N/A</v>
      </c>
      <c r="G642" s="40">
        <v>1583.5410256</v>
      </c>
      <c r="H642" s="10" t="str">
        <f t="shared" si="140"/>
        <v>N/A</v>
      </c>
      <c r="I642" s="96">
        <v>18.309999999999999</v>
      </c>
      <c r="J642" s="96">
        <v>-0.95699999999999996</v>
      </c>
      <c r="K642" s="11" t="s">
        <v>117</v>
      </c>
      <c r="L642" s="21" t="str">
        <f t="shared" si="142"/>
        <v>Yes</v>
      </c>
    </row>
    <row r="643" spans="1:12">
      <c r="A643" s="118" t="s">
        <v>457</v>
      </c>
      <c r="B643" s="70" t="s">
        <v>51</v>
      </c>
      <c r="C643" s="40">
        <v>516239</v>
      </c>
      <c r="D643" s="10" t="str">
        <f t="shared" si="138"/>
        <v>N/A</v>
      </c>
      <c r="E643" s="40">
        <v>505470</v>
      </c>
      <c r="F643" s="10" t="str">
        <f t="shared" si="139"/>
        <v>N/A</v>
      </c>
      <c r="G643" s="40">
        <v>489545</v>
      </c>
      <c r="H643" s="10" t="str">
        <f t="shared" si="140"/>
        <v>N/A</v>
      </c>
      <c r="I643" s="96">
        <v>-2.09</v>
      </c>
      <c r="J643" s="96">
        <v>-3.15</v>
      </c>
      <c r="K643" s="11" t="s">
        <v>117</v>
      </c>
      <c r="L643" s="21" t="str">
        <f t="shared" si="142"/>
        <v>Yes</v>
      </c>
    </row>
    <row r="644" spans="1:12">
      <c r="A644" s="118" t="s">
        <v>707</v>
      </c>
      <c r="B644" s="70" t="s">
        <v>51</v>
      </c>
      <c r="C644" s="39">
        <v>5066</v>
      </c>
      <c r="D644" s="10" t="str">
        <f t="shared" si="138"/>
        <v>N/A</v>
      </c>
      <c r="E644" s="39">
        <v>4671</v>
      </c>
      <c r="F644" s="10" t="str">
        <f t="shared" si="139"/>
        <v>N/A</v>
      </c>
      <c r="G644" s="39">
        <v>4424</v>
      </c>
      <c r="H644" s="10" t="str">
        <f t="shared" si="140"/>
        <v>N/A</v>
      </c>
      <c r="I644" s="96">
        <v>-7.8</v>
      </c>
      <c r="J644" s="96">
        <v>-5.29</v>
      </c>
      <c r="K644" s="11" t="s">
        <v>117</v>
      </c>
      <c r="L644" s="21" t="str">
        <f t="shared" si="142"/>
        <v>Yes</v>
      </c>
    </row>
    <row r="645" spans="1:12">
      <c r="A645" s="118" t="s">
        <v>458</v>
      </c>
      <c r="B645" s="70" t="s">
        <v>51</v>
      </c>
      <c r="C645" s="40">
        <v>101.90268456</v>
      </c>
      <c r="D645" s="10" t="str">
        <f t="shared" si="138"/>
        <v>N/A</v>
      </c>
      <c r="E645" s="40">
        <v>108.21451509000001</v>
      </c>
      <c r="F645" s="10" t="str">
        <f t="shared" si="139"/>
        <v>N/A</v>
      </c>
      <c r="G645" s="40">
        <v>110.65664556999999</v>
      </c>
      <c r="H645" s="10" t="str">
        <f t="shared" si="140"/>
        <v>N/A</v>
      </c>
      <c r="I645" s="96">
        <v>6.194</v>
      </c>
      <c r="J645" s="96">
        <v>2.2570000000000001</v>
      </c>
      <c r="K645" s="11" t="s">
        <v>117</v>
      </c>
      <c r="L645" s="21" t="str">
        <f t="shared" si="142"/>
        <v>Yes</v>
      </c>
    </row>
    <row r="646" spans="1:12">
      <c r="A646" s="118" t="s">
        <v>459</v>
      </c>
      <c r="B646" s="70" t="s">
        <v>51</v>
      </c>
      <c r="C646" s="40">
        <v>2549754</v>
      </c>
      <c r="D646" s="10" t="str">
        <f t="shared" si="138"/>
        <v>N/A</v>
      </c>
      <c r="E646" s="40">
        <v>2091175</v>
      </c>
      <c r="F646" s="10" t="str">
        <f t="shared" si="139"/>
        <v>N/A</v>
      </c>
      <c r="G646" s="40">
        <v>2063199</v>
      </c>
      <c r="H646" s="10" t="str">
        <f t="shared" si="140"/>
        <v>N/A</v>
      </c>
      <c r="I646" s="96">
        <v>-18</v>
      </c>
      <c r="J646" s="96">
        <v>-1.34</v>
      </c>
      <c r="K646" s="11" t="s">
        <v>117</v>
      </c>
      <c r="L646" s="21" t="str">
        <f t="shared" si="142"/>
        <v>Yes</v>
      </c>
    </row>
    <row r="647" spans="1:12">
      <c r="A647" s="118" t="s">
        <v>146</v>
      </c>
      <c r="B647" s="70" t="s">
        <v>51</v>
      </c>
      <c r="C647" s="39">
        <v>183</v>
      </c>
      <c r="D647" s="10" t="str">
        <f t="shared" si="138"/>
        <v>N/A</v>
      </c>
      <c r="E647" s="39">
        <v>184</v>
      </c>
      <c r="F647" s="10" t="str">
        <f t="shared" si="139"/>
        <v>N/A</v>
      </c>
      <c r="G647" s="39">
        <v>184</v>
      </c>
      <c r="H647" s="10" t="str">
        <f t="shared" si="140"/>
        <v>N/A</v>
      </c>
      <c r="I647" s="96">
        <v>0.5464</v>
      </c>
      <c r="J647" s="96">
        <v>0</v>
      </c>
      <c r="K647" s="11" t="s">
        <v>117</v>
      </c>
      <c r="L647" s="21" t="str">
        <f t="shared" si="142"/>
        <v>Yes</v>
      </c>
    </row>
    <row r="648" spans="1:12">
      <c r="A648" s="118" t="s">
        <v>460</v>
      </c>
      <c r="B648" s="70" t="s">
        <v>51</v>
      </c>
      <c r="C648" s="40">
        <v>13933.081967</v>
      </c>
      <c r="D648" s="10" t="str">
        <f t="shared" si="138"/>
        <v>N/A</v>
      </c>
      <c r="E648" s="40">
        <v>11365.081522</v>
      </c>
      <c r="F648" s="10" t="str">
        <f t="shared" si="139"/>
        <v>N/A</v>
      </c>
      <c r="G648" s="40">
        <v>11213.038043</v>
      </c>
      <c r="H648" s="10" t="str">
        <f t="shared" si="140"/>
        <v>N/A</v>
      </c>
      <c r="I648" s="96">
        <v>-18.399999999999999</v>
      </c>
      <c r="J648" s="96">
        <v>-1.34</v>
      </c>
      <c r="K648" s="11" t="s">
        <v>117</v>
      </c>
      <c r="L648" s="21" t="str">
        <f t="shared" si="142"/>
        <v>Yes</v>
      </c>
    </row>
    <row r="649" spans="1:12">
      <c r="A649" s="118" t="s">
        <v>461</v>
      </c>
      <c r="B649" s="70" t="s">
        <v>51</v>
      </c>
      <c r="C649" s="40">
        <v>18245387</v>
      </c>
      <c r="D649" s="10" t="str">
        <f t="shared" si="138"/>
        <v>N/A</v>
      </c>
      <c r="E649" s="40">
        <v>18414628</v>
      </c>
      <c r="F649" s="10" t="str">
        <f t="shared" si="139"/>
        <v>N/A</v>
      </c>
      <c r="G649" s="40">
        <v>18826119</v>
      </c>
      <c r="H649" s="10" t="str">
        <f t="shared" si="140"/>
        <v>N/A</v>
      </c>
      <c r="I649" s="96">
        <v>0.92759999999999998</v>
      </c>
      <c r="J649" s="96">
        <v>2.2349999999999999</v>
      </c>
      <c r="K649" s="11" t="s">
        <v>117</v>
      </c>
      <c r="L649" s="21" t="str">
        <f t="shared" si="142"/>
        <v>Yes</v>
      </c>
    </row>
    <row r="650" spans="1:12">
      <c r="A650" s="118" t="s">
        <v>462</v>
      </c>
      <c r="B650" s="70" t="s">
        <v>51</v>
      </c>
      <c r="C650" s="39">
        <v>33098</v>
      </c>
      <c r="D650" s="10" t="str">
        <f t="shared" si="138"/>
        <v>N/A</v>
      </c>
      <c r="E650" s="39">
        <v>31503</v>
      </c>
      <c r="F650" s="10" t="str">
        <f t="shared" si="139"/>
        <v>N/A</v>
      </c>
      <c r="G650" s="39">
        <v>30342</v>
      </c>
      <c r="H650" s="10" t="str">
        <f t="shared" si="140"/>
        <v>N/A</v>
      </c>
      <c r="I650" s="96">
        <v>-4.82</v>
      </c>
      <c r="J650" s="96">
        <v>-3.69</v>
      </c>
      <c r="K650" s="11" t="s">
        <v>117</v>
      </c>
      <c r="L650" s="21" t="str">
        <f t="shared" si="142"/>
        <v>Yes</v>
      </c>
    </row>
    <row r="651" spans="1:12">
      <c r="A651" s="118" t="s">
        <v>463</v>
      </c>
      <c r="B651" s="70" t="s">
        <v>51</v>
      </c>
      <c r="C651" s="40">
        <v>551.25345942000001</v>
      </c>
      <c r="D651" s="10" t="str">
        <f t="shared" si="138"/>
        <v>N/A</v>
      </c>
      <c r="E651" s="40">
        <v>584.53569501000004</v>
      </c>
      <c r="F651" s="10" t="str">
        <f t="shared" si="139"/>
        <v>N/A</v>
      </c>
      <c r="G651" s="40">
        <v>620.46401028000002</v>
      </c>
      <c r="H651" s="10" t="str">
        <f t="shared" si="140"/>
        <v>N/A</v>
      </c>
      <c r="I651" s="96">
        <v>6.0380000000000003</v>
      </c>
      <c r="J651" s="96">
        <v>6.1459999999999999</v>
      </c>
      <c r="K651" s="11" t="s">
        <v>117</v>
      </c>
      <c r="L651" s="21" t="str">
        <f t="shared" si="142"/>
        <v>Yes</v>
      </c>
    </row>
    <row r="652" spans="1:12">
      <c r="A652" s="118" t="s">
        <v>464</v>
      </c>
      <c r="B652" s="70" t="s">
        <v>51</v>
      </c>
      <c r="C652" s="40">
        <v>2764453</v>
      </c>
      <c r="D652" s="10" t="str">
        <f t="shared" ref="D652:D660" si="143">IF($B652="N/A","N/A",IF(C652&gt;10,"No",IF(C652&lt;-10,"No","Yes")))</f>
        <v>N/A</v>
      </c>
      <c r="E652" s="40">
        <v>3291349</v>
      </c>
      <c r="F652" s="10" t="str">
        <f t="shared" ref="F652:F660" si="144">IF($B652="N/A","N/A",IF(E652&gt;10,"No",IF(E652&lt;-10,"No","Yes")))</f>
        <v>N/A</v>
      </c>
      <c r="G652" s="40">
        <v>8293471</v>
      </c>
      <c r="H652" s="10" t="str">
        <f t="shared" ref="H652:H660" si="145">IF($B652="N/A","N/A",IF(G652&gt;10,"No",IF(G652&lt;-10,"No","Yes")))</f>
        <v>N/A</v>
      </c>
      <c r="I652" s="96">
        <v>19.059999999999999</v>
      </c>
      <c r="J652" s="96">
        <v>152</v>
      </c>
      <c r="K652" s="11" t="s">
        <v>117</v>
      </c>
      <c r="L652" s="21" t="str">
        <f t="shared" ref="L652:L660" si="146">IF(J652="Div by 0", "N/A", IF(K652="N/A","N/A", IF(J652&gt;VALUE(MID(K652,1,2)), "No", IF(J652&lt;-1*VALUE(MID(K652,1,2)), "No", "Yes"))))</f>
        <v>No</v>
      </c>
    </row>
    <row r="653" spans="1:12">
      <c r="A653" s="118" t="s">
        <v>147</v>
      </c>
      <c r="B653" s="70" t="s">
        <v>51</v>
      </c>
      <c r="C653" s="39">
        <v>480</v>
      </c>
      <c r="D653" s="10" t="str">
        <f t="shared" si="143"/>
        <v>N/A</v>
      </c>
      <c r="E653" s="39">
        <v>584</v>
      </c>
      <c r="F653" s="10" t="str">
        <f t="shared" si="144"/>
        <v>N/A</v>
      </c>
      <c r="G653" s="39">
        <v>792</v>
      </c>
      <c r="H653" s="10" t="str">
        <f t="shared" si="145"/>
        <v>N/A</v>
      </c>
      <c r="I653" s="96">
        <v>21.67</v>
      </c>
      <c r="J653" s="96">
        <v>35.619999999999997</v>
      </c>
      <c r="K653" s="11" t="s">
        <v>117</v>
      </c>
      <c r="L653" s="21" t="str">
        <f t="shared" si="146"/>
        <v>No</v>
      </c>
    </row>
    <row r="654" spans="1:12">
      <c r="A654" s="118" t="s">
        <v>465</v>
      </c>
      <c r="B654" s="70" t="s">
        <v>51</v>
      </c>
      <c r="C654" s="40">
        <v>5759.2770833000004</v>
      </c>
      <c r="D654" s="10" t="str">
        <f t="shared" si="143"/>
        <v>N/A</v>
      </c>
      <c r="E654" s="40">
        <v>5635.8715752999997</v>
      </c>
      <c r="F654" s="10" t="str">
        <f t="shared" si="144"/>
        <v>N/A</v>
      </c>
      <c r="G654" s="40">
        <v>10471.554292999999</v>
      </c>
      <c r="H654" s="10" t="str">
        <f t="shared" si="145"/>
        <v>N/A</v>
      </c>
      <c r="I654" s="96">
        <v>-2.14</v>
      </c>
      <c r="J654" s="96">
        <v>85.8</v>
      </c>
      <c r="K654" s="11" t="s">
        <v>117</v>
      </c>
      <c r="L654" s="21" t="str">
        <f t="shared" si="146"/>
        <v>No</v>
      </c>
    </row>
    <row r="655" spans="1:12">
      <c r="A655" s="118" t="s">
        <v>466</v>
      </c>
      <c r="B655" s="70" t="s">
        <v>51</v>
      </c>
      <c r="C655" s="40">
        <v>63874417</v>
      </c>
      <c r="D655" s="10" t="str">
        <f t="shared" si="143"/>
        <v>N/A</v>
      </c>
      <c r="E655" s="40">
        <v>63999397</v>
      </c>
      <c r="F655" s="10" t="str">
        <f t="shared" si="144"/>
        <v>N/A</v>
      </c>
      <c r="G655" s="40">
        <v>64969851</v>
      </c>
      <c r="H655" s="10" t="str">
        <f t="shared" si="145"/>
        <v>N/A</v>
      </c>
      <c r="I655" s="96">
        <v>0.19570000000000001</v>
      </c>
      <c r="J655" s="96">
        <v>1.516</v>
      </c>
      <c r="K655" s="11" t="s">
        <v>117</v>
      </c>
      <c r="L655" s="21" t="str">
        <f t="shared" si="146"/>
        <v>Yes</v>
      </c>
    </row>
    <row r="656" spans="1:12">
      <c r="A656" s="118" t="s">
        <v>467</v>
      </c>
      <c r="B656" s="70" t="s">
        <v>51</v>
      </c>
      <c r="C656" s="39">
        <v>11051</v>
      </c>
      <c r="D656" s="10" t="str">
        <f t="shared" si="143"/>
        <v>N/A</v>
      </c>
      <c r="E656" s="39">
        <v>11101</v>
      </c>
      <c r="F656" s="10" t="str">
        <f t="shared" si="144"/>
        <v>N/A</v>
      </c>
      <c r="G656" s="39">
        <v>11266</v>
      </c>
      <c r="H656" s="10" t="str">
        <f t="shared" si="145"/>
        <v>N/A</v>
      </c>
      <c r="I656" s="96">
        <v>0.45240000000000002</v>
      </c>
      <c r="J656" s="96">
        <v>1.486</v>
      </c>
      <c r="K656" s="11" t="s">
        <v>117</v>
      </c>
      <c r="L656" s="21" t="str">
        <f t="shared" si="146"/>
        <v>Yes</v>
      </c>
    </row>
    <row r="657" spans="1:12">
      <c r="A657" s="118" t="s">
        <v>468</v>
      </c>
      <c r="B657" s="70" t="s">
        <v>51</v>
      </c>
      <c r="C657" s="40">
        <v>5779.9671522999997</v>
      </c>
      <c r="D657" s="10" t="str">
        <f t="shared" si="143"/>
        <v>N/A</v>
      </c>
      <c r="E657" s="40">
        <v>5765.1920547999998</v>
      </c>
      <c r="F657" s="10" t="str">
        <f t="shared" si="144"/>
        <v>N/A</v>
      </c>
      <c r="G657" s="40">
        <v>5766.8960588999998</v>
      </c>
      <c r="H657" s="10" t="str">
        <f t="shared" si="145"/>
        <v>N/A</v>
      </c>
      <c r="I657" s="96">
        <v>-0.25600000000000001</v>
      </c>
      <c r="J657" s="96">
        <v>2.9600000000000001E-2</v>
      </c>
      <c r="K657" s="11" t="s">
        <v>117</v>
      </c>
      <c r="L657" s="21" t="str">
        <f t="shared" si="146"/>
        <v>Yes</v>
      </c>
    </row>
    <row r="658" spans="1:12">
      <c r="A658" s="118" t="s">
        <v>469</v>
      </c>
      <c r="B658" s="70" t="s">
        <v>51</v>
      </c>
      <c r="C658" s="40">
        <v>0</v>
      </c>
      <c r="D658" s="10" t="str">
        <f t="shared" si="143"/>
        <v>N/A</v>
      </c>
      <c r="E658" s="40">
        <v>0</v>
      </c>
      <c r="F658" s="10" t="str">
        <f t="shared" si="144"/>
        <v>N/A</v>
      </c>
      <c r="G658" s="40">
        <v>0</v>
      </c>
      <c r="H658" s="10" t="str">
        <f t="shared" si="145"/>
        <v>N/A</v>
      </c>
      <c r="I658" s="96" t="s">
        <v>1000</v>
      </c>
      <c r="J658" s="96" t="s">
        <v>1000</v>
      </c>
      <c r="K658" s="11" t="s">
        <v>117</v>
      </c>
      <c r="L658" s="21" t="str">
        <f t="shared" si="146"/>
        <v>N/A</v>
      </c>
    </row>
    <row r="659" spans="1:12">
      <c r="A659" s="118" t="s">
        <v>148</v>
      </c>
      <c r="B659" s="70" t="s">
        <v>51</v>
      </c>
      <c r="C659" s="39">
        <v>0</v>
      </c>
      <c r="D659" s="10" t="str">
        <f t="shared" si="143"/>
        <v>N/A</v>
      </c>
      <c r="E659" s="39">
        <v>0</v>
      </c>
      <c r="F659" s="10" t="str">
        <f t="shared" si="144"/>
        <v>N/A</v>
      </c>
      <c r="G659" s="39">
        <v>0</v>
      </c>
      <c r="H659" s="10" t="str">
        <f t="shared" si="145"/>
        <v>N/A</v>
      </c>
      <c r="I659" s="96" t="s">
        <v>1000</v>
      </c>
      <c r="J659" s="96" t="s">
        <v>1000</v>
      </c>
      <c r="K659" s="11" t="s">
        <v>117</v>
      </c>
      <c r="L659" s="21" t="str">
        <f t="shared" si="146"/>
        <v>N/A</v>
      </c>
    </row>
    <row r="660" spans="1:12">
      <c r="A660" s="118" t="s">
        <v>470</v>
      </c>
      <c r="B660" s="101" t="s">
        <v>51</v>
      </c>
      <c r="C660" s="44" t="s">
        <v>1000</v>
      </c>
      <c r="D660" s="52" t="str">
        <f t="shared" si="143"/>
        <v>N/A</v>
      </c>
      <c r="E660" s="44" t="s">
        <v>1000</v>
      </c>
      <c r="F660" s="52" t="str">
        <f t="shared" si="144"/>
        <v>N/A</v>
      </c>
      <c r="G660" s="44" t="s">
        <v>1000</v>
      </c>
      <c r="H660" s="52" t="str">
        <f t="shared" si="145"/>
        <v>N/A</v>
      </c>
      <c r="I660" s="102" t="s">
        <v>1000</v>
      </c>
      <c r="J660" s="102" t="s">
        <v>1000</v>
      </c>
      <c r="K660" s="53" t="s">
        <v>117</v>
      </c>
      <c r="L660" s="43" t="str">
        <f t="shared" si="146"/>
        <v>N/A</v>
      </c>
    </row>
    <row r="661" spans="1:12">
      <c r="A661" s="218" t="s">
        <v>471</v>
      </c>
      <c r="B661" s="210"/>
      <c r="C661" s="210"/>
      <c r="D661" s="210"/>
      <c r="E661" s="210"/>
      <c r="F661" s="210"/>
      <c r="G661" s="210"/>
      <c r="H661" s="210"/>
      <c r="I661" s="210"/>
      <c r="J661" s="210"/>
      <c r="K661" s="210"/>
      <c r="L661" s="211"/>
    </row>
    <row r="662" spans="1:12">
      <c r="A662" s="118" t="s">
        <v>642</v>
      </c>
      <c r="B662" s="114" t="s">
        <v>51</v>
      </c>
      <c r="C662" s="65">
        <v>593.45725073000006</v>
      </c>
      <c r="D662" s="103" t="str">
        <f t="shared" ref="D662:D681" si="147">IF($B662="N/A","N/A",IF(C662&gt;10,"No",IF(C662&lt;-10,"No","Yes")))</f>
        <v>N/A</v>
      </c>
      <c r="E662" s="65">
        <v>664.70965847000002</v>
      </c>
      <c r="F662" s="103" t="str">
        <f t="shared" ref="F662:F681" si="148">IF($B662="N/A","N/A",IF(E662&gt;10,"No",IF(E662&lt;-10,"No","Yes")))</f>
        <v>N/A</v>
      </c>
      <c r="G662" s="65">
        <v>764.27546111000004</v>
      </c>
      <c r="H662" s="103" t="str">
        <f t="shared" ref="H662:H681" si="149">IF($B662="N/A","N/A",IF(G662&gt;10,"No",IF(G662&lt;-10,"No","Yes")))</f>
        <v>N/A</v>
      </c>
      <c r="I662" s="104">
        <v>12.01</v>
      </c>
      <c r="J662" s="104">
        <v>14.98</v>
      </c>
      <c r="K662" s="66" t="s">
        <v>117</v>
      </c>
      <c r="L662" s="138" t="str">
        <f t="shared" ref="L662:L681" si="150">IF(J662="Div by 0", "N/A", IF(K662="N/A","N/A", IF(J662&gt;VALUE(MID(K662,1,2)), "No", IF(J662&lt;-1*VALUE(MID(K662,1,2)), "No", "Yes"))))</f>
        <v>Yes</v>
      </c>
    </row>
    <row r="663" spans="1:12">
      <c r="A663" s="153" t="s">
        <v>592</v>
      </c>
      <c r="B663" s="70" t="s">
        <v>51</v>
      </c>
      <c r="C663" s="40">
        <v>1145.595057</v>
      </c>
      <c r="D663" s="10" t="str">
        <f t="shared" si="147"/>
        <v>N/A</v>
      </c>
      <c r="E663" s="40">
        <v>1525.7731959</v>
      </c>
      <c r="F663" s="10" t="str">
        <f t="shared" si="148"/>
        <v>N/A</v>
      </c>
      <c r="G663" s="40">
        <v>1580.6187291000001</v>
      </c>
      <c r="H663" s="10" t="str">
        <f t="shared" si="149"/>
        <v>N/A</v>
      </c>
      <c r="I663" s="96">
        <v>33.19</v>
      </c>
      <c r="J663" s="96">
        <v>3.5950000000000002</v>
      </c>
      <c r="K663" s="11" t="s">
        <v>117</v>
      </c>
      <c r="L663" s="21" t="str">
        <f t="shared" si="150"/>
        <v>Yes</v>
      </c>
    </row>
    <row r="664" spans="1:12">
      <c r="A664" s="153" t="s">
        <v>595</v>
      </c>
      <c r="B664" s="70" t="s">
        <v>51</v>
      </c>
      <c r="C664" s="40">
        <v>2933.2680203999998</v>
      </c>
      <c r="D664" s="10" t="str">
        <f t="shared" si="147"/>
        <v>N/A</v>
      </c>
      <c r="E664" s="40">
        <v>3184.6180755</v>
      </c>
      <c r="F664" s="10" t="str">
        <f t="shared" si="148"/>
        <v>N/A</v>
      </c>
      <c r="G664" s="40">
        <v>3389.8598710000001</v>
      </c>
      <c r="H664" s="10" t="str">
        <f t="shared" si="149"/>
        <v>N/A</v>
      </c>
      <c r="I664" s="96">
        <v>8.5690000000000008</v>
      </c>
      <c r="J664" s="96">
        <v>6.4450000000000003</v>
      </c>
      <c r="K664" s="11" t="s">
        <v>117</v>
      </c>
      <c r="L664" s="21" t="str">
        <f t="shared" si="150"/>
        <v>Yes</v>
      </c>
    </row>
    <row r="665" spans="1:12">
      <c r="A665" s="153" t="s">
        <v>598</v>
      </c>
      <c r="B665" s="70" t="s">
        <v>51</v>
      </c>
      <c r="C665" s="40">
        <v>385.68992565000002</v>
      </c>
      <c r="D665" s="10" t="str">
        <f t="shared" si="147"/>
        <v>N/A</v>
      </c>
      <c r="E665" s="40">
        <v>432.28849192000001</v>
      </c>
      <c r="F665" s="10" t="str">
        <f t="shared" si="148"/>
        <v>N/A</v>
      </c>
      <c r="G665" s="40">
        <v>526.38721830999998</v>
      </c>
      <c r="H665" s="10" t="str">
        <f t="shared" si="149"/>
        <v>N/A</v>
      </c>
      <c r="I665" s="96">
        <v>12.08</v>
      </c>
      <c r="J665" s="96">
        <v>21.77</v>
      </c>
      <c r="K665" s="11" t="s">
        <v>117</v>
      </c>
      <c r="L665" s="21" t="str">
        <f t="shared" si="150"/>
        <v>No</v>
      </c>
    </row>
    <row r="666" spans="1:12">
      <c r="A666" s="153" t="s">
        <v>600</v>
      </c>
      <c r="B666" s="70" t="s">
        <v>51</v>
      </c>
      <c r="C666" s="40">
        <v>475.82185695999999</v>
      </c>
      <c r="D666" s="10" t="str">
        <f t="shared" si="147"/>
        <v>N/A</v>
      </c>
      <c r="E666" s="40">
        <v>515.16727093999998</v>
      </c>
      <c r="F666" s="10" t="str">
        <f t="shared" si="148"/>
        <v>N/A</v>
      </c>
      <c r="G666" s="40">
        <v>557.31652887999996</v>
      </c>
      <c r="H666" s="10" t="str">
        <f t="shared" si="149"/>
        <v>N/A</v>
      </c>
      <c r="I666" s="96">
        <v>8.2690000000000001</v>
      </c>
      <c r="J666" s="96">
        <v>8.1820000000000004</v>
      </c>
      <c r="K666" s="11" t="s">
        <v>117</v>
      </c>
      <c r="L666" s="21" t="str">
        <f t="shared" si="150"/>
        <v>Yes</v>
      </c>
    </row>
    <row r="667" spans="1:12">
      <c r="A667" s="118" t="s">
        <v>636</v>
      </c>
      <c r="B667" s="70" t="s">
        <v>51</v>
      </c>
      <c r="C667" s="40">
        <v>209.62631629000001</v>
      </c>
      <c r="D667" s="10" t="str">
        <f t="shared" si="147"/>
        <v>N/A</v>
      </c>
      <c r="E667" s="40">
        <v>227.58573913999999</v>
      </c>
      <c r="F667" s="10" t="str">
        <f t="shared" si="148"/>
        <v>N/A</v>
      </c>
      <c r="G667" s="40">
        <v>252.05115065000001</v>
      </c>
      <c r="H667" s="10" t="str">
        <f t="shared" si="149"/>
        <v>N/A</v>
      </c>
      <c r="I667" s="96">
        <v>8.5670000000000002</v>
      </c>
      <c r="J667" s="96">
        <v>10.75</v>
      </c>
      <c r="K667" s="11" t="s">
        <v>117</v>
      </c>
      <c r="L667" s="21" t="str">
        <f t="shared" si="150"/>
        <v>Yes</v>
      </c>
    </row>
    <row r="668" spans="1:12">
      <c r="A668" s="153" t="s">
        <v>592</v>
      </c>
      <c r="B668" s="70" t="s">
        <v>51</v>
      </c>
      <c r="C668" s="40">
        <v>2089.0190114000002</v>
      </c>
      <c r="D668" s="10" t="str">
        <f t="shared" si="147"/>
        <v>N/A</v>
      </c>
      <c r="E668" s="40">
        <v>2429.0515464</v>
      </c>
      <c r="F668" s="10" t="str">
        <f t="shared" si="148"/>
        <v>N/A</v>
      </c>
      <c r="G668" s="40">
        <v>2240.6622074000002</v>
      </c>
      <c r="H668" s="10" t="str">
        <f t="shared" si="149"/>
        <v>N/A</v>
      </c>
      <c r="I668" s="96">
        <v>16.28</v>
      </c>
      <c r="J668" s="96">
        <v>-7.76</v>
      </c>
      <c r="K668" s="11" t="s">
        <v>117</v>
      </c>
      <c r="L668" s="21" t="str">
        <f t="shared" si="150"/>
        <v>Yes</v>
      </c>
    </row>
    <row r="669" spans="1:12">
      <c r="A669" s="153" t="s">
        <v>595</v>
      </c>
      <c r="B669" s="70" t="s">
        <v>51</v>
      </c>
      <c r="C669" s="40">
        <v>2594.0477254000002</v>
      </c>
      <c r="D669" s="10" t="str">
        <f t="shared" si="147"/>
        <v>N/A</v>
      </c>
      <c r="E669" s="40">
        <v>2757.1119512</v>
      </c>
      <c r="F669" s="10" t="str">
        <f t="shared" si="148"/>
        <v>N/A</v>
      </c>
      <c r="G669" s="40">
        <v>2831.7031944999999</v>
      </c>
      <c r="H669" s="10" t="str">
        <f t="shared" si="149"/>
        <v>N/A</v>
      </c>
      <c r="I669" s="96">
        <v>6.2859999999999996</v>
      </c>
      <c r="J669" s="96">
        <v>2.7050000000000001</v>
      </c>
      <c r="K669" s="11" t="s">
        <v>117</v>
      </c>
      <c r="L669" s="21" t="str">
        <f t="shared" si="150"/>
        <v>Yes</v>
      </c>
    </row>
    <row r="670" spans="1:12">
      <c r="A670" s="153" t="s">
        <v>598</v>
      </c>
      <c r="B670" s="70" t="s">
        <v>51</v>
      </c>
      <c r="C670" s="40">
        <v>36.500072897000003</v>
      </c>
      <c r="D670" s="10" t="str">
        <f t="shared" si="147"/>
        <v>N/A</v>
      </c>
      <c r="E670" s="40">
        <v>27.215307269</v>
      </c>
      <c r="F670" s="10" t="str">
        <f t="shared" si="148"/>
        <v>N/A</v>
      </c>
      <c r="G670" s="40">
        <v>38.862265481999998</v>
      </c>
      <c r="H670" s="10" t="str">
        <f t="shared" si="149"/>
        <v>N/A</v>
      </c>
      <c r="I670" s="96">
        <v>-25.4</v>
      </c>
      <c r="J670" s="96">
        <v>42.8</v>
      </c>
      <c r="K670" s="11" t="s">
        <v>117</v>
      </c>
      <c r="L670" s="21" t="str">
        <f t="shared" si="150"/>
        <v>No</v>
      </c>
    </row>
    <row r="671" spans="1:12">
      <c r="A671" s="153" t="s">
        <v>600</v>
      </c>
      <c r="B671" s="70" t="s">
        <v>51</v>
      </c>
      <c r="C671" s="40">
        <v>1.2462024474</v>
      </c>
      <c r="D671" s="10" t="str">
        <f t="shared" si="147"/>
        <v>N/A</v>
      </c>
      <c r="E671" s="40">
        <v>1.4290801263999999</v>
      </c>
      <c r="F671" s="10" t="str">
        <f t="shared" si="148"/>
        <v>N/A</v>
      </c>
      <c r="G671" s="40">
        <v>0.25340411740000002</v>
      </c>
      <c r="H671" s="10" t="str">
        <f t="shared" si="149"/>
        <v>N/A</v>
      </c>
      <c r="I671" s="96">
        <v>14.67</v>
      </c>
      <c r="J671" s="96">
        <v>-82.3</v>
      </c>
      <c r="K671" s="11" t="s">
        <v>117</v>
      </c>
      <c r="L671" s="21" t="str">
        <f t="shared" si="150"/>
        <v>No</v>
      </c>
    </row>
    <row r="672" spans="1:12">
      <c r="A672" s="118" t="s">
        <v>248</v>
      </c>
      <c r="B672" s="70" t="s">
        <v>51</v>
      </c>
      <c r="C672" s="40">
        <v>453.15832347000003</v>
      </c>
      <c r="D672" s="10" t="str">
        <f t="shared" si="147"/>
        <v>N/A</v>
      </c>
      <c r="E672" s="40">
        <v>493.58715666000001</v>
      </c>
      <c r="F672" s="10" t="str">
        <f t="shared" si="148"/>
        <v>N/A</v>
      </c>
      <c r="G672" s="40">
        <v>524.91552356</v>
      </c>
      <c r="H672" s="10" t="str">
        <f t="shared" si="149"/>
        <v>N/A</v>
      </c>
      <c r="I672" s="96">
        <v>8.9220000000000006</v>
      </c>
      <c r="J672" s="96">
        <v>6.3470000000000004</v>
      </c>
      <c r="K672" s="11" t="s">
        <v>117</v>
      </c>
      <c r="L672" s="21" t="str">
        <f t="shared" si="150"/>
        <v>Yes</v>
      </c>
    </row>
    <row r="673" spans="1:12">
      <c r="A673" s="153" t="s">
        <v>592</v>
      </c>
      <c r="B673" s="70" t="s">
        <v>51</v>
      </c>
      <c r="C673" s="40">
        <v>1256.4942966000001</v>
      </c>
      <c r="D673" s="10" t="str">
        <f t="shared" si="147"/>
        <v>N/A</v>
      </c>
      <c r="E673" s="40">
        <v>431.28865979</v>
      </c>
      <c r="F673" s="10" t="str">
        <f t="shared" si="148"/>
        <v>N/A</v>
      </c>
      <c r="G673" s="40">
        <v>480.15384614999999</v>
      </c>
      <c r="H673" s="10" t="str">
        <f t="shared" si="149"/>
        <v>N/A</v>
      </c>
      <c r="I673" s="96">
        <v>-65.7</v>
      </c>
      <c r="J673" s="96">
        <v>11.33</v>
      </c>
      <c r="K673" s="11" t="s">
        <v>117</v>
      </c>
      <c r="L673" s="21" t="str">
        <f t="shared" si="150"/>
        <v>Yes</v>
      </c>
    </row>
    <row r="674" spans="1:12">
      <c r="A674" s="153" t="s">
        <v>595</v>
      </c>
      <c r="B674" s="70" t="s">
        <v>51</v>
      </c>
      <c r="C674" s="40">
        <v>3060.9621416999998</v>
      </c>
      <c r="D674" s="10" t="str">
        <f t="shared" si="147"/>
        <v>N/A</v>
      </c>
      <c r="E674" s="40">
        <v>3279.8831089999999</v>
      </c>
      <c r="F674" s="10" t="str">
        <f t="shared" si="148"/>
        <v>N/A</v>
      </c>
      <c r="G674" s="40">
        <v>3519.2406639000001</v>
      </c>
      <c r="H674" s="10" t="str">
        <f t="shared" si="149"/>
        <v>N/A</v>
      </c>
      <c r="I674" s="96">
        <v>7.1520000000000001</v>
      </c>
      <c r="J674" s="96">
        <v>7.298</v>
      </c>
      <c r="K674" s="11" t="s">
        <v>117</v>
      </c>
      <c r="L674" s="21" t="str">
        <f t="shared" si="150"/>
        <v>Yes</v>
      </c>
    </row>
    <row r="675" spans="1:12">
      <c r="A675" s="153" t="s">
        <v>598</v>
      </c>
      <c r="B675" s="70" t="s">
        <v>51</v>
      </c>
      <c r="C675" s="40">
        <v>182.88325995</v>
      </c>
      <c r="D675" s="10" t="str">
        <f t="shared" si="147"/>
        <v>N/A</v>
      </c>
      <c r="E675" s="40">
        <v>194.45596848</v>
      </c>
      <c r="F675" s="10" t="str">
        <f t="shared" si="148"/>
        <v>N/A</v>
      </c>
      <c r="G675" s="40">
        <v>197.23002344</v>
      </c>
      <c r="H675" s="10" t="str">
        <f t="shared" si="149"/>
        <v>N/A</v>
      </c>
      <c r="I675" s="96">
        <v>6.3280000000000003</v>
      </c>
      <c r="J675" s="96">
        <v>1.427</v>
      </c>
      <c r="K675" s="11" t="s">
        <v>117</v>
      </c>
      <c r="L675" s="21" t="str">
        <f t="shared" si="150"/>
        <v>Yes</v>
      </c>
    </row>
    <row r="676" spans="1:12">
      <c r="A676" s="153" t="s">
        <v>600</v>
      </c>
      <c r="B676" s="70" t="s">
        <v>51</v>
      </c>
      <c r="C676" s="40">
        <v>401.19680703</v>
      </c>
      <c r="D676" s="10" t="str">
        <f t="shared" si="147"/>
        <v>N/A</v>
      </c>
      <c r="E676" s="40">
        <v>422.90114984000002</v>
      </c>
      <c r="F676" s="10" t="str">
        <f t="shared" si="148"/>
        <v>N/A</v>
      </c>
      <c r="G676" s="40">
        <v>412.72301020999998</v>
      </c>
      <c r="H676" s="10" t="str">
        <f t="shared" si="149"/>
        <v>N/A</v>
      </c>
      <c r="I676" s="96">
        <v>5.41</v>
      </c>
      <c r="J676" s="96">
        <v>-2.41</v>
      </c>
      <c r="K676" s="11" t="s">
        <v>117</v>
      </c>
      <c r="L676" s="21" t="str">
        <f t="shared" si="150"/>
        <v>Yes</v>
      </c>
    </row>
    <row r="677" spans="1:12">
      <c r="A677" s="118" t="s">
        <v>637</v>
      </c>
      <c r="B677" s="70" t="s">
        <v>51</v>
      </c>
      <c r="C677" s="40">
        <v>1240.8158108</v>
      </c>
      <c r="D677" s="10" t="str">
        <f t="shared" si="147"/>
        <v>N/A</v>
      </c>
      <c r="E677" s="40">
        <v>1281.7076761999999</v>
      </c>
      <c r="F677" s="10" t="str">
        <f t="shared" si="148"/>
        <v>N/A</v>
      </c>
      <c r="G677" s="40">
        <v>1432.0804085</v>
      </c>
      <c r="H677" s="10" t="str">
        <f t="shared" si="149"/>
        <v>N/A</v>
      </c>
      <c r="I677" s="96">
        <v>3.2959999999999998</v>
      </c>
      <c r="J677" s="96">
        <v>11.73</v>
      </c>
      <c r="K677" s="11" t="s">
        <v>117</v>
      </c>
      <c r="L677" s="21" t="str">
        <f t="shared" si="150"/>
        <v>Yes</v>
      </c>
    </row>
    <row r="678" spans="1:12">
      <c r="A678" s="153" t="s">
        <v>592</v>
      </c>
      <c r="B678" s="70" t="s">
        <v>51</v>
      </c>
      <c r="C678" s="40">
        <v>1386.3669202000001</v>
      </c>
      <c r="D678" s="10" t="str">
        <f t="shared" si="147"/>
        <v>N/A</v>
      </c>
      <c r="E678" s="40">
        <v>1304.6597938</v>
      </c>
      <c r="F678" s="10" t="str">
        <f t="shared" si="148"/>
        <v>N/A</v>
      </c>
      <c r="G678" s="40">
        <v>1216.6187291000001</v>
      </c>
      <c r="H678" s="10" t="str">
        <f t="shared" si="149"/>
        <v>N/A</v>
      </c>
      <c r="I678" s="96">
        <v>-5.89</v>
      </c>
      <c r="J678" s="96">
        <v>-6.75</v>
      </c>
      <c r="K678" s="11" t="s">
        <v>117</v>
      </c>
      <c r="L678" s="21" t="str">
        <f t="shared" si="150"/>
        <v>Yes</v>
      </c>
    </row>
    <row r="679" spans="1:12">
      <c r="A679" s="153" t="s">
        <v>595</v>
      </c>
      <c r="B679" s="70" t="s">
        <v>51</v>
      </c>
      <c r="C679" s="40">
        <v>6146.8478916000004</v>
      </c>
      <c r="D679" s="10" t="str">
        <f t="shared" si="147"/>
        <v>N/A</v>
      </c>
      <c r="E679" s="40">
        <v>6427.7462070000001</v>
      </c>
      <c r="F679" s="10" t="str">
        <f t="shared" si="148"/>
        <v>N/A</v>
      </c>
      <c r="G679" s="40">
        <v>6790.1568264999996</v>
      </c>
      <c r="H679" s="10" t="str">
        <f t="shared" si="149"/>
        <v>N/A</v>
      </c>
      <c r="I679" s="96">
        <v>4.57</v>
      </c>
      <c r="J679" s="96">
        <v>5.6379999999999999</v>
      </c>
      <c r="K679" s="11" t="s">
        <v>117</v>
      </c>
      <c r="L679" s="21" t="str">
        <f t="shared" si="150"/>
        <v>Yes</v>
      </c>
    </row>
    <row r="680" spans="1:12">
      <c r="A680" s="153" t="s">
        <v>598</v>
      </c>
      <c r="B680" s="70" t="s">
        <v>51</v>
      </c>
      <c r="C680" s="40">
        <v>870.19037761000004</v>
      </c>
      <c r="D680" s="10" t="str">
        <f t="shared" si="147"/>
        <v>N/A</v>
      </c>
      <c r="E680" s="40">
        <v>818.61567247000005</v>
      </c>
      <c r="F680" s="10" t="str">
        <f t="shared" si="148"/>
        <v>N/A</v>
      </c>
      <c r="G680" s="40">
        <v>943.01329758999998</v>
      </c>
      <c r="H680" s="10" t="str">
        <f t="shared" si="149"/>
        <v>N/A</v>
      </c>
      <c r="I680" s="96">
        <v>-5.93</v>
      </c>
      <c r="J680" s="96">
        <v>15.2</v>
      </c>
      <c r="K680" s="11" t="s">
        <v>117</v>
      </c>
      <c r="L680" s="21" t="str">
        <f t="shared" si="150"/>
        <v>No</v>
      </c>
    </row>
    <row r="681" spans="1:12">
      <c r="A681" s="153" t="s">
        <v>600</v>
      </c>
      <c r="B681" s="101" t="s">
        <v>51</v>
      </c>
      <c r="C681" s="44">
        <v>865.67065687000002</v>
      </c>
      <c r="D681" s="52" t="str">
        <f t="shared" si="147"/>
        <v>N/A</v>
      </c>
      <c r="E681" s="44">
        <v>957.96510333000003</v>
      </c>
      <c r="F681" s="52" t="str">
        <f t="shared" si="148"/>
        <v>N/A</v>
      </c>
      <c r="G681" s="44">
        <v>1024.9981763999999</v>
      </c>
      <c r="H681" s="52" t="str">
        <f t="shared" si="149"/>
        <v>N/A</v>
      </c>
      <c r="I681" s="102">
        <v>10.66</v>
      </c>
      <c r="J681" s="102">
        <v>6.9969999999999999</v>
      </c>
      <c r="K681" s="53" t="s">
        <v>117</v>
      </c>
      <c r="L681" s="43" t="str">
        <f t="shared" si="150"/>
        <v>Yes</v>
      </c>
    </row>
    <row r="682" spans="1:12">
      <c r="A682" s="218" t="s">
        <v>472</v>
      </c>
      <c r="B682" s="210"/>
      <c r="C682" s="210"/>
      <c r="D682" s="210"/>
      <c r="E682" s="210"/>
      <c r="F682" s="210"/>
      <c r="G682" s="210"/>
      <c r="H682" s="210"/>
      <c r="I682" s="210"/>
      <c r="J682" s="210"/>
      <c r="K682" s="210"/>
      <c r="L682" s="211"/>
    </row>
    <row r="683" spans="1:12">
      <c r="A683" s="118" t="s">
        <v>473</v>
      </c>
      <c r="B683" s="114" t="s">
        <v>51</v>
      </c>
      <c r="C683" s="68">
        <v>9.1994187150000002</v>
      </c>
      <c r="D683" s="103" t="str">
        <f t="shared" ref="D683:D714" si="151">IF($B683="N/A","N/A",IF(C683&gt;10,"No",IF(C683&lt;-10,"No","Yes")))</f>
        <v>N/A</v>
      </c>
      <c r="E683" s="68">
        <v>9.5102732326999995</v>
      </c>
      <c r="F683" s="103" t="str">
        <f t="shared" ref="F683:F714" si="152">IF($B683="N/A","N/A",IF(E683&gt;10,"No",IF(E683&lt;-10,"No","Yes")))</f>
        <v>N/A</v>
      </c>
      <c r="G683" s="68">
        <v>10.131213577</v>
      </c>
      <c r="H683" s="103" t="str">
        <f t="shared" ref="H683:H714" si="153">IF($B683="N/A","N/A",IF(G683&gt;10,"No",IF(G683&lt;-10,"No","Yes")))</f>
        <v>N/A</v>
      </c>
      <c r="I683" s="104">
        <v>3.379</v>
      </c>
      <c r="J683" s="104">
        <v>6.5289999999999999</v>
      </c>
      <c r="K683" s="66" t="s">
        <v>117</v>
      </c>
      <c r="L683" s="138" t="str">
        <f t="shared" ref="L683:L714" si="154">IF(J683="Div by 0", "N/A", IF(K683="N/A","N/A", IF(J683&gt;VALUE(MID(K683,1,2)), "No", IF(J683&lt;-1*VALUE(MID(K683,1,2)), "No", "Yes"))))</f>
        <v>Yes</v>
      </c>
    </row>
    <row r="684" spans="1:12">
      <c r="A684" s="153" t="s">
        <v>592</v>
      </c>
      <c r="B684" s="70" t="s">
        <v>51</v>
      </c>
      <c r="C684" s="41">
        <v>8.5551330797999992</v>
      </c>
      <c r="D684" s="10" t="str">
        <f t="shared" si="151"/>
        <v>N/A</v>
      </c>
      <c r="E684" s="41">
        <v>7.9037800686999997</v>
      </c>
      <c r="F684" s="10" t="str">
        <f t="shared" si="152"/>
        <v>N/A</v>
      </c>
      <c r="G684" s="41">
        <v>8.0267558527999991</v>
      </c>
      <c r="H684" s="10" t="str">
        <f t="shared" si="153"/>
        <v>N/A</v>
      </c>
      <c r="I684" s="96">
        <v>-7.61</v>
      </c>
      <c r="J684" s="96">
        <v>1.556</v>
      </c>
      <c r="K684" s="11" t="s">
        <v>117</v>
      </c>
      <c r="L684" s="21" t="str">
        <f t="shared" si="154"/>
        <v>Yes</v>
      </c>
    </row>
    <row r="685" spans="1:12">
      <c r="A685" s="153" t="s">
        <v>595</v>
      </c>
      <c r="B685" s="70" t="s">
        <v>51</v>
      </c>
      <c r="C685" s="41">
        <v>10.583714167</v>
      </c>
      <c r="D685" s="10" t="str">
        <f t="shared" si="151"/>
        <v>N/A</v>
      </c>
      <c r="E685" s="41">
        <v>10.348303846</v>
      </c>
      <c r="F685" s="10" t="str">
        <f t="shared" si="152"/>
        <v>N/A</v>
      </c>
      <c r="G685" s="41">
        <v>10.538419236999999</v>
      </c>
      <c r="H685" s="10" t="str">
        <f t="shared" si="153"/>
        <v>N/A</v>
      </c>
      <c r="I685" s="96">
        <v>-2.2200000000000002</v>
      </c>
      <c r="J685" s="96">
        <v>1.837</v>
      </c>
      <c r="K685" s="11" t="s">
        <v>117</v>
      </c>
      <c r="L685" s="21" t="str">
        <f t="shared" si="154"/>
        <v>Yes</v>
      </c>
    </row>
    <row r="686" spans="1:12">
      <c r="A686" s="153" t="s">
        <v>598</v>
      </c>
      <c r="B686" s="70" t="s">
        <v>51</v>
      </c>
      <c r="C686" s="41">
        <v>8.3965592652000005</v>
      </c>
      <c r="D686" s="10" t="str">
        <f t="shared" si="151"/>
        <v>N/A</v>
      </c>
      <c r="E686" s="41">
        <v>8.6297099403999997</v>
      </c>
      <c r="F686" s="10" t="str">
        <f t="shared" si="152"/>
        <v>N/A</v>
      </c>
      <c r="G686" s="41">
        <v>9.3203809475000003</v>
      </c>
      <c r="H686" s="10" t="str">
        <f t="shared" si="153"/>
        <v>N/A</v>
      </c>
      <c r="I686" s="96">
        <v>2.7770000000000001</v>
      </c>
      <c r="J686" s="96">
        <v>8.0030000000000001</v>
      </c>
      <c r="K686" s="11" t="s">
        <v>117</v>
      </c>
      <c r="L686" s="21" t="str">
        <f t="shared" si="154"/>
        <v>Yes</v>
      </c>
    </row>
    <row r="687" spans="1:12">
      <c r="A687" s="153" t="s">
        <v>600</v>
      </c>
      <c r="B687" s="70" t="s">
        <v>51</v>
      </c>
      <c r="C687" s="41">
        <v>10.54721069</v>
      </c>
      <c r="D687" s="10" t="str">
        <f t="shared" si="151"/>
        <v>N/A</v>
      </c>
      <c r="E687" s="41">
        <v>11.199305950999999</v>
      </c>
      <c r="F687" s="10" t="str">
        <f t="shared" si="152"/>
        <v>N/A</v>
      </c>
      <c r="G687" s="41">
        <v>11.753660777</v>
      </c>
      <c r="H687" s="10" t="str">
        <f t="shared" si="153"/>
        <v>N/A</v>
      </c>
      <c r="I687" s="96">
        <v>6.1829999999999998</v>
      </c>
      <c r="J687" s="96">
        <v>4.95</v>
      </c>
      <c r="K687" s="11" t="s">
        <v>117</v>
      </c>
      <c r="L687" s="21" t="str">
        <f t="shared" si="154"/>
        <v>Yes</v>
      </c>
    </row>
    <row r="688" spans="1:12">
      <c r="A688" s="118" t="s">
        <v>474</v>
      </c>
      <c r="B688" s="70" t="s">
        <v>51</v>
      </c>
      <c r="C688" s="41">
        <v>0.44107552319999999</v>
      </c>
      <c r="D688" s="10" t="str">
        <f t="shared" si="151"/>
        <v>N/A</v>
      </c>
      <c r="E688" s="41">
        <v>0.45557741219999998</v>
      </c>
      <c r="F688" s="10" t="str">
        <f t="shared" si="152"/>
        <v>N/A</v>
      </c>
      <c r="G688" s="41">
        <v>0.47352886259999999</v>
      </c>
      <c r="H688" s="10" t="str">
        <f t="shared" si="153"/>
        <v>N/A</v>
      </c>
      <c r="I688" s="96">
        <v>3.2879999999999998</v>
      </c>
      <c r="J688" s="96">
        <v>3.94</v>
      </c>
      <c r="K688" s="11" t="s">
        <v>117</v>
      </c>
      <c r="L688" s="21" t="str">
        <f t="shared" si="154"/>
        <v>Yes</v>
      </c>
    </row>
    <row r="689" spans="1:12">
      <c r="A689" s="153" t="s">
        <v>592</v>
      </c>
      <c r="B689" s="70" t="s">
        <v>51</v>
      </c>
      <c r="C689" s="41">
        <v>11.406844105999999</v>
      </c>
      <c r="D689" s="10" t="str">
        <f t="shared" si="151"/>
        <v>N/A</v>
      </c>
      <c r="E689" s="41">
        <v>12.027491409</v>
      </c>
      <c r="F689" s="10" t="str">
        <f t="shared" si="152"/>
        <v>N/A</v>
      </c>
      <c r="G689" s="41">
        <v>9.0301003344000002</v>
      </c>
      <c r="H689" s="10" t="str">
        <f t="shared" si="153"/>
        <v>N/A</v>
      </c>
      <c r="I689" s="96">
        <v>5.4409999999999998</v>
      </c>
      <c r="J689" s="96">
        <v>-24.9</v>
      </c>
      <c r="K689" s="11" t="s">
        <v>117</v>
      </c>
      <c r="L689" s="21" t="str">
        <f t="shared" si="154"/>
        <v>No</v>
      </c>
    </row>
    <row r="690" spans="1:12">
      <c r="A690" s="153" t="s">
        <v>595</v>
      </c>
      <c r="B690" s="70" t="s">
        <v>51</v>
      </c>
      <c r="C690" s="41">
        <v>5.4995845451000003</v>
      </c>
      <c r="D690" s="10" t="str">
        <f t="shared" si="151"/>
        <v>N/A</v>
      </c>
      <c r="E690" s="41">
        <v>5.5597560360999996</v>
      </c>
      <c r="F690" s="10" t="str">
        <f t="shared" si="152"/>
        <v>N/A</v>
      </c>
      <c r="G690" s="41">
        <v>5.4891766234999997</v>
      </c>
      <c r="H690" s="10" t="str">
        <f t="shared" si="153"/>
        <v>N/A</v>
      </c>
      <c r="I690" s="96">
        <v>1.0940000000000001</v>
      </c>
      <c r="J690" s="96">
        <v>-1.27</v>
      </c>
      <c r="K690" s="11" t="s">
        <v>117</v>
      </c>
      <c r="L690" s="21" t="str">
        <f t="shared" si="154"/>
        <v>Yes</v>
      </c>
    </row>
    <row r="691" spans="1:12">
      <c r="A691" s="153" t="s">
        <v>598</v>
      </c>
      <c r="B691" s="70" t="s">
        <v>51</v>
      </c>
      <c r="C691" s="41">
        <v>3.6740049599999998E-2</v>
      </c>
      <c r="D691" s="10" t="str">
        <f t="shared" si="151"/>
        <v>N/A</v>
      </c>
      <c r="E691" s="41">
        <v>2.70297868E-2</v>
      </c>
      <c r="F691" s="10" t="str">
        <f t="shared" si="152"/>
        <v>N/A</v>
      </c>
      <c r="G691" s="41">
        <v>3.9390839699999999E-2</v>
      </c>
      <c r="H691" s="10" t="str">
        <f t="shared" si="153"/>
        <v>N/A</v>
      </c>
      <c r="I691" s="96">
        <v>-26.4</v>
      </c>
      <c r="J691" s="96">
        <v>45.73</v>
      </c>
      <c r="K691" s="11" t="s">
        <v>117</v>
      </c>
      <c r="L691" s="21" t="str">
        <f t="shared" si="154"/>
        <v>No</v>
      </c>
    </row>
    <row r="692" spans="1:12">
      <c r="A692" s="153" t="s">
        <v>600</v>
      </c>
      <c r="B692" s="70" t="s">
        <v>51</v>
      </c>
      <c r="C692" s="41">
        <v>3.1469758799999997E-2</v>
      </c>
      <c r="D692" s="10" t="str">
        <f t="shared" si="151"/>
        <v>N/A</v>
      </c>
      <c r="E692" s="41">
        <v>2.4602475799999999E-2</v>
      </c>
      <c r="F692" s="10" t="str">
        <f t="shared" si="152"/>
        <v>N/A</v>
      </c>
      <c r="G692" s="41">
        <v>6.7542011000000001E-3</v>
      </c>
      <c r="H692" s="10" t="str">
        <f t="shared" si="153"/>
        <v>N/A</v>
      </c>
      <c r="I692" s="96">
        <v>-21.8</v>
      </c>
      <c r="J692" s="96">
        <v>-72.5</v>
      </c>
      <c r="K692" s="11" t="s">
        <v>117</v>
      </c>
      <c r="L692" s="21" t="str">
        <f t="shared" si="154"/>
        <v>No</v>
      </c>
    </row>
    <row r="693" spans="1:12">
      <c r="A693" s="118" t="s">
        <v>475</v>
      </c>
      <c r="B693" s="70" t="s">
        <v>51</v>
      </c>
      <c r="C693" s="41">
        <v>1.3245033113</v>
      </c>
      <c r="D693" s="10" t="str">
        <f t="shared" si="151"/>
        <v>N/A</v>
      </c>
      <c r="E693" s="41">
        <v>0.3327787022</v>
      </c>
      <c r="F693" s="10" t="str">
        <f t="shared" si="152"/>
        <v>N/A</v>
      </c>
      <c r="G693" s="41">
        <v>0</v>
      </c>
      <c r="H693" s="10" t="str">
        <f t="shared" si="153"/>
        <v>N/A</v>
      </c>
      <c r="I693" s="96">
        <v>-74.900000000000006</v>
      </c>
      <c r="J693" s="96">
        <v>-100</v>
      </c>
      <c r="K693" s="11" t="s">
        <v>117</v>
      </c>
      <c r="L693" s="21" t="str">
        <f t="shared" si="154"/>
        <v>No</v>
      </c>
    </row>
    <row r="694" spans="1:12">
      <c r="A694" s="118" t="s">
        <v>476</v>
      </c>
      <c r="B694" s="70" t="s">
        <v>51</v>
      </c>
      <c r="C694" s="41">
        <v>64.354671456999995</v>
      </c>
      <c r="D694" s="10" t="str">
        <f t="shared" si="151"/>
        <v>N/A</v>
      </c>
      <c r="E694" s="41">
        <v>63.59095061</v>
      </c>
      <c r="F694" s="10" t="str">
        <f t="shared" si="152"/>
        <v>N/A</v>
      </c>
      <c r="G694" s="41">
        <v>63.063159693000003</v>
      </c>
      <c r="H694" s="10" t="str">
        <f t="shared" si="153"/>
        <v>N/A</v>
      </c>
      <c r="I694" s="96">
        <v>-1.19</v>
      </c>
      <c r="J694" s="96">
        <v>-0.83</v>
      </c>
      <c r="K694" s="11" t="s">
        <v>117</v>
      </c>
      <c r="L694" s="21" t="str">
        <f t="shared" si="154"/>
        <v>Yes</v>
      </c>
    </row>
    <row r="695" spans="1:12">
      <c r="A695" s="153" t="s">
        <v>592</v>
      </c>
      <c r="B695" s="70" t="s">
        <v>51</v>
      </c>
      <c r="C695" s="41">
        <v>74.144486692000001</v>
      </c>
      <c r="D695" s="10" t="str">
        <f t="shared" si="151"/>
        <v>N/A</v>
      </c>
      <c r="E695" s="41">
        <v>54.295532645999998</v>
      </c>
      <c r="F695" s="10" t="str">
        <f t="shared" si="152"/>
        <v>N/A</v>
      </c>
      <c r="G695" s="41">
        <v>49.832775920000003</v>
      </c>
      <c r="H695" s="10" t="str">
        <f t="shared" si="153"/>
        <v>N/A</v>
      </c>
      <c r="I695" s="96">
        <v>-26.8</v>
      </c>
      <c r="J695" s="96">
        <v>-8.2200000000000006</v>
      </c>
      <c r="K695" s="11" t="s">
        <v>117</v>
      </c>
      <c r="L695" s="21" t="str">
        <f t="shared" si="154"/>
        <v>Yes</v>
      </c>
    </row>
    <row r="696" spans="1:12">
      <c r="A696" s="153" t="s">
        <v>595</v>
      </c>
      <c r="B696" s="70" t="s">
        <v>51</v>
      </c>
      <c r="C696" s="41">
        <v>82.291233900999998</v>
      </c>
      <c r="D696" s="10" t="str">
        <f t="shared" si="151"/>
        <v>N/A</v>
      </c>
      <c r="E696" s="41">
        <v>82.100912343999994</v>
      </c>
      <c r="F696" s="10" t="str">
        <f t="shared" si="152"/>
        <v>N/A</v>
      </c>
      <c r="G696" s="41">
        <v>82.917562365999999</v>
      </c>
      <c r="H696" s="10" t="str">
        <f t="shared" si="153"/>
        <v>N/A</v>
      </c>
      <c r="I696" s="96">
        <v>-0.23100000000000001</v>
      </c>
      <c r="J696" s="96">
        <v>0.99470000000000003</v>
      </c>
      <c r="K696" s="11" t="s">
        <v>117</v>
      </c>
      <c r="L696" s="21" t="str">
        <f t="shared" si="154"/>
        <v>Yes</v>
      </c>
    </row>
    <row r="697" spans="1:12">
      <c r="A697" s="153" t="s">
        <v>598</v>
      </c>
      <c r="B697" s="70" t="s">
        <v>51</v>
      </c>
      <c r="C697" s="41">
        <v>60.754628955000001</v>
      </c>
      <c r="D697" s="10" t="str">
        <f t="shared" si="151"/>
        <v>N/A</v>
      </c>
      <c r="E697" s="41">
        <v>58.756149276999999</v>
      </c>
      <c r="F697" s="10" t="str">
        <f t="shared" si="152"/>
        <v>N/A</v>
      </c>
      <c r="G697" s="41">
        <v>57.998564139999999</v>
      </c>
      <c r="H697" s="10" t="str">
        <f t="shared" si="153"/>
        <v>N/A</v>
      </c>
      <c r="I697" s="96">
        <v>-3.29</v>
      </c>
      <c r="J697" s="96">
        <v>-1.29</v>
      </c>
      <c r="K697" s="11" t="s">
        <v>117</v>
      </c>
      <c r="L697" s="21" t="str">
        <f t="shared" si="154"/>
        <v>Yes</v>
      </c>
    </row>
    <row r="698" spans="1:12">
      <c r="A698" s="153" t="s">
        <v>600</v>
      </c>
      <c r="B698" s="70" t="s">
        <v>51</v>
      </c>
      <c r="C698" s="41">
        <v>67.583727714000005</v>
      </c>
      <c r="D698" s="10" t="str">
        <f t="shared" si="151"/>
        <v>N/A</v>
      </c>
      <c r="E698" s="41">
        <v>69.293520485000002</v>
      </c>
      <c r="F698" s="10" t="str">
        <f t="shared" si="152"/>
        <v>N/A</v>
      </c>
      <c r="G698" s="41">
        <v>68.520019452</v>
      </c>
      <c r="H698" s="10" t="str">
        <f t="shared" si="153"/>
        <v>N/A</v>
      </c>
      <c r="I698" s="96">
        <v>2.5299999999999998</v>
      </c>
      <c r="J698" s="96">
        <v>-1.1200000000000001</v>
      </c>
      <c r="K698" s="11" t="s">
        <v>117</v>
      </c>
      <c r="L698" s="21" t="str">
        <f t="shared" si="154"/>
        <v>Yes</v>
      </c>
    </row>
    <row r="699" spans="1:12">
      <c r="A699" s="118" t="s">
        <v>708</v>
      </c>
      <c r="B699" s="70" t="s">
        <v>51</v>
      </c>
      <c r="C699" s="41">
        <v>67.923439805000001</v>
      </c>
      <c r="D699" s="10" t="str">
        <f t="shared" si="151"/>
        <v>N/A</v>
      </c>
      <c r="E699" s="41">
        <v>68.172118814000001</v>
      </c>
      <c r="F699" s="10" t="str">
        <f t="shared" si="152"/>
        <v>N/A</v>
      </c>
      <c r="G699" s="41">
        <v>69.978985170000001</v>
      </c>
      <c r="H699" s="10" t="str">
        <f t="shared" si="153"/>
        <v>N/A</v>
      </c>
      <c r="I699" s="96">
        <v>0.36609999999999998</v>
      </c>
      <c r="J699" s="96">
        <v>2.65</v>
      </c>
      <c r="K699" s="11" t="s">
        <v>117</v>
      </c>
      <c r="L699" s="21" t="str">
        <f t="shared" si="154"/>
        <v>Yes</v>
      </c>
    </row>
    <row r="700" spans="1:12">
      <c r="A700" s="153" t="s">
        <v>592</v>
      </c>
      <c r="B700" s="70" t="s">
        <v>51</v>
      </c>
      <c r="C700" s="41">
        <v>52.471482889999997</v>
      </c>
      <c r="D700" s="10" t="str">
        <f t="shared" si="151"/>
        <v>N/A</v>
      </c>
      <c r="E700" s="41">
        <v>55.326460480999998</v>
      </c>
      <c r="F700" s="10" t="str">
        <f t="shared" si="152"/>
        <v>N/A</v>
      </c>
      <c r="G700" s="41">
        <v>52.173913042999999</v>
      </c>
      <c r="H700" s="10" t="str">
        <f t="shared" si="153"/>
        <v>N/A</v>
      </c>
      <c r="I700" s="96">
        <v>5.4409999999999998</v>
      </c>
      <c r="J700" s="96">
        <v>-5.7</v>
      </c>
      <c r="K700" s="11" t="s">
        <v>117</v>
      </c>
      <c r="L700" s="21" t="str">
        <f t="shared" si="154"/>
        <v>Yes</v>
      </c>
    </row>
    <row r="701" spans="1:12">
      <c r="A701" s="153" t="s">
        <v>595</v>
      </c>
      <c r="B701" s="70" t="s">
        <v>51</v>
      </c>
      <c r="C701" s="41">
        <v>78.983174075999997</v>
      </c>
      <c r="D701" s="10" t="str">
        <f t="shared" si="151"/>
        <v>N/A</v>
      </c>
      <c r="E701" s="41">
        <v>80.261101870000005</v>
      </c>
      <c r="F701" s="10" t="str">
        <f t="shared" si="152"/>
        <v>N/A</v>
      </c>
      <c r="G701" s="41">
        <v>80.372944058000002</v>
      </c>
      <c r="H701" s="10" t="str">
        <f t="shared" si="153"/>
        <v>N/A</v>
      </c>
      <c r="I701" s="96">
        <v>1.6180000000000001</v>
      </c>
      <c r="J701" s="96">
        <v>0.13930000000000001</v>
      </c>
      <c r="K701" s="11" t="s">
        <v>117</v>
      </c>
      <c r="L701" s="21" t="str">
        <f t="shared" si="154"/>
        <v>Yes</v>
      </c>
    </row>
    <row r="702" spans="1:12">
      <c r="A702" s="153" t="s">
        <v>598</v>
      </c>
      <c r="B702" s="70" t="s">
        <v>51</v>
      </c>
      <c r="C702" s="41">
        <v>67.058171744999996</v>
      </c>
      <c r="D702" s="10" t="str">
        <f t="shared" si="151"/>
        <v>N/A</v>
      </c>
      <c r="E702" s="41">
        <v>66.293255166999998</v>
      </c>
      <c r="F702" s="10" t="str">
        <f t="shared" si="152"/>
        <v>N/A</v>
      </c>
      <c r="G702" s="41">
        <v>69.011480524000007</v>
      </c>
      <c r="H702" s="10" t="str">
        <f t="shared" si="153"/>
        <v>N/A</v>
      </c>
      <c r="I702" s="96">
        <v>-1.1399999999999999</v>
      </c>
      <c r="J702" s="96">
        <v>4.0999999999999996</v>
      </c>
      <c r="K702" s="11" t="s">
        <v>117</v>
      </c>
      <c r="L702" s="21" t="str">
        <f t="shared" si="154"/>
        <v>Yes</v>
      </c>
    </row>
    <row r="703" spans="1:12">
      <c r="A703" s="153" t="s">
        <v>600</v>
      </c>
      <c r="B703" s="70" t="s">
        <v>51</v>
      </c>
      <c r="C703" s="41">
        <v>67.239981118000003</v>
      </c>
      <c r="D703" s="10" t="str">
        <f t="shared" si="151"/>
        <v>N/A</v>
      </c>
      <c r="E703" s="41">
        <v>69.165328637000002</v>
      </c>
      <c r="F703" s="10" t="str">
        <f t="shared" si="152"/>
        <v>N/A</v>
      </c>
      <c r="G703" s="41">
        <v>69.299454260999994</v>
      </c>
      <c r="H703" s="10" t="str">
        <f t="shared" si="153"/>
        <v>N/A</v>
      </c>
      <c r="I703" s="96">
        <v>2.863</v>
      </c>
      <c r="J703" s="96">
        <v>0.19389999999999999</v>
      </c>
      <c r="K703" s="11" t="s">
        <v>117</v>
      </c>
      <c r="L703" s="21" t="str">
        <f t="shared" si="154"/>
        <v>Yes</v>
      </c>
    </row>
    <row r="704" spans="1:12">
      <c r="A704" s="118" t="s">
        <v>1</v>
      </c>
      <c r="B704" s="70" t="s">
        <v>51</v>
      </c>
      <c r="C704" s="39">
        <v>4.0417543162999996</v>
      </c>
      <c r="D704" s="10" t="str">
        <f t="shared" si="151"/>
        <v>N/A</v>
      </c>
      <c r="E704" s="39">
        <v>4.1761119082000002</v>
      </c>
      <c r="F704" s="10" t="str">
        <f t="shared" si="152"/>
        <v>N/A</v>
      </c>
      <c r="G704" s="39">
        <v>4.2607536367999996</v>
      </c>
      <c r="H704" s="10" t="str">
        <f t="shared" si="153"/>
        <v>N/A</v>
      </c>
      <c r="I704" s="96">
        <v>3.3239999999999998</v>
      </c>
      <c r="J704" s="96">
        <v>2.0270000000000001</v>
      </c>
      <c r="K704" s="11" t="s">
        <v>117</v>
      </c>
      <c r="L704" s="21" t="str">
        <f t="shared" si="154"/>
        <v>Yes</v>
      </c>
    </row>
    <row r="705" spans="1:12">
      <c r="A705" s="153" t="s">
        <v>592</v>
      </c>
      <c r="B705" s="70" t="s">
        <v>51</v>
      </c>
      <c r="C705" s="39">
        <v>5.6666666667000003</v>
      </c>
      <c r="D705" s="10" t="str">
        <f t="shared" si="151"/>
        <v>N/A</v>
      </c>
      <c r="E705" s="39">
        <v>6.6086956521999998</v>
      </c>
      <c r="F705" s="10" t="str">
        <f t="shared" si="152"/>
        <v>N/A</v>
      </c>
      <c r="G705" s="39">
        <v>7.875</v>
      </c>
      <c r="H705" s="10" t="str">
        <f t="shared" si="153"/>
        <v>N/A</v>
      </c>
      <c r="I705" s="96">
        <v>16.62</v>
      </c>
      <c r="J705" s="96">
        <v>19.16</v>
      </c>
      <c r="K705" s="11" t="s">
        <v>117</v>
      </c>
      <c r="L705" s="21" t="str">
        <f t="shared" si="154"/>
        <v>No</v>
      </c>
    </row>
    <row r="706" spans="1:12">
      <c r="A706" s="153" t="s">
        <v>595</v>
      </c>
      <c r="B706" s="70" t="s">
        <v>51</v>
      </c>
      <c r="C706" s="39">
        <v>11.230618252999999</v>
      </c>
      <c r="D706" s="10" t="str">
        <f t="shared" si="151"/>
        <v>N/A</v>
      </c>
      <c r="E706" s="39">
        <v>11.840233804</v>
      </c>
      <c r="F706" s="10" t="str">
        <f t="shared" si="152"/>
        <v>N/A</v>
      </c>
      <c r="G706" s="39">
        <v>12.139468690999999</v>
      </c>
      <c r="H706" s="10" t="str">
        <f t="shared" si="153"/>
        <v>N/A</v>
      </c>
      <c r="I706" s="96">
        <v>5.4279999999999999</v>
      </c>
      <c r="J706" s="96">
        <v>2.5270000000000001</v>
      </c>
      <c r="K706" s="11" t="s">
        <v>117</v>
      </c>
      <c r="L706" s="21" t="str">
        <f t="shared" si="154"/>
        <v>Yes</v>
      </c>
    </row>
    <row r="707" spans="1:12">
      <c r="A707" s="153" t="s">
        <v>598</v>
      </c>
      <c r="B707" s="70" t="s">
        <v>51</v>
      </c>
      <c r="C707" s="39">
        <v>3.7962216975</v>
      </c>
      <c r="D707" s="10" t="str">
        <f t="shared" si="151"/>
        <v>N/A</v>
      </c>
      <c r="E707" s="39">
        <v>3.9083315931999998</v>
      </c>
      <c r="F707" s="10" t="str">
        <f t="shared" si="152"/>
        <v>N/A</v>
      </c>
      <c r="G707" s="39">
        <v>4.0077027948000001</v>
      </c>
      <c r="H707" s="10" t="str">
        <f t="shared" si="153"/>
        <v>N/A</v>
      </c>
      <c r="I707" s="96">
        <v>2.9529999999999998</v>
      </c>
      <c r="J707" s="96">
        <v>2.5430000000000001</v>
      </c>
      <c r="K707" s="11" t="s">
        <v>117</v>
      </c>
      <c r="L707" s="21" t="str">
        <f t="shared" si="154"/>
        <v>Yes</v>
      </c>
    </row>
    <row r="708" spans="1:12">
      <c r="A708" s="153" t="s">
        <v>600</v>
      </c>
      <c r="B708" s="70" t="s">
        <v>51</v>
      </c>
      <c r="C708" s="39">
        <v>2.7577461556</v>
      </c>
      <c r="D708" s="10" t="str">
        <f t="shared" si="151"/>
        <v>N/A</v>
      </c>
      <c r="E708" s="39">
        <v>2.7952364434999999</v>
      </c>
      <c r="F708" s="10" t="str">
        <f t="shared" si="152"/>
        <v>N/A</v>
      </c>
      <c r="G708" s="39">
        <v>2.7686472818999999</v>
      </c>
      <c r="H708" s="10" t="str">
        <f t="shared" si="153"/>
        <v>N/A</v>
      </c>
      <c r="I708" s="96">
        <v>1.359</v>
      </c>
      <c r="J708" s="96">
        <v>-0.95099999999999996</v>
      </c>
      <c r="K708" s="11" t="s">
        <v>117</v>
      </c>
      <c r="L708" s="21" t="str">
        <f t="shared" si="154"/>
        <v>Yes</v>
      </c>
    </row>
    <row r="709" spans="1:12">
      <c r="A709" s="118" t="s">
        <v>2</v>
      </c>
      <c r="B709" s="70" t="s">
        <v>51</v>
      </c>
      <c r="C709" s="39">
        <v>217.73592715000001</v>
      </c>
      <c r="D709" s="10" t="str">
        <f t="shared" si="151"/>
        <v>N/A</v>
      </c>
      <c r="E709" s="39">
        <v>221.66139767000001</v>
      </c>
      <c r="F709" s="10" t="str">
        <f t="shared" si="152"/>
        <v>N/A</v>
      </c>
      <c r="G709" s="39">
        <v>224.91107382999999</v>
      </c>
      <c r="H709" s="10" t="str">
        <f t="shared" si="153"/>
        <v>N/A</v>
      </c>
      <c r="I709" s="96">
        <v>1.8029999999999999</v>
      </c>
      <c r="J709" s="96">
        <v>1.466</v>
      </c>
      <c r="K709" s="11" t="s">
        <v>117</v>
      </c>
      <c r="L709" s="21" t="str">
        <f t="shared" si="154"/>
        <v>Yes</v>
      </c>
    </row>
    <row r="710" spans="1:12">
      <c r="A710" s="153" t="s">
        <v>592</v>
      </c>
      <c r="B710" s="70" t="s">
        <v>51</v>
      </c>
      <c r="C710" s="39">
        <v>150.36666667</v>
      </c>
      <c r="D710" s="10" t="str">
        <f t="shared" si="151"/>
        <v>N/A</v>
      </c>
      <c r="E710" s="39">
        <v>157.51428571</v>
      </c>
      <c r="F710" s="10" t="str">
        <f t="shared" si="152"/>
        <v>N/A</v>
      </c>
      <c r="G710" s="39">
        <v>157.03703704</v>
      </c>
      <c r="H710" s="10" t="str">
        <f t="shared" si="153"/>
        <v>N/A</v>
      </c>
      <c r="I710" s="96">
        <v>4.7530000000000001</v>
      </c>
      <c r="J710" s="96">
        <v>-0.30299999999999999</v>
      </c>
      <c r="K710" s="11" t="s">
        <v>117</v>
      </c>
      <c r="L710" s="21" t="str">
        <f t="shared" si="154"/>
        <v>Yes</v>
      </c>
    </row>
    <row r="711" spans="1:12">
      <c r="A711" s="153" t="s">
        <v>595</v>
      </c>
      <c r="B711" s="70" t="s">
        <v>51</v>
      </c>
      <c r="C711" s="39">
        <v>229.08970726999999</v>
      </c>
      <c r="D711" s="10" t="str">
        <f t="shared" si="151"/>
        <v>N/A</v>
      </c>
      <c r="E711" s="39">
        <v>229.11242067000001</v>
      </c>
      <c r="F711" s="10" t="str">
        <f t="shared" si="152"/>
        <v>N/A</v>
      </c>
      <c r="G711" s="39">
        <v>230.36247723</v>
      </c>
      <c r="H711" s="10" t="str">
        <f t="shared" si="153"/>
        <v>N/A</v>
      </c>
      <c r="I711" s="96">
        <v>9.9000000000000008E-3</v>
      </c>
      <c r="J711" s="96">
        <v>0.54559999999999997</v>
      </c>
      <c r="K711" s="11" t="s">
        <v>117</v>
      </c>
      <c r="L711" s="21" t="str">
        <f t="shared" si="154"/>
        <v>Yes</v>
      </c>
    </row>
    <row r="712" spans="1:12">
      <c r="A712" s="153" t="s">
        <v>598</v>
      </c>
      <c r="B712" s="70" t="s">
        <v>51</v>
      </c>
      <c r="C712" s="39">
        <v>169.95238094999999</v>
      </c>
      <c r="D712" s="10" t="str">
        <f t="shared" si="151"/>
        <v>N/A</v>
      </c>
      <c r="E712" s="39">
        <v>172.33333332999999</v>
      </c>
      <c r="F712" s="10" t="str">
        <f t="shared" si="152"/>
        <v>N/A</v>
      </c>
      <c r="G712" s="39">
        <v>174.43548387000001</v>
      </c>
      <c r="H712" s="10" t="str">
        <f t="shared" si="153"/>
        <v>N/A</v>
      </c>
      <c r="I712" s="96">
        <v>1.401</v>
      </c>
      <c r="J712" s="96">
        <v>1.22</v>
      </c>
      <c r="K712" s="11" t="s">
        <v>117</v>
      </c>
      <c r="L712" s="21" t="str">
        <f t="shared" si="154"/>
        <v>Yes</v>
      </c>
    </row>
    <row r="713" spans="1:12">
      <c r="A713" s="153" t="s">
        <v>600</v>
      </c>
      <c r="B713" s="70" t="s">
        <v>51</v>
      </c>
      <c r="C713" s="39">
        <v>26.538461538</v>
      </c>
      <c r="D713" s="10" t="str">
        <f t="shared" si="151"/>
        <v>N/A</v>
      </c>
      <c r="E713" s="39">
        <v>24.105263158</v>
      </c>
      <c r="F713" s="10" t="str">
        <f t="shared" si="152"/>
        <v>N/A</v>
      </c>
      <c r="G713" s="39">
        <v>20.2</v>
      </c>
      <c r="H713" s="10" t="str">
        <f t="shared" si="153"/>
        <v>N/A</v>
      </c>
      <c r="I713" s="96">
        <v>-9.17</v>
      </c>
      <c r="J713" s="96">
        <v>-16.2</v>
      </c>
      <c r="K713" s="11" t="s">
        <v>117</v>
      </c>
      <c r="L713" s="21" t="str">
        <f t="shared" si="154"/>
        <v>No</v>
      </c>
    </row>
    <row r="714" spans="1:12">
      <c r="A714" s="118" t="s">
        <v>177</v>
      </c>
      <c r="B714" s="101" t="s">
        <v>51</v>
      </c>
      <c r="C714" s="42" t="s">
        <v>51</v>
      </c>
      <c r="D714" s="52" t="str">
        <f t="shared" si="151"/>
        <v>N/A</v>
      </c>
      <c r="E714" s="42">
        <v>3.0654826202000001</v>
      </c>
      <c r="F714" s="52" t="str">
        <f t="shared" si="152"/>
        <v>N/A</v>
      </c>
      <c r="G714" s="42">
        <v>3.5137271726999999</v>
      </c>
      <c r="H714" s="52" t="str">
        <f t="shared" si="153"/>
        <v>N/A</v>
      </c>
      <c r="I714" s="102" t="s">
        <v>51</v>
      </c>
      <c r="J714" s="102">
        <v>14.62</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1</v>
      </c>
      <c r="F716" s="10" t="str">
        <f t="shared" ref="F716:F726" si="156">IF($B716="N/A","N/A",IF(E716&gt;10,"No",IF(E716&lt;-10,"No","Yes")))</f>
        <v>N/A</v>
      </c>
      <c r="G716" s="39">
        <v>1</v>
      </c>
      <c r="H716" s="10" t="str">
        <f t="shared" ref="H716:H726" si="157">IF($B716="N/A","N/A",IF(G716&gt;10,"No",IF(G716&lt;-10,"No","Yes")))</f>
        <v>N/A</v>
      </c>
      <c r="I716" s="96" t="s">
        <v>51</v>
      </c>
      <c r="J716" s="96">
        <v>0</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6</v>
      </c>
      <c r="F717" s="10" t="str">
        <f t="shared" si="156"/>
        <v>N/A</v>
      </c>
      <c r="G717" s="39">
        <v>13</v>
      </c>
      <c r="H717" s="10" t="str">
        <f t="shared" si="157"/>
        <v>N/A</v>
      </c>
      <c r="I717" s="96" t="s">
        <v>51</v>
      </c>
      <c r="J717" s="96">
        <v>116.7</v>
      </c>
      <c r="K717" s="63" t="s">
        <v>51</v>
      </c>
      <c r="L717" s="21" t="str">
        <f t="shared" si="158"/>
        <v>N/A</v>
      </c>
    </row>
    <row r="718" spans="1:12">
      <c r="A718" s="153" t="s">
        <v>638</v>
      </c>
      <c r="B718" s="70" t="s">
        <v>51</v>
      </c>
      <c r="C718" s="39" t="s">
        <v>51</v>
      </c>
      <c r="D718" s="10" t="str">
        <f t="shared" si="155"/>
        <v>N/A</v>
      </c>
      <c r="E718" s="39">
        <v>4</v>
      </c>
      <c r="F718" s="10" t="str">
        <f t="shared" si="156"/>
        <v>N/A</v>
      </c>
      <c r="G718" s="39">
        <v>9</v>
      </c>
      <c r="H718" s="10" t="str">
        <f t="shared" si="157"/>
        <v>N/A</v>
      </c>
      <c r="I718" s="96" t="s">
        <v>51</v>
      </c>
      <c r="J718" s="96">
        <v>125</v>
      </c>
      <c r="K718" s="63" t="s">
        <v>51</v>
      </c>
      <c r="L718" s="21" t="str">
        <f t="shared" si="158"/>
        <v>N/A</v>
      </c>
    </row>
    <row r="719" spans="1:12">
      <c r="A719" s="153" t="s">
        <v>639</v>
      </c>
      <c r="B719" s="70" t="s">
        <v>51</v>
      </c>
      <c r="C719" s="39" t="s">
        <v>51</v>
      </c>
      <c r="D719" s="10" t="str">
        <f t="shared" si="155"/>
        <v>N/A</v>
      </c>
      <c r="E719" s="39">
        <v>41</v>
      </c>
      <c r="F719" s="10" t="str">
        <f t="shared" si="156"/>
        <v>N/A</v>
      </c>
      <c r="G719" s="39">
        <v>35</v>
      </c>
      <c r="H719" s="10" t="str">
        <f t="shared" si="157"/>
        <v>N/A</v>
      </c>
      <c r="I719" s="96" t="s">
        <v>51</v>
      </c>
      <c r="J719" s="96">
        <v>-14.6</v>
      </c>
      <c r="K719" s="63" t="s">
        <v>51</v>
      </c>
      <c r="L719" s="21" t="str">
        <f t="shared" si="158"/>
        <v>N/A</v>
      </c>
    </row>
    <row r="720" spans="1:12">
      <c r="A720" s="153" t="s">
        <v>640</v>
      </c>
      <c r="B720" s="70" t="s">
        <v>51</v>
      </c>
      <c r="C720" s="39" t="s">
        <v>51</v>
      </c>
      <c r="D720" s="10" t="str">
        <f t="shared" si="155"/>
        <v>N/A</v>
      </c>
      <c r="E720" s="39">
        <v>5</v>
      </c>
      <c r="F720" s="10" t="str">
        <f t="shared" si="156"/>
        <v>N/A</v>
      </c>
      <c r="G720" s="39">
        <v>6</v>
      </c>
      <c r="H720" s="10" t="str">
        <f t="shared" si="157"/>
        <v>N/A</v>
      </c>
      <c r="I720" s="96" t="s">
        <v>51</v>
      </c>
      <c r="J720" s="96">
        <v>20</v>
      </c>
      <c r="K720" s="63" t="s">
        <v>51</v>
      </c>
      <c r="L720" s="21" t="str">
        <f t="shared" si="158"/>
        <v>N/A</v>
      </c>
    </row>
    <row r="721" spans="1:12">
      <c r="A721" s="153" t="s">
        <v>641</v>
      </c>
      <c r="B721" s="70" t="s">
        <v>51</v>
      </c>
      <c r="C721" s="39" t="s">
        <v>51</v>
      </c>
      <c r="D721" s="10" t="str">
        <f t="shared" si="155"/>
        <v>N/A</v>
      </c>
      <c r="E721" s="39">
        <v>6</v>
      </c>
      <c r="F721" s="10" t="str">
        <f t="shared" si="156"/>
        <v>N/A</v>
      </c>
      <c r="G721" s="39">
        <v>9</v>
      </c>
      <c r="H721" s="10" t="str">
        <f t="shared" si="157"/>
        <v>N/A</v>
      </c>
      <c r="I721" s="96" t="s">
        <v>51</v>
      </c>
      <c r="J721" s="96">
        <v>50</v>
      </c>
      <c r="K721" s="63" t="s">
        <v>51</v>
      </c>
      <c r="L721" s="21" t="str">
        <f t="shared" si="158"/>
        <v>N/A</v>
      </c>
    </row>
    <row r="722" spans="1:12">
      <c r="A722" s="118" t="s">
        <v>837</v>
      </c>
      <c r="B722" s="114" t="s">
        <v>51</v>
      </c>
      <c r="C722" s="65" t="s">
        <v>51</v>
      </c>
      <c r="D722" s="103" t="str">
        <f t="shared" si="155"/>
        <v>N/A</v>
      </c>
      <c r="E722" s="65">
        <v>2344038</v>
      </c>
      <c r="F722" s="103" t="str">
        <f t="shared" si="156"/>
        <v>N/A</v>
      </c>
      <c r="G722" s="65">
        <v>1248366</v>
      </c>
      <c r="H722" s="103" t="str">
        <f t="shared" si="157"/>
        <v>N/A</v>
      </c>
      <c r="I722" s="104" t="s">
        <v>51</v>
      </c>
      <c r="J722" s="104">
        <v>-46.7</v>
      </c>
      <c r="K722" s="63" t="s">
        <v>51</v>
      </c>
      <c r="L722" s="138" t="str">
        <f t="shared" si="158"/>
        <v>N/A</v>
      </c>
    </row>
    <row r="723" spans="1:12">
      <c r="A723" s="153" t="s">
        <v>642</v>
      </c>
      <c r="B723" s="114" t="s">
        <v>51</v>
      </c>
      <c r="C723" s="65" t="s">
        <v>51</v>
      </c>
      <c r="D723" s="103" t="str">
        <f t="shared" si="155"/>
        <v>N/A</v>
      </c>
      <c r="E723" s="65">
        <v>631583</v>
      </c>
      <c r="F723" s="103" t="str">
        <f t="shared" si="156"/>
        <v>N/A</v>
      </c>
      <c r="G723" s="65">
        <v>690068</v>
      </c>
      <c r="H723" s="103" t="str">
        <f t="shared" si="157"/>
        <v>N/A</v>
      </c>
      <c r="I723" s="104" t="s">
        <v>51</v>
      </c>
      <c r="J723" s="104">
        <v>9.26</v>
      </c>
      <c r="K723" s="63" t="s">
        <v>51</v>
      </c>
      <c r="L723" s="138" t="str">
        <f t="shared" si="158"/>
        <v>N/A</v>
      </c>
    </row>
    <row r="724" spans="1:12">
      <c r="A724" s="153" t="s">
        <v>636</v>
      </c>
      <c r="B724" s="114" t="s">
        <v>51</v>
      </c>
      <c r="C724" s="65" t="s">
        <v>51</v>
      </c>
      <c r="D724" s="103" t="str">
        <f t="shared" si="155"/>
        <v>N/A</v>
      </c>
      <c r="E724" s="65">
        <v>284591</v>
      </c>
      <c r="F724" s="103" t="str">
        <f t="shared" si="156"/>
        <v>N/A</v>
      </c>
      <c r="G724" s="65">
        <v>308098</v>
      </c>
      <c r="H724" s="103" t="str">
        <f t="shared" si="157"/>
        <v>N/A</v>
      </c>
      <c r="I724" s="104" t="s">
        <v>51</v>
      </c>
      <c r="J724" s="104">
        <v>8.26</v>
      </c>
      <c r="K724" s="63" t="s">
        <v>51</v>
      </c>
      <c r="L724" s="138" t="str">
        <f t="shared" si="158"/>
        <v>N/A</v>
      </c>
    </row>
    <row r="725" spans="1:12">
      <c r="A725" s="153" t="s">
        <v>248</v>
      </c>
      <c r="B725" s="114" t="s">
        <v>51</v>
      </c>
      <c r="C725" s="65" t="s">
        <v>51</v>
      </c>
      <c r="D725" s="103" t="str">
        <f t="shared" si="155"/>
        <v>N/A</v>
      </c>
      <c r="E725" s="65">
        <v>2343281</v>
      </c>
      <c r="F725" s="103" t="str">
        <f t="shared" si="156"/>
        <v>N/A</v>
      </c>
      <c r="G725" s="65">
        <v>1248286</v>
      </c>
      <c r="H725" s="103" t="str">
        <f t="shared" si="157"/>
        <v>N/A</v>
      </c>
      <c r="I725" s="104" t="s">
        <v>51</v>
      </c>
      <c r="J725" s="104">
        <v>-46.7</v>
      </c>
      <c r="K725" s="63" t="s">
        <v>51</v>
      </c>
      <c r="L725" s="138" t="str">
        <f t="shared" si="158"/>
        <v>N/A</v>
      </c>
    </row>
    <row r="726" spans="1:12">
      <c r="A726" s="153" t="s">
        <v>709</v>
      </c>
      <c r="B726" s="114" t="s">
        <v>51</v>
      </c>
      <c r="C726" s="65" t="s">
        <v>51</v>
      </c>
      <c r="D726" s="103" t="str">
        <f t="shared" si="155"/>
        <v>N/A</v>
      </c>
      <c r="E726" s="65">
        <v>281470</v>
      </c>
      <c r="F726" s="103" t="str">
        <f t="shared" si="156"/>
        <v>N/A</v>
      </c>
      <c r="G726" s="65">
        <v>391387</v>
      </c>
      <c r="H726" s="103" t="str">
        <f t="shared" si="157"/>
        <v>N/A</v>
      </c>
      <c r="I726" s="104" t="s">
        <v>51</v>
      </c>
      <c r="J726" s="104">
        <v>39.049999999999997</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5123874</v>
      </c>
      <c r="D728" s="103" t="str">
        <f t="shared" ref="D728:D742" si="159">IF($B728="N/A","N/A",IF(C728&gt;10,"No",IF(C728&lt;-10,"No","Yes")))</f>
        <v>N/A</v>
      </c>
      <c r="E728" s="65">
        <v>5628141</v>
      </c>
      <c r="F728" s="103" t="str">
        <f t="shared" ref="F728:F742" si="160">IF($B728="N/A","N/A",IF(E728&gt;10,"No",IF(E728&lt;-10,"No","Yes")))</f>
        <v>N/A</v>
      </c>
      <c r="G728" s="65">
        <v>5290843</v>
      </c>
      <c r="H728" s="103" t="str">
        <f t="shared" ref="H728:H742" si="161">IF($B728="N/A","N/A",IF(G728&gt;10,"No",IF(G728&lt;-10,"No","Yes")))</f>
        <v>N/A</v>
      </c>
      <c r="I728" s="104">
        <v>9.8420000000000005</v>
      </c>
      <c r="J728" s="104">
        <v>-5.99</v>
      </c>
      <c r="K728" s="66" t="s">
        <v>117</v>
      </c>
      <c r="L728" s="138" t="str">
        <f t="shared" ref="L728:L742" si="162">IF(J728="Div by 0", "N/A", IF(K728="N/A","N/A", IF(J728&gt;VALUE(MID(K728,1,2)), "No", IF(J728&lt;-1*VALUE(MID(K728,1,2)), "No", "Yes"))))</f>
        <v>Yes</v>
      </c>
    </row>
    <row r="729" spans="1:12">
      <c r="A729" s="118" t="s">
        <v>644</v>
      </c>
      <c r="B729" s="70" t="s">
        <v>51</v>
      </c>
      <c r="C729" s="39">
        <v>14761</v>
      </c>
      <c r="D729" s="10" t="str">
        <f t="shared" si="159"/>
        <v>N/A</v>
      </c>
      <c r="E729" s="39">
        <v>13869</v>
      </c>
      <c r="F729" s="10" t="str">
        <f t="shared" si="160"/>
        <v>N/A</v>
      </c>
      <c r="G729" s="39">
        <v>13043</v>
      </c>
      <c r="H729" s="10" t="str">
        <f t="shared" si="161"/>
        <v>N/A</v>
      </c>
      <c r="I729" s="96">
        <v>-6.04</v>
      </c>
      <c r="J729" s="96">
        <v>-5.96</v>
      </c>
      <c r="K729" s="11" t="s">
        <v>117</v>
      </c>
      <c r="L729" s="21" t="str">
        <f t="shared" si="162"/>
        <v>Yes</v>
      </c>
    </row>
    <row r="730" spans="1:12">
      <c r="A730" s="118" t="s">
        <v>645</v>
      </c>
      <c r="B730" s="70" t="s">
        <v>51</v>
      </c>
      <c r="C730" s="40">
        <v>347.12241718000001</v>
      </c>
      <c r="D730" s="10" t="str">
        <f t="shared" si="159"/>
        <v>N/A</v>
      </c>
      <c r="E730" s="40">
        <v>405.80726800999997</v>
      </c>
      <c r="F730" s="10" t="str">
        <f t="shared" si="160"/>
        <v>N/A</v>
      </c>
      <c r="G730" s="40">
        <v>405.64617035999999</v>
      </c>
      <c r="H730" s="10" t="str">
        <f t="shared" si="161"/>
        <v>N/A</v>
      </c>
      <c r="I730" s="96">
        <v>16.91</v>
      </c>
      <c r="J730" s="96">
        <v>-0.04</v>
      </c>
      <c r="K730" s="11" t="s">
        <v>117</v>
      </c>
      <c r="L730" s="21" t="str">
        <f t="shared" si="162"/>
        <v>Yes</v>
      </c>
    </row>
    <row r="731" spans="1:12">
      <c r="A731" s="118" t="s">
        <v>646</v>
      </c>
      <c r="B731" s="70" t="s">
        <v>51</v>
      </c>
      <c r="C731" s="40">
        <v>1149753</v>
      </c>
      <c r="D731" s="10" t="str">
        <f t="shared" si="159"/>
        <v>N/A</v>
      </c>
      <c r="E731" s="40">
        <v>1152153</v>
      </c>
      <c r="F731" s="10" t="str">
        <f t="shared" si="160"/>
        <v>N/A</v>
      </c>
      <c r="G731" s="40">
        <v>1200032</v>
      </c>
      <c r="H731" s="10" t="str">
        <f t="shared" si="161"/>
        <v>N/A</v>
      </c>
      <c r="I731" s="96">
        <v>0.2087</v>
      </c>
      <c r="J731" s="96">
        <v>4.1559999999999997</v>
      </c>
      <c r="K731" s="11" t="s">
        <v>117</v>
      </c>
      <c r="L731" s="21" t="str">
        <f t="shared" si="162"/>
        <v>Yes</v>
      </c>
    </row>
    <row r="732" spans="1:12">
      <c r="A732" s="118" t="s">
        <v>647</v>
      </c>
      <c r="B732" s="70" t="s">
        <v>51</v>
      </c>
      <c r="C732" s="39">
        <v>3823</v>
      </c>
      <c r="D732" s="10" t="str">
        <f t="shared" si="159"/>
        <v>N/A</v>
      </c>
      <c r="E732" s="39">
        <v>3707</v>
      </c>
      <c r="F732" s="10" t="str">
        <f t="shared" si="160"/>
        <v>N/A</v>
      </c>
      <c r="G732" s="39">
        <v>3588</v>
      </c>
      <c r="H732" s="10" t="str">
        <f t="shared" si="161"/>
        <v>N/A</v>
      </c>
      <c r="I732" s="96">
        <v>-3.03</v>
      </c>
      <c r="J732" s="96">
        <v>-3.21</v>
      </c>
      <c r="K732" s="11" t="s">
        <v>117</v>
      </c>
      <c r="L732" s="21" t="str">
        <f t="shared" si="162"/>
        <v>Yes</v>
      </c>
    </row>
    <row r="733" spans="1:12">
      <c r="A733" s="118" t="s">
        <v>648</v>
      </c>
      <c r="B733" s="70" t="s">
        <v>51</v>
      </c>
      <c r="C733" s="40">
        <v>300.74627256000002</v>
      </c>
      <c r="D733" s="10" t="str">
        <f t="shared" si="159"/>
        <v>N/A</v>
      </c>
      <c r="E733" s="40">
        <v>310.80469382000001</v>
      </c>
      <c r="F733" s="10" t="str">
        <f t="shared" si="160"/>
        <v>N/A</v>
      </c>
      <c r="G733" s="40">
        <v>334.45707915000003</v>
      </c>
      <c r="H733" s="10" t="str">
        <f t="shared" si="161"/>
        <v>N/A</v>
      </c>
      <c r="I733" s="96">
        <v>3.3439999999999999</v>
      </c>
      <c r="J733" s="96">
        <v>7.61</v>
      </c>
      <c r="K733" s="11" t="s">
        <v>117</v>
      </c>
      <c r="L733" s="21" t="str">
        <f t="shared" si="162"/>
        <v>Yes</v>
      </c>
    </row>
    <row r="734" spans="1:12">
      <c r="A734" s="118" t="s">
        <v>658</v>
      </c>
      <c r="B734" s="70" t="s">
        <v>51</v>
      </c>
      <c r="C734" s="40">
        <v>895300</v>
      </c>
      <c r="D734" s="10" t="str">
        <f t="shared" si="159"/>
        <v>N/A</v>
      </c>
      <c r="E734" s="40">
        <v>981909</v>
      </c>
      <c r="F734" s="10" t="str">
        <f t="shared" si="160"/>
        <v>N/A</v>
      </c>
      <c r="G734" s="40">
        <v>1364485</v>
      </c>
      <c r="H734" s="10" t="str">
        <f t="shared" si="161"/>
        <v>N/A</v>
      </c>
      <c r="I734" s="96">
        <v>9.6739999999999995</v>
      </c>
      <c r="J734" s="96">
        <v>38.96</v>
      </c>
      <c r="K734" s="11" t="s">
        <v>117</v>
      </c>
      <c r="L734" s="21" t="str">
        <f t="shared" si="162"/>
        <v>No</v>
      </c>
    </row>
    <row r="735" spans="1:12">
      <c r="A735" s="118" t="s">
        <v>660</v>
      </c>
      <c r="B735" s="70" t="s">
        <v>51</v>
      </c>
      <c r="C735" s="39">
        <v>3141</v>
      </c>
      <c r="D735" s="10" t="str">
        <f t="shared" si="159"/>
        <v>N/A</v>
      </c>
      <c r="E735" s="39">
        <v>2993</v>
      </c>
      <c r="F735" s="10" t="str">
        <f t="shared" si="160"/>
        <v>N/A</v>
      </c>
      <c r="G735" s="39">
        <v>3665</v>
      </c>
      <c r="H735" s="10" t="str">
        <f t="shared" si="161"/>
        <v>N/A</v>
      </c>
      <c r="I735" s="96">
        <v>-4.71</v>
      </c>
      <c r="J735" s="96">
        <v>22.45</v>
      </c>
      <c r="K735" s="11" t="s">
        <v>117</v>
      </c>
      <c r="L735" s="21" t="str">
        <f t="shared" si="162"/>
        <v>No</v>
      </c>
    </row>
    <row r="736" spans="1:12">
      <c r="A736" s="118" t="s">
        <v>659</v>
      </c>
      <c r="B736" s="70" t="s">
        <v>51</v>
      </c>
      <c r="C736" s="40">
        <v>285.03661254000002</v>
      </c>
      <c r="D736" s="10" t="str">
        <f t="shared" si="159"/>
        <v>N/A</v>
      </c>
      <c r="E736" s="40">
        <v>328.06849314999999</v>
      </c>
      <c r="F736" s="10" t="str">
        <f t="shared" si="160"/>
        <v>N/A</v>
      </c>
      <c r="G736" s="40">
        <v>372.30150068</v>
      </c>
      <c r="H736" s="10" t="str">
        <f t="shared" si="161"/>
        <v>N/A</v>
      </c>
      <c r="I736" s="96">
        <v>15.1</v>
      </c>
      <c r="J736" s="96">
        <v>13.48</v>
      </c>
      <c r="K736" s="11" t="s">
        <v>117</v>
      </c>
      <c r="L736" s="21" t="str">
        <f t="shared" si="162"/>
        <v>Yes</v>
      </c>
    </row>
    <row r="737" spans="1:12">
      <c r="A737" s="118" t="s">
        <v>649</v>
      </c>
      <c r="B737" s="70" t="s">
        <v>51</v>
      </c>
      <c r="C737" s="40">
        <v>0</v>
      </c>
      <c r="D737" s="10" t="str">
        <f t="shared" si="159"/>
        <v>N/A</v>
      </c>
      <c r="E737" s="40">
        <v>0</v>
      </c>
      <c r="F737" s="10" t="str">
        <f t="shared" si="160"/>
        <v>N/A</v>
      </c>
      <c r="G737" s="40">
        <v>0</v>
      </c>
      <c r="H737" s="10" t="str">
        <f t="shared" si="161"/>
        <v>N/A</v>
      </c>
      <c r="I737" s="96" t="s">
        <v>1000</v>
      </c>
      <c r="J737" s="96" t="s">
        <v>1000</v>
      </c>
      <c r="K737" s="11" t="s">
        <v>117</v>
      </c>
      <c r="L737" s="21" t="str">
        <f t="shared" si="162"/>
        <v>N/A</v>
      </c>
    </row>
    <row r="738" spans="1:12">
      <c r="A738" s="118" t="s">
        <v>650</v>
      </c>
      <c r="B738" s="70" t="s">
        <v>51</v>
      </c>
      <c r="C738" s="39">
        <v>0</v>
      </c>
      <c r="D738" s="10" t="str">
        <f t="shared" si="159"/>
        <v>N/A</v>
      </c>
      <c r="E738" s="39">
        <v>0</v>
      </c>
      <c r="F738" s="10" t="str">
        <f t="shared" si="160"/>
        <v>N/A</v>
      </c>
      <c r="G738" s="39">
        <v>0</v>
      </c>
      <c r="H738" s="10" t="str">
        <f t="shared" si="161"/>
        <v>N/A</v>
      </c>
      <c r="I738" s="96" t="s">
        <v>1000</v>
      </c>
      <c r="J738" s="96" t="s">
        <v>1000</v>
      </c>
      <c r="K738" s="11" t="s">
        <v>117</v>
      </c>
      <c r="L738" s="21" t="str">
        <f t="shared" si="162"/>
        <v>N/A</v>
      </c>
    </row>
    <row r="739" spans="1:12">
      <c r="A739" s="118" t="s">
        <v>651</v>
      </c>
      <c r="B739" s="70" t="s">
        <v>51</v>
      </c>
      <c r="C739" s="40" t="s">
        <v>1000</v>
      </c>
      <c r="D739" s="10" t="str">
        <f t="shared" si="159"/>
        <v>N/A</v>
      </c>
      <c r="E739" s="40" t="s">
        <v>1000</v>
      </c>
      <c r="F739" s="10" t="str">
        <f t="shared" si="160"/>
        <v>N/A</v>
      </c>
      <c r="G739" s="40" t="s">
        <v>1000</v>
      </c>
      <c r="H739" s="10" t="str">
        <f t="shared" si="161"/>
        <v>N/A</v>
      </c>
      <c r="I739" s="96" t="s">
        <v>1000</v>
      </c>
      <c r="J739" s="96" t="s">
        <v>1000</v>
      </c>
      <c r="K739" s="11" t="s">
        <v>117</v>
      </c>
      <c r="L739" s="21" t="str">
        <f t="shared" si="162"/>
        <v>N/A</v>
      </c>
    </row>
    <row r="740" spans="1:12">
      <c r="A740" s="118" t="s">
        <v>960</v>
      </c>
      <c r="B740" s="70" t="s">
        <v>51</v>
      </c>
      <c r="C740" s="40">
        <v>57421121</v>
      </c>
      <c r="D740" s="10" t="str">
        <f t="shared" si="159"/>
        <v>N/A</v>
      </c>
      <c r="E740" s="40">
        <v>59149711</v>
      </c>
      <c r="F740" s="10" t="str">
        <f t="shared" si="160"/>
        <v>N/A</v>
      </c>
      <c r="G740" s="40">
        <v>65222008</v>
      </c>
      <c r="H740" s="10" t="str">
        <f t="shared" si="161"/>
        <v>N/A</v>
      </c>
      <c r="I740" s="96">
        <v>3.01</v>
      </c>
      <c r="J740" s="96">
        <v>10.27</v>
      </c>
      <c r="K740" s="11" t="s">
        <v>117</v>
      </c>
      <c r="L740" s="21" t="str">
        <f t="shared" si="162"/>
        <v>Yes</v>
      </c>
    </row>
    <row r="741" spans="1:12">
      <c r="A741" s="118" t="s">
        <v>652</v>
      </c>
      <c r="B741" s="101" t="s">
        <v>51</v>
      </c>
      <c r="C741" s="67">
        <v>2309</v>
      </c>
      <c r="D741" s="52" t="str">
        <f t="shared" si="159"/>
        <v>N/A</v>
      </c>
      <c r="E741" s="67">
        <v>2444</v>
      </c>
      <c r="F741" s="52" t="str">
        <f t="shared" si="160"/>
        <v>N/A</v>
      </c>
      <c r="G741" s="67">
        <v>2534</v>
      </c>
      <c r="H741" s="52" t="str">
        <f t="shared" si="161"/>
        <v>N/A</v>
      </c>
      <c r="I741" s="96">
        <v>5.8470000000000004</v>
      </c>
      <c r="J741" s="96">
        <v>3.6819999999999999</v>
      </c>
      <c r="K741" s="53" t="s">
        <v>117</v>
      </c>
      <c r="L741" s="21" t="str">
        <f t="shared" si="162"/>
        <v>Yes</v>
      </c>
    </row>
    <row r="742" spans="1:12">
      <c r="A742" s="118" t="s">
        <v>653</v>
      </c>
      <c r="B742" s="101" t="s">
        <v>51</v>
      </c>
      <c r="C742" s="44">
        <v>24868.393677</v>
      </c>
      <c r="D742" s="52" t="str">
        <f t="shared" si="159"/>
        <v>N/A</v>
      </c>
      <c r="E742" s="44">
        <v>24202.009410999999</v>
      </c>
      <c r="F742" s="52" t="str">
        <f t="shared" si="160"/>
        <v>N/A</v>
      </c>
      <c r="G742" s="44">
        <v>25738.756117000001</v>
      </c>
      <c r="H742" s="52" t="str">
        <f t="shared" si="161"/>
        <v>N/A</v>
      </c>
      <c r="I742" s="102">
        <v>-2.68</v>
      </c>
      <c r="J742" s="102">
        <v>6.35</v>
      </c>
      <c r="K742" s="53" t="s">
        <v>117</v>
      </c>
      <c r="L742" s="43" t="str">
        <f t="shared" si="162"/>
        <v>Yes</v>
      </c>
    </row>
    <row r="743" spans="1:12">
      <c r="A743" s="218" t="s">
        <v>167</v>
      </c>
      <c r="B743" s="210"/>
      <c r="C743" s="210"/>
      <c r="D743" s="210"/>
      <c r="E743" s="210"/>
      <c r="F743" s="210"/>
      <c r="G743" s="210"/>
      <c r="H743" s="210"/>
      <c r="I743" s="210"/>
      <c r="J743" s="210"/>
      <c r="K743" s="210"/>
      <c r="L743" s="211"/>
    </row>
    <row r="744" spans="1:12">
      <c r="A744" s="111" t="s">
        <v>838</v>
      </c>
      <c r="B744" s="70" t="s">
        <v>51</v>
      </c>
      <c r="C744" s="125">
        <v>64873167</v>
      </c>
      <c r="D744" s="10" t="str">
        <f t="shared" ref="D744:D767" si="163">IF($B744="N/A","N/A",IF(C744&gt;10,"No",IF(C744&lt;-10,"No","Yes")))</f>
        <v>N/A</v>
      </c>
      <c r="E744" s="125">
        <v>67319383</v>
      </c>
      <c r="F744" s="10" t="str">
        <f t="shared" ref="F744:F767" si="164">IF($B744="N/A","N/A",IF(E744&gt;10,"No",IF(E744&lt;-10,"No","Yes")))</f>
        <v>N/A</v>
      </c>
      <c r="G744" s="125">
        <v>73717281</v>
      </c>
      <c r="H744" s="10" t="str">
        <f t="shared" ref="H744:H767" si="165">IF($B744="N/A","N/A",IF(G744&gt;10,"No",IF(G744&lt;-10,"No","Yes")))</f>
        <v>N/A</v>
      </c>
      <c r="I744" s="96">
        <v>3.7709999999999999</v>
      </c>
      <c r="J744" s="96">
        <v>9.5039999999999996</v>
      </c>
      <c r="K744" s="11" t="s">
        <v>117</v>
      </c>
      <c r="L744" s="21" t="str">
        <f t="shared" ref="L744:L767" si="166">IF(J744="Div by 0", "N/A", IF(K744="N/A","N/A", IF(J744&gt;VALUE(MID(K744,1,2)), "No", IF(J744&lt;-1*VALUE(MID(K744,1,2)), "No", "Yes"))))</f>
        <v>Yes</v>
      </c>
    </row>
    <row r="745" spans="1:12">
      <c r="A745" s="111" t="s">
        <v>478</v>
      </c>
      <c r="B745" s="70" t="s">
        <v>51</v>
      </c>
      <c r="C745" s="49">
        <v>3534</v>
      </c>
      <c r="D745" s="10" t="str">
        <f t="shared" si="163"/>
        <v>N/A</v>
      </c>
      <c r="E745" s="49">
        <v>3619</v>
      </c>
      <c r="F745" s="10" t="str">
        <f t="shared" si="164"/>
        <v>N/A</v>
      </c>
      <c r="G745" s="49">
        <v>3659</v>
      </c>
      <c r="H745" s="10" t="str">
        <f t="shared" si="165"/>
        <v>N/A</v>
      </c>
      <c r="I745" s="96">
        <v>2.4049999999999998</v>
      </c>
      <c r="J745" s="96">
        <v>1.105</v>
      </c>
      <c r="K745" s="11" t="s">
        <v>117</v>
      </c>
      <c r="L745" s="21" t="str">
        <f t="shared" si="166"/>
        <v>Yes</v>
      </c>
    </row>
    <row r="746" spans="1:12">
      <c r="A746" s="111" t="s">
        <v>839</v>
      </c>
      <c r="B746" s="70" t="s">
        <v>51</v>
      </c>
      <c r="C746" s="125">
        <v>18356.866722999999</v>
      </c>
      <c r="D746" s="10" t="str">
        <f t="shared" si="163"/>
        <v>N/A</v>
      </c>
      <c r="E746" s="125">
        <v>18601.653219</v>
      </c>
      <c r="F746" s="10" t="str">
        <f t="shared" si="164"/>
        <v>N/A</v>
      </c>
      <c r="G746" s="125">
        <v>20146.838207000001</v>
      </c>
      <c r="H746" s="10" t="str">
        <f t="shared" si="165"/>
        <v>N/A</v>
      </c>
      <c r="I746" s="96">
        <v>1.333</v>
      </c>
      <c r="J746" s="96">
        <v>8.3070000000000004</v>
      </c>
      <c r="K746" s="11" t="s">
        <v>117</v>
      </c>
      <c r="L746" s="21" t="str">
        <f t="shared" si="166"/>
        <v>Yes</v>
      </c>
    </row>
    <row r="747" spans="1:12">
      <c r="A747" s="153" t="s">
        <v>592</v>
      </c>
      <c r="B747" s="70" t="s">
        <v>51</v>
      </c>
      <c r="C747" s="125">
        <v>2390.8695652000001</v>
      </c>
      <c r="D747" s="10" t="str">
        <f t="shared" si="163"/>
        <v>N/A</v>
      </c>
      <c r="E747" s="125">
        <v>3937.7272727</v>
      </c>
      <c r="F747" s="10" t="str">
        <f t="shared" si="164"/>
        <v>N/A</v>
      </c>
      <c r="G747" s="125">
        <v>2569.1428571000001</v>
      </c>
      <c r="H747" s="10" t="str">
        <f t="shared" si="165"/>
        <v>N/A</v>
      </c>
      <c r="I747" s="96">
        <v>64.7</v>
      </c>
      <c r="J747" s="96">
        <v>-34.799999999999997</v>
      </c>
      <c r="K747" s="11" t="s">
        <v>117</v>
      </c>
      <c r="L747" s="21" t="str">
        <f t="shared" si="166"/>
        <v>No</v>
      </c>
    </row>
    <row r="748" spans="1:12">
      <c r="A748" s="153" t="s">
        <v>595</v>
      </c>
      <c r="B748" s="70" t="s">
        <v>51</v>
      </c>
      <c r="C748" s="125">
        <v>24297.218152000001</v>
      </c>
      <c r="D748" s="10" t="str">
        <f t="shared" si="163"/>
        <v>N/A</v>
      </c>
      <c r="E748" s="125">
        <v>23533.733992000001</v>
      </c>
      <c r="F748" s="10" t="str">
        <f t="shared" si="164"/>
        <v>N/A</v>
      </c>
      <c r="G748" s="125">
        <v>24527.998449999999</v>
      </c>
      <c r="H748" s="10" t="str">
        <f t="shared" si="165"/>
        <v>N/A</v>
      </c>
      <c r="I748" s="96">
        <v>-3.14</v>
      </c>
      <c r="J748" s="96">
        <v>4.2249999999999996</v>
      </c>
      <c r="K748" s="11" t="s">
        <v>117</v>
      </c>
      <c r="L748" s="21" t="str">
        <f t="shared" si="166"/>
        <v>Yes</v>
      </c>
    </row>
    <row r="749" spans="1:12">
      <c r="A749" s="153" t="s">
        <v>598</v>
      </c>
      <c r="B749" s="70" t="s">
        <v>51</v>
      </c>
      <c r="C749" s="125">
        <v>7097.4887639999997</v>
      </c>
      <c r="D749" s="10" t="str">
        <f t="shared" si="163"/>
        <v>N/A</v>
      </c>
      <c r="E749" s="125">
        <v>8496.1859688000004</v>
      </c>
      <c r="F749" s="10" t="str">
        <f t="shared" si="164"/>
        <v>N/A</v>
      </c>
      <c r="G749" s="125">
        <v>11106.794844</v>
      </c>
      <c r="H749" s="10" t="str">
        <f t="shared" si="165"/>
        <v>N/A</v>
      </c>
      <c r="I749" s="96">
        <v>19.71</v>
      </c>
      <c r="J749" s="96">
        <v>30.73</v>
      </c>
      <c r="K749" s="11" t="s">
        <v>117</v>
      </c>
      <c r="L749" s="21" t="str">
        <f t="shared" si="166"/>
        <v>No</v>
      </c>
    </row>
    <row r="750" spans="1:12">
      <c r="A750" s="153" t="s">
        <v>600</v>
      </c>
      <c r="B750" s="70" t="s">
        <v>51</v>
      </c>
      <c r="C750" s="125">
        <v>636.95890411000005</v>
      </c>
      <c r="D750" s="10" t="str">
        <f t="shared" si="163"/>
        <v>N/A</v>
      </c>
      <c r="E750" s="125">
        <v>589.70000000000005</v>
      </c>
      <c r="F750" s="10" t="str">
        <f t="shared" si="164"/>
        <v>N/A</v>
      </c>
      <c r="G750" s="125">
        <v>543.51063829999998</v>
      </c>
      <c r="H750" s="10" t="str">
        <f t="shared" si="165"/>
        <v>N/A</v>
      </c>
      <c r="I750" s="96">
        <v>-7.42</v>
      </c>
      <c r="J750" s="96">
        <v>-7.83</v>
      </c>
      <c r="K750" s="11" t="s">
        <v>117</v>
      </c>
      <c r="L750" s="21" t="str">
        <f t="shared" si="166"/>
        <v>Yes</v>
      </c>
    </row>
    <row r="751" spans="1:12">
      <c r="A751" s="118" t="s">
        <v>479</v>
      </c>
      <c r="B751" s="70" t="s">
        <v>51</v>
      </c>
      <c r="C751" s="10">
        <v>1.2903649827000001</v>
      </c>
      <c r="D751" s="10" t="str">
        <f t="shared" si="163"/>
        <v>N/A</v>
      </c>
      <c r="E751" s="10">
        <v>1.3716594464</v>
      </c>
      <c r="F751" s="10" t="str">
        <f t="shared" si="164"/>
        <v>N/A</v>
      </c>
      <c r="G751" s="10">
        <v>1.4535588156999999</v>
      </c>
      <c r="H751" s="10" t="str">
        <f t="shared" si="165"/>
        <v>N/A</v>
      </c>
      <c r="I751" s="96">
        <v>6.3</v>
      </c>
      <c r="J751" s="96">
        <v>5.9710000000000001</v>
      </c>
      <c r="K751" s="11" t="s">
        <v>117</v>
      </c>
      <c r="L751" s="21" t="str">
        <f t="shared" si="166"/>
        <v>Yes</v>
      </c>
    </row>
    <row r="752" spans="1:12">
      <c r="A752" s="153" t="s">
        <v>592</v>
      </c>
      <c r="B752" s="70" t="s">
        <v>51</v>
      </c>
      <c r="C752" s="10">
        <v>4.3726235741000004</v>
      </c>
      <c r="D752" s="10" t="str">
        <f t="shared" si="163"/>
        <v>N/A</v>
      </c>
      <c r="E752" s="10">
        <v>3.7800687284999999</v>
      </c>
      <c r="F752" s="10" t="str">
        <f t="shared" si="164"/>
        <v>N/A</v>
      </c>
      <c r="G752" s="10">
        <v>2.3411371236999998</v>
      </c>
      <c r="H752" s="10" t="str">
        <f t="shared" si="165"/>
        <v>N/A</v>
      </c>
      <c r="I752" s="96">
        <v>-13.6</v>
      </c>
      <c r="J752" s="96">
        <v>-38.1</v>
      </c>
      <c r="K752" s="11" t="s">
        <v>117</v>
      </c>
      <c r="L752" s="21" t="str">
        <f t="shared" si="166"/>
        <v>No</v>
      </c>
    </row>
    <row r="753" spans="1:12">
      <c r="A753" s="153" t="s">
        <v>595</v>
      </c>
      <c r="B753" s="70" t="s">
        <v>51</v>
      </c>
      <c r="C753" s="10">
        <v>12.474034067</v>
      </c>
      <c r="D753" s="10" t="str">
        <f t="shared" si="163"/>
        <v>N/A</v>
      </c>
      <c r="E753" s="10">
        <v>12.752658904</v>
      </c>
      <c r="F753" s="10" t="str">
        <f t="shared" si="164"/>
        <v>N/A</v>
      </c>
      <c r="G753" s="10">
        <v>12.89806529</v>
      </c>
      <c r="H753" s="10" t="str">
        <f t="shared" si="165"/>
        <v>N/A</v>
      </c>
      <c r="I753" s="96">
        <v>2.234</v>
      </c>
      <c r="J753" s="96">
        <v>1.1399999999999999</v>
      </c>
      <c r="K753" s="11" t="s">
        <v>117</v>
      </c>
      <c r="L753" s="21" t="str">
        <f t="shared" si="166"/>
        <v>Yes</v>
      </c>
    </row>
    <row r="754" spans="1:12">
      <c r="A754" s="153" t="s">
        <v>598</v>
      </c>
      <c r="B754" s="70" t="s">
        <v>51</v>
      </c>
      <c r="C754" s="10">
        <v>0.51902609710000003</v>
      </c>
      <c r="D754" s="10" t="str">
        <f t="shared" si="163"/>
        <v>N/A</v>
      </c>
      <c r="E754" s="10">
        <v>0.53939441259999998</v>
      </c>
      <c r="F754" s="10" t="str">
        <f t="shared" si="164"/>
        <v>N/A</v>
      </c>
      <c r="G754" s="10">
        <v>0.591497932</v>
      </c>
      <c r="H754" s="10" t="str">
        <f t="shared" si="165"/>
        <v>N/A</v>
      </c>
      <c r="I754" s="96">
        <v>3.9239999999999999</v>
      </c>
      <c r="J754" s="96">
        <v>9.66</v>
      </c>
      <c r="K754" s="11" t="s">
        <v>117</v>
      </c>
      <c r="L754" s="21" t="str">
        <f t="shared" si="166"/>
        <v>Yes</v>
      </c>
    </row>
    <row r="755" spans="1:12">
      <c r="A755" s="153" t="s">
        <v>600</v>
      </c>
      <c r="B755" s="70" t="s">
        <v>51</v>
      </c>
      <c r="C755" s="10">
        <v>0.2650721989</v>
      </c>
      <c r="D755" s="10" t="str">
        <f t="shared" si="163"/>
        <v>N/A</v>
      </c>
      <c r="E755" s="10">
        <v>0.23307608639999999</v>
      </c>
      <c r="F755" s="10" t="str">
        <f t="shared" si="164"/>
        <v>N/A</v>
      </c>
      <c r="G755" s="10">
        <v>0.19046847140000001</v>
      </c>
      <c r="H755" s="10" t="str">
        <f t="shared" si="165"/>
        <v>N/A</v>
      </c>
      <c r="I755" s="96">
        <v>-12.1</v>
      </c>
      <c r="J755" s="96">
        <v>-18.3</v>
      </c>
      <c r="K755" s="11" t="s">
        <v>117</v>
      </c>
      <c r="L755" s="21" t="str">
        <f t="shared" si="166"/>
        <v>No</v>
      </c>
    </row>
    <row r="756" spans="1:12" ht="12.75" customHeight="1">
      <c r="A756" s="111" t="s">
        <v>840</v>
      </c>
      <c r="B756" s="70" t="s">
        <v>51</v>
      </c>
      <c r="C756" s="125">
        <v>57421121</v>
      </c>
      <c r="D756" s="10" t="str">
        <f t="shared" si="163"/>
        <v>N/A</v>
      </c>
      <c r="E756" s="125">
        <v>59149711</v>
      </c>
      <c r="F756" s="10" t="str">
        <f t="shared" si="164"/>
        <v>N/A</v>
      </c>
      <c r="G756" s="125">
        <v>65222008</v>
      </c>
      <c r="H756" s="10" t="str">
        <f t="shared" si="165"/>
        <v>N/A</v>
      </c>
      <c r="I756" s="96">
        <v>3.01</v>
      </c>
      <c r="J756" s="96">
        <v>10.27</v>
      </c>
      <c r="K756" s="11" t="s">
        <v>117</v>
      </c>
      <c r="L756" s="21" t="str">
        <f t="shared" si="166"/>
        <v>Yes</v>
      </c>
    </row>
    <row r="757" spans="1:12" ht="12.75" customHeight="1">
      <c r="A757" s="190" t="s">
        <v>966</v>
      </c>
      <c r="B757" s="70" t="s">
        <v>51</v>
      </c>
      <c r="C757" s="49">
        <v>2309</v>
      </c>
      <c r="D757" s="10" t="str">
        <f t="shared" si="163"/>
        <v>N/A</v>
      </c>
      <c r="E757" s="49">
        <v>2444</v>
      </c>
      <c r="F757" s="10" t="str">
        <f t="shared" si="164"/>
        <v>N/A</v>
      </c>
      <c r="G757" s="49">
        <v>2534</v>
      </c>
      <c r="H757" s="10" t="str">
        <f t="shared" si="165"/>
        <v>N/A</v>
      </c>
      <c r="I757" s="96">
        <v>5.8470000000000004</v>
      </c>
      <c r="J757" s="96">
        <v>3.6819999999999999</v>
      </c>
      <c r="K757" s="11" t="s">
        <v>117</v>
      </c>
      <c r="L757" s="21" t="str">
        <f t="shared" si="166"/>
        <v>Yes</v>
      </c>
    </row>
    <row r="758" spans="1:12" ht="25.5">
      <c r="A758" s="111" t="s">
        <v>841</v>
      </c>
      <c r="B758" s="70" t="s">
        <v>51</v>
      </c>
      <c r="C758" s="125">
        <v>24868.393677</v>
      </c>
      <c r="D758" s="10" t="str">
        <f t="shared" si="163"/>
        <v>N/A</v>
      </c>
      <c r="E758" s="125">
        <v>24202.009410999999</v>
      </c>
      <c r="F758" s="10" t="str">
        <f t="shared" si="164"/>
        <v>N/A</v>
      </c>
      <c r="G758" s="125">
        <v>25738.756117000001</v>
      </c>
      <c r="H758" s="10" t="str">
        <f t="shared" si="165"/>
        <v>N/A</v>
      </c>
      <c r="I758" s="96">
        <v>-2.68</v>
      </c>
      <c r="J758" s="96">
        <v>6.35</v>
      </c>
      <c r="K758" s="11" t="s">
        <v>117</v>
      </c>
      <c r="L758" s="21" t="str">
        <f t="shared" si="166"/>
        <v>Yes</v>
      </c>
    </row>
    <row r="759" spans="1:12">
      <c r="A759" s="153" t="s">
        <v>592</v>
      </c>
      <c r="B759" s="70" t="s">
        <v>51</v>
      </c>
      <c r="C759" s="125">
        <v>2705.1818182000002</v>
      </c>
      <c r="D759" s="10" t="str">
        <f t="shared" si="163"/>
        <v>N/A</v>
      </c>
      <c r="E759" s="125">
        <v>3108.1428571000001</v>
      </c>
      <c r="F759" s="10" t="str">
        <f t="shared" si="164"/>
        <v>N/A</v>
      </c>
      <c r="G759" s="125">
        <v>2749.25</v>
      </c>
      <c r="H759" s="10" t="str">
        <f t="shared" si="165"/>
        <v>N/A</v>
      </c>
      <c r="I759" s="96">
        <v>14.9</v>
      </c>
      <c r="J759" s="96">
        <v>-11.5</v>
      </c>
      <c r="K759" s="11" t="s">
        <v>117</v>
      </c>
      <c r="L759" s="21" t="str">
        <f t="shared" si="166"/>
        <v>Yes</v>
      </c>
    </row>
    <row r="760" spans="1:12">
      <c r="A760" s="153" t="s">
        <v>595</v>
      </c>
      <c r="B760" s="70" t="s">
        <v>51</v>
      </c>
      <c r="C760" s="125">
        <v>29656.836758000001</v>
      </c>
      <c r="D760" s="10" t="str">
        <f t="shared" si="163"/>
        <v>N/A</v>
      </c>
      <c r="E760" s="125">
        <v>29014.822641999999</v>
      </c>
      <c r="F760" s="10" t="str">
        <f t="shared" si="164"/>
        <v>N/A</v>
      </c>
      <c r="G760" s="125">
        <v>30764.261993</v>
      </c>
      <c r="H760" s="10" t="str">
        <f t="shared" si="165"/>
        <v>N/A</v>
      </c>
      <c r="I760" s="96">
        <v>-2.16</v>
      </c>
      <c r="J760" s="96">
        <v>6.0289999999999999</v>
      </c>
      <c r="K760" s="11" t="s">
        <v>117</v>
      </c>
      <c r="L760" s="21" t="str">
        <f t="shared" si="166"/>
        <v>Yes</v>
      </c>
    </row>
    <row r="761" spans="1:12">
      <c r="A761" s="153" t="s">
        <v>598</v>
      </c>
      <c r="B761" s="70" t="s">
        <v>51</v>
      </c>
      <c r="C761" s="125">
        <v>9949.7912087999994</v>
      </c>
      <c r="D761" s="10" t="str">
        <f t="shared" si="163"/>
        <v>N/A</v>
      </c>
      <c r="E761" s="125">
        <v>9115.9072164999998</v>
      </c>
      <c r="F761" s="10" t="str">
        <f t="shared" si="164"/>
        <v>N/A</v>
      </c>
      <c r="G761" s="125">
        <v>10823.390205</v>
      </c>
      <c r="H761" s="10" t="str">
        <f t="shared" si="165"/>
        <v>N/A</v>
      </c>
      <c r="I761" s="96">
        <v>-8.3800000000000008</v>
      </c>
      <c r="J761" s="96">
        <v>18.73</v>
      </c>
      <c r="K761" s="11" t="s">
        <v>117</v>
      </c>
      <c r="L761" s="21" t="str">
        <f t="shared" si="166"/>
        <v>No</v>
      </c>
    </row>
    <row r="762" spans="1:12">
      <c r="A762" s="153" t="s">
        <v>600</v>
      </c>
      <c r="B762" s="70" t="s">
        <v>51</v>
      </c>
      <c r="C762" s="125" t="s">
        <v>1000</v>
      </c>
      <c r="D762" s="10" t="str">
        <f t="shared" si="163"/>
        <v>N/A</v>
      </c>
      <c r="E762" s="125" t="s">
        <v>1000</v>
      </c>
      <c r="F762" s="10" t="str">
        <f t="shared" si="164"/>
        <v>N/A</v>
      </c>
      <c r="G762" s="125" t="s">
        <v>1000</v>
      </c>
      <c r="H762" s="10" t="str">
        <f t="shared" si="165"/>
        <v>N/A</v>
      </c>
      <c r="I762" s="96" t="s">
        <v>1000</v>
      </c>
      <c r="J762" s="96" t="s">
        <v>1000</v>
      </c>
      <c r="K762" s="11" t="s">
        <v>117</v>
      </c>
      <c r="L762" s="21" t="str">
        <f t="shared" si="166"/>
        <v>N/A</v>
      </c>
    </row>
    <row r="763" spans="1:12" ht="25.5">
      <c r="A763" s="118" t="s">
        <v>480</v>
      </c>
      <c r="B763" s="70" t="s">
        <v>51</v>
      </c>
      <c r="C763" s="10">
        <v>0.84308227079999998</v>
      </c>
      <c r="D763" s="10" t="str">
        <f t="shared" si="163"/>
        <v>N/A</v>
      </c>
      <c r="E763" s="10">
        <v>0.92631547030000005</v>
      </c>
      <c r="F763" s="10" t="str">
        <f t="shared" si="164"/>
        <v>N/A</v>
      </c>
      <c r="G763" s="10">
        <v>1.0066460887999999</v>
      </c>
      <c r="H763" s="10" t="str">
        <f t="shared" si="165"/>
        <v>N/A</v>
      </c>
      <c r="I763" s="96">
        <v>9.8719999999999999</v>
      </c>
      <c r="J763" s="96">
        <v>8.6720000000000006</v>
      </c>
      <c r="K763" s="11" t="s">
        <v>117</v>
      </c>
      <c r="L763" s="21" t="str">
        <f t="shared" si="166"/>
        <v>Yes</v>
      </c>
    </row>
    <row r="764" spans="1:12">
      <c r="A764" s="153" t="s">
        <v>592</v>
      </c>
      <c r="B764" s="70" t="s">
        <v>51</v>
      </c>
      <c r="C764" s="10">
        <v>2.0912547528999998</v>
      </c>
      <c r="D764" s="10" t="str">
        <f t="shared" si="163"/>
        <v>N/A</v>
      </c>
      <c r="E764" s="10">
        <v>2.4054982817999999</v>
      </c>
      <c r="F764" s="10" t="str">
        <f t="shared" si="164"/>
        <v>N/A</v>
      </c>
      <c r="G764" s="10">
        <v>1.3377926420999999</v>
      </c>
      <c r="H764" s="10" t="str">
        <f t="shared" si="165"/>
        <v>N/A</v>
      </c>
      <c r="I764" s="96">
        <v>15.03</v>
      </c>
      <c r="J764" s="96">
        <v>-44.4</v>
      </c>
      <c r="K764" s="11" t="s">
        <v>117</v>
      </c>
      <c r="L764" s="21" t="str">
        <f t="shared" si="166"/>
        <v>No</v>
      </c>
    </row>
    <row r="765" spans="1:12">
      <c r="A765" s="153" t="s">
        <v>595</v>
      </c>
      <c r="B765" s="70" t="s">
        <v>51</v>
      </c>
      <c r="C765" s="10">
        <v>9.0984628167999997</v>
      </c>
      <c r="D765" s="10" t="str">
        <f t="shared" si="163"/>
        <v>N/A</v>
      </c>
      <c r="E765" s="10">
        <v>9.3502696708999995</v>
      </c>
      <c r="F765" s="10" t="str">
        <f t="shared" si="164"/>
        <v>N/A</v>
      </c>
      <c r="G765" s="10">
        <v>9.4835774633999996</v>
      </c>
      <c r="H765" s="10" t="str">
        <f t="shared" si="165"/>
        <v>N/A</v>
      </c>
      <c r="I765" s="96">
        <v>2.7679999999999998</v>
      </c>
      <c r="J765" s="96">
        <v>1.4259999999999999</v>
      </c>
      <c r="K765" s="11" t="s">
        <v>117</v>
      </c>
      <c r="L765" s="21" t="str">
        <f t="shared" si="166"/>
        <v>Yes</v>
      </c>
    </row>
    <row r="766" spans="1:12">
      <c r="A766" s="153" t="s">
        <v>598</v>
      </c>
      <c r="B766" s="70" t="s">
        <v>51</v>
      </c>
      <c r="C766" s="10">
        <v>0.31841376290000001</v>
      </c>
      <c r="D766" s="10" t="str">
        <f t="shared" si="163"/>
        <v>N/A</v>
      </c>
      <c r="E766" s="10">
        <v>0.34958524289999998</v>
      </c>
      <c r="F766" s="10" t="str">
        <f t="shared" si="164"/>
        <v>N/A</v>
      </c>
      <c r="G766" s="10">
        <v>0.4021677669</v>
      </c>
      <c r="H766" s="10" t="str">
        <f t="shared" si="165"/>
        <v>N/A</v>
      </c>
      <c r="I766" s="96">
        <v>9.7899999999999991</v>
      </c>
      <c r="J766" s="96">
        <v>15.04</v>
      </c>
      <c r="K766" s="11" t="s">
        <v>117</v>
      </c>
      <c r="L766" s="21" t="str">
        <f t="shared" si="166"/>
        <v>No</v>
      </c>
    </row>
    <row r="767" spans="1:12">
      <c r="A767" s="153" t="s">
        <v>600</v>
      </c>
      <c r="B767" s="70" t="s">
        <v>51</v>
      </c>
      <c r="C767" s="10">
        <v>0</v>
      </c>
      <c r="D767" s="10" t="str">
        <f t="shared" si="163"/>
        <v>N/A</v>
      </c>
      <c r="E767" s="10">
        <v>0</v>
      </c>
      <c r="F767" s="10" t="str">
        <f t="shared" si="164"/>
        <v>N/A</v>
      </c>
      <c r="G767" s="10">
        <v>0</v>
      </c>
      <c r="H767" s="10" t="str">
        <f t="shared" si="165"/>
        <v>N/A</v>
      </c>
      <c r="I767" s="96" t="s">
        <v>1000</v>
      </c>
      <c r="J767" s="96" t="s">
        <v>1000</v>
      </c>
      <c r="K767" s="11" t="s">
        <v>117</v>
      </c>
      <c r="L767" s="21" t="str">
        <f t="shared" si="166"/>
        <v>N/A</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28352</v>
      </c>
      <c r="D769" s="10" t="str">
        <f t="shared" ref="D769:D799" si="167">IF($B769="N/A","N/A",IF(C769&gt;10,"No",IF(C769&lt;-10,"No","Yes")))</f>
        <v>N/A</v>
      </c>
      <c r="E769" s="45">
        <v>28939</v>
      </c>
      <c r="F769" s="10" t="str">
        <f t="shared" ref="F769:F799" si="168">IF($B769="N/A","N/A",IF(E769&gt;10,"No",IF(E769&lt;-10,"No","Yes")))</f>
        <v>N/A</v>
      </c>
      <c r="G769" s="45">
        <v>29083</v>
      </c>
      <c r="H769" s="10" t="str">
        <f t="shared" ref="H769:H799" si="169">IF($B769="N/A","N/A",IF(G769&gt;10,"No",IF(G769&lt;-10,"No","Yes")))</f>
        <v>N/A</v>
      </c>
      <c r="I769" s="96">
        <v>2.0699999999999998</v>
      </c>
      <c r="J769" s="96">
        <v>0.49759999999999999</v>
      </c>
      <c r="K769" s="66" t="s">
        <v>117</v>
      </c>
      <c r="L769" s="21" t="str">
        <f t="shared" ref="L769:L801" si="170">IF(J769="Div by 0", "N/A", IF(K769="N/A","N/A", IF(J769&gt;VALUE(MID(K769,1,2)), "No", IF(J769&lt;-1*VALUE(MID(K769,1,2)), "No", "Yes"))))</f>
        <v>Yes</v>
      </c>
    </row>
    <row r="770" spans="1:12">
      <c r="A770" s="118" t="s">
        <v>35</v>
      </c>
      <c r="B770" s="70" t="s">
        <v>51</v>
      </c>
      <c r="C770" s="39">
        <v>26328</v>
      </c>
      <c r="D770" s="10" t="str">
        <f t="shared" si="167"/>
        <v>N/A</v>
      </c>
      <c r="E770" s="39">
        <v>25187</v>
      </c>
      <c r="F770" s="10" t="str">
        <f t="shared" si="168"/>
        <v>N/A</v>
      </c>
      <c r="G770" s="39">
        <v>24992</v>
      </c>
      <c r="H770" s="10" t="str">
        <f t="shared" si="169"/>
        <v>N/A</v>
      </c>
      <c r="I770" s="96">
        <v>-4.33</v>
      </c>
      <c r="J770" s="96">
        <v>-0.77400000000000002</v>
      </c>
      <c r="K770" s="11" t="s">
        <v>117</v>
      </c>
      <c r="L770" s="21" t="str">
        <f t="shared" si="170"/>
        <v>Yes</v>
      </c>
    </row>
    <row r="771" spans="1:12">
      <c r="A771" s="111" t="s">
        <v>481</v>
      </c>
      <c r="B771" s="57" t="s">
        <v>51</v>
      </c>
      <c r="C771" s="48">
        <v>24245.32</v>
      </c>
      <c r="D771" s="56" t="str">
        <f t="shared" si="167"/>
        <v>N/A</v>
      </c>
      <c r="E771" s="48">
        <v>24870.18</v>
      </c>
      <c r="F771" s="56" t="str">
        <f t="shared" si="168"/>
        <v>N/A</v>
      </c>
      <c r="G771" s="48">
        <v>25085.439999999999</v>
      </c>
      <c r="H771" s="56" t="str">
        <f t="shared" si="169"/>
        <v>N/A</v>
      </c>
      <c r="I771" s="96">
        <v>2.577</v>
      </c>
      <c r="J771" s="96">
        <v>0.86550000000000005</v>
      </c>
      <c r="K771" s="57" t="s">
        <v>117</v>
      </c>
      <c r="L771" s="21" t="str">
        <f t="shared" si="170"/>
        <v>Yes</v>
      </c>
    </row>
    <row r="772" spans="1:12">
      <c r="A772" s="153" t="s">
        <v>757</v>
      </c>
      <c r="B772" s="70" t="s">
        <v>51</v>
      </c>
      <c r="C772" s="41">
        <v>5.6891930022999997</v>
      </c>
      <c r="D772" s="10" t="str">
        <f t="shared" si="167"/>
        <v>N/A</v>
      </c>
      <c r="E772" s="41">
        <v>3.7008880748999999</v>
      </c>
      <c r="F772" s="10" t="str">
        <f t="shared" si="168"/>
        <v>N/A</v>
      </c>
      <c r="G772" s="41">
        <v>3.4968882164999999</v>
      </c>
      <c r="H772" s="10" t="str">
        <f t="shared" si="169"/>
        <v>N/A</v>
      </c>
      <c r="I772" s="96">
        <v>-34.9</v>
      </c>
      <c r="J772" s="96">
        <v>-5.51</v>
      </c>
      <c r="K772" s="11" t="s">
        <v>117</v>
      </c>
      <c r="L772" s="21" t="str">
        <f t="shared" si="170"/>
        <v>Yes</v>
      </c>
    </row>
    <row r="773" spans="1:12">
      <c r="A773" s="153" t="s">
        <v>758</v>
      </c>
      <c r="B773" s="70" t="s">
        <v>51</v>
      </c>
      <c r="C773" s="41">
        <v>0.22573363430000001</v>
      </c>
      <c r="D773" s="10" t="str">
        <f t="shared" si="167"/>
        <v>N/A</v>
      </c>
      <c r="E773" s="41">
        <v>0.40084315279999999</v>
      </c>
      <c r="F773" s="10" t="str">
        <f t="shared" si="168"/>
        <v>N/A</v>
      </c>
      <c r="G773" s="41">
        <v>0.47450400580000002</v>
      </c>
      <c r="H773" s="10" t="str">
        <f t="shared" si="169"/>
        <v>N/A</v>
      </c>
      <c r="I773" s="96">
        <v>77.569999999999993</v>
      </c>
      <c r="J773" s="96">
        <v>18.38</v>
      </c>
      <c r="K773" s="11" t="s">
        <v>117</v>
      </c>
      <c r="L773" s="21" t="str">
        <f t="shared" si="170"/>
        <v>No</v>
      </c>
    </row>
    <row r="774" spans="1:12">
      <c r="A774" s="153" t="s">
        <v>759</v>
      </c>
      <c r="B774" s="70" t="s">
        <v>51</v>
      </c>
      <c r="C774" s="41">
        <v>55.802059819</v>
      </c>
      <c r="D774" s="10" t="str">
        <f t="shared" si="167"/>
        <v>N/A</v>
      </c>
      <c r="E774" s="41">
        <v>55.537509935000003</v>
      </c>
      <c r="F774" s="10" t="str">
        <f t="shared" si="168"/>
        <v>N/A</v>
      </c>
      <c r="G774" s="41">
        <v>56.820135473999997</v>
      </c>
      <c r="H774" s="10" t="str">
        <f t="shared" si="169"/>
        <v>N/A</v>
      </c>
      <c r="I774" s="96">
        <v>-0.47399999999999998</v>
      </c>
      <c r="J774" s="96">
        <v>2.3090000000000002</v>
      </c>
      <c r="K774" s="11" t="s">
        <v>117</v>
      </c>
      <c r="L774" s="21" t="str">
        <f t="shared" si="170"/>
        <v>Yes</v>
      </c>
    </row>
    <row r="775" spans="1:12">
      <c r="A775" s="153" t="s">
        <v>760</v>
      </c>
      <c r="B775" s="70" t="s">
        <v>51</v>
      </c>
      <c r="C775" s="41">
        <v>0.3773984199</v>
      </c>
      <c r="D775" s="10" t="str">
        <f t="shared" si="167"/>
        <v>N/A</v>
      </c>
      <c r="E775" s="41">
        <v>1.3407512354</v>
      </c>
      <c r="F775" s="10" t="str">
        <f t="shared" si="168"/>
        <v>N/A</v>
      </c>
      <c r="G775" s="41">
        <v>1.1621909707</v>
      </c>
      <c r="H775" s="10" t="str">
        <f t="shared" si="169"/>
        <v>N/A</v>
      </c>
      <c r="I775" s="96">
        <v>255.3</v>
      </c>
      <c r="J775" s="96">
        <v>-13.3</v>
      </c>
      <c r="K775" s="11" t="s">
        <v>117</v>
      </c>
      <c r="L775" s="21" t="str">
        <f t="shared" si="170"/>
        <v>Yes</v>
      </c>
    </row>
    <row r="776" spans="1:12">
      <c r="A776" s="153" t="s">
        <v>761</v>
      </c>
      <c r="B776" s="70" t="s">
        <v>51</v>
      </c>
      <c r="C776" s="41">
        <v>6.8354966140000002</v>
      </c>
      <c r="D776" s="10" t="str">
        <f t="shared" si="167"/>
        <v>N/A</v>
      </c>
      <c r="E776" s="41">
        <v>6.8005114206000004</v>
      </c>
      <c r="F776" s="10" t="str">
        <f t="shared" si="168"/>
        <v>N/A</v>
      </c>
      <c r="G776" s="41">
        <v>6.3748581646</v>
      </c>
      <c r="H776" s="10" t="str">
        <f t="shared" si="169"/>
        <v>N/A</v>
      </c>
      <c r="I776" s="96">
        <v>-0.51200000000000001</v>
      </c>
      <c r="J776" s="96">
        <v>-6.26</v>
      </c>
      <c r="K776" s="11" t="s">
        <v>117</v>
      </c>
      <c r="L776" s="21" t="str">
        <f t="shared" si="170"/>
        <v>Yes</v>
      </c>
    </row>
    <row r="777" spans="1:12">
      <c r="A777" s="153" t="s">
        <v>762</v>
      </c>
      <c r="B777" s="70" t="s">
        <v>51</v>
      </c>
      <c r="C777" s="41">
        <v>0</v>
      </c>
      <c r="D777" s="10" t="str">
        <f t="shared" si="167"/>
        <v>N/A</v>
      </c>
      <c r="E777" s="41">
        <v>0</v>
      </c>
      <c r="F777" s="10" t="str">
        <f t="shared" si="168"/>
        <v>N/A</v>
      </c>
      <c r="G777" s="41">
        <v>0</v>
      </c>
      <c r="H777" s="10" t="str">
        <f t="shared" si="169"/>
        <v>N/A</v>
      </c>
      <c r="I777" s="96" t="s">
        <v>1000</v>
      </c>
      <c r="J777" s="96" t="s">
        <v>1000</v>
      </c>
      <c r="K777" s="11" t="s">
        <v>117</v>
      </c>
      <c r="L777" s="21" t="str">
        <f t="shared" si="170"/>
        <v>N/A</v>
      </c>
    </row>
    <row r="778" spans="1:12">
      <c r="A778" s="153" t="s">
        <v>763</v>
      </c>
      <c r="B778" s="70" t="s">
        <v>51</v>
      </c>
      <c r="C778" s="41">
        <v>0.21162528219999999</v>
      </c>
      <c r="D778" s="10" t="str">
        <f t="shared" si="167"/>
        <v>N/A</v>
      </c>
      <c r="E778" s="41">
        <v>0.68419779540000003</v>
      </c>
      <c r="F778" s="10" t="str">
        <f t="shared" si="168"/>
        <v>N/A</v>
      </c>
      <c r="G778" s="41">
        <v>0.587972355</v>
      </c>
      <c r="H778" s="10" t="str">
        <f t="shared" si="169"/>
        <v>N/A</v>
      </c>
      <c r="I778" s="96">
        <v>223.3</v>
      </c>
      <c r="J778" s="96">
        <v>-14.1</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1000</v>
      </c>
      <c r="J779" s="96" t="s">
        <v>1000</v>
      </c>
      <c r="K779" s="11" t="s">
        <v>117</v>
      </c>
      <c r="L779" s="21" t="str">
        <f t="shared" si="170"/>
        <v>N/A</v>
      </c>
    </row>
    <row r="780" spans="1:12">
      <c r="A780" s="153" t="s">
        <v>765</v>
      </c>
      <c r="B780" s="70" t="s">
        <v>51</v>
      </c>
      <c r="C780" s="41">
        <v>30.858493228</v>
      </c>
      <c r="D780" s="10" t="str">
        <f t="shared" si="167"/>
        <v>N/A</v>
      </c>
      <c r="E780" s="41">
        <v>31.535298386000001</v>
      </c>
      <c r="F780" s="10" t="str">
        <f t="shared" si="168"/>
        <v>N/A</v>
      </c>
      <c r="G780" s="41">
        <v>31.083450812999999</v>
      </c>
      <c r="H780" s="10" t="str">
        <f t="shared" si="169"/>
        <v>N/A</v>
      </c>
      <c r="I780" s="96">
        <v>2.1930000000000001</v>
      </c>
      <c r="J780" s="96">
        <v>-1.43</v>
      </c>
      <c r="K780" s="11" t="s">
        <v>117</v>
      </c>
      <c r="L780" s="21" t="str">
        <f t="shared" si="170"/>
        <v>Yes</v>
      </c>
    </row>
    <row r="781" spans="1:12">
      <c r="A781" s="153" t="s">
        <v>766</v>
      </c>
      <c r="B781" s="70" t="s">
        <v>51</v>
      </c>
      <c r="C781" s="41">
        <v>0</v>
      </c>
      <c r="D781" s="10" t="str">
        <f t="shared" si="167"/>
        <v>N/A</v>
      </c>
      <c r="E781" s="41">
        <v>0</v>
      </c>
      <c r="F781" s="10" t="str">
        <f t="shared" si="168"/>
        <v>N/A</v>
      </c>
      <c r="G781" s="41">
        <v>0</v>
      </c>
      <c r="H781" s="10" t="str">
        <f t="shared" si="169"/>
        <v>N/A</v>
      </c>
      <c r="I781" s="96" t="s">
        <v>1000</v>
      </c>
      <c r="J781" s="96" t="s">
        <v>1000</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97.775332668999994</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2.2246673314000001</v>
      </c>
      <c r="H783" s="10" t="str">
        <f t="shared" si="173"/>
        <v>N/A</v>
      </c>
      <c r="I783" s="96" t="s">
        <v>51</v>
      </c>
      <c r="J783" s="96" t="s">
        <v>51</v>
      </c>
      <c r="K783" s="11" t="s">
        <v>117</v>
      </c>
      <c r="L783" s="21" t="str">
        <f t="shared" si="174"/>
        <v>No</v>
      </c>
    </row>
    <row r="784" spans="1:12">
      <c r="A784" s="69" t="s">
        <v>593</v>
      </c>
      <c r="B784" s="70" t="s">
        <v>51</v>
      </c>
      <c r="C784" s="39">
        <v>12634</v>
      </c>
      <c r="D784" s="10" t="str">
        <f t="shared" si="167"/>
        <v>N/A</v>
      </c>
      <c r="E784" s="39">
        <v>12680</v>
      </c>
      <c r="F784" s="10" t="str">
        <f t="shared" si="168"/>
        <v>N/A</v>
      </c>
      <c r="G784" s="39">
        <v>12578</v>
      </c>
      <c r="H784" s="10" t="str">
        <f t="shared" si="169"/>
        <v>N/A</v>
      </c>
      <c r="I784" s="96">
        <v>0.36409999999999998</v>
      </c>
      <c r="J784" s="96">
        <v>-0.80400000000000005</v>
      </c>
      <c r="K784" s="11" t="s">
        <v>116</v>
      </c>
      <c r="L784" s="21" t="str">
        <f t="shared" si="170"/>
        <v>Yes</v>
      </c>
    </row>
    <row r="785" spans="1:12">
      <c r="A785" s="153" t="s">
        <v>787</v>
      </c>
      <c r="B785" s="70" t="s">
        <v>51</v>
      </c>
      <c r="C785" s="39">
        <v>3295</v>
      </c>
      <c r="D785" s="10" t="str">
        <f t="shared" si="167"/>
        <v>N/A</v>
      </c>
      <c r="E785" s="39">
        <v>3435</v>
      </c>
      <c r="F785" s="10" t="str">
        <f t="shared" si="168"/>
        <v>N/A</v>
      </c>
      <c r="G785" s="39">
        <v>3478</v>
      </c>
      <c r="H785" s="10" t="str">
        <f t="shared" si="169"/>
        <v>N/A</v>
      </c>
      <c r="I785" s="96">
        <v>4.2489999999999997</v>
      </c>
      <c r="J785" s="96">
        <v>1.252</v>
      </c>
      <c r="K785" s="11" t="s">
        <v>116</v>
      </c>
      <c r="L785" s="21" t="str">
        <f t="shared" si="170"/>
        <v>Yes</v>
      </c>
    </row>
    <row r="786" spans="1:12">
      <c r="A786" s="153" t="s">
        <v>788</v>
      </c>
      <c r="B786" s="70" t="s">
        <v>51</v>
      </c>
      <c r="C786" s="39">
        <v>1692</v>
      </c>
      <c r="D786" s="10" t="str">
        <f t="shared" si="167"/>
        <v>N/A</v>
      </c>
      <c r="E786" s="39">
        <v>1534</v>
      </c>
      <c r="F786" s="10" t="str">
        <f t="shared" si="168"/>
        <v>N/A</v>
      </c>
      <c r="G786" s="39">
        <v>1484</v>
      </c>
      <c r="H786" s="10" t="str">
        <f t="shared" si="169"/>
        <v>N/A</v>
      </c>
      <c r="I786" s="96">
        <v>-9.34</v>
      </c>
      <c r="J786" s="96">
        <v>-3.26</v>
      </c>
      <c r="K786" s="11" t="s">
        <v>116</v>
      </c>
      <c r="L786" s="21" t="str">
        <f t="shared" si="170"/>
        <v>Yes</v>
      </c>
    </row>
    <row r="787" spans="1:12">
      <c r="A787" s="153" t="s">
        <v>789</v>
      </c>
      <c r="B787" s="70" t="s">
        <v>51</v>
      </c>
      <c r="C787" s="39">
        <v>3108</v>
      </c>
      <c r="D787" s="10" t="str">
        <f t="shared" si="167"/>
        <v>N/A</v>
      </c>
      <c r="E787" s="39">
        <v>3290</v>
      </c>
      <c r="F787" s="10" t="str">
        <f t="shared" si="168"/>
        <v>N/A</v>
      </c>
      <c r="G787" s="39">
        <v>3410</v>
      </c>
      <c r="H787" s="10" t="str">
        <f t="shared" si="169"/>
        <v>N/A</v>
      </c>
      <c r="I787" s="96">
        <v>5.8559999999999999</v>
      </c>
      <c r="J787" s="96">
        <v>3.6469999999999998</v>
      </c>
      <c r="K787" s="11" t="s">
        <v>116</v>
      </c>
      <c r="L787" s="21" t="str">
        <f t="shared" si="170"/>
        <v>Yes</v>
      </c>
    </row>
    <row r="788" spans="1:12">
      <c r="A788" s="153" t="s">
        <v>790</v>
      </c>
      <c r="B788" s="70" t="s">
        <v>51</v>
      </c>
      <c r="C788" s="39">
        <v>4539</v>
      </c>
      <c r="D788" s="10" t="str">
        <f t="shared" si="167"/>
        <v>N/A</v>
      </c>
      <c r="E788" s="39">
        <v>4421</v>
      </c>
      <c r="F788" s="10" t="str">
        <f t="shared" si="168"/>
        <v>N/A</v>
      </c>
      <c r="G788" s="39">
        <v>4206</v>
      </c>
      <c r="H788" s="10" t="str">
        <f t="shared" si="169"/>
        <v>N/A</v>
      </c>
      <c r="I788" s="96">
        <v>-2.6</v>
      </c>
      <c r="J788" s="96">
        <v>-4.8600000000000003</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1000</v>
      </c>
      <c r="J789" s="96" t="s">
        <v>1000</v>
      </c>
      <c r="K789" s="11" t="s">
        <v>116</v>
      </c>
      <c r="L789" s="21" t="str">
        <f t="shared" si="170"/>
        <v>N/A</v>
      </c>
    </row>
    <row r="790" spans="1:12">
      <c r="A790" s="69" t="s">
        <v>596</v>
      </c>
      <c r="B790" s="70" t="s">
        <v>51</v>
      </c>
      <c r="C790" s="39">
        <v>14991</v>
      </c>
      <c r="D790" s="10" t="str">
        <f t="shared" si="167"/>
        <v>N/A</v>
      </c>
      <c r="E790" s="39">
        <v>15709</v>
      </c>
      <c r="F790" s="10" t="str">
        <f t="shared" si="168"/>
        <v>N/A</v>
      </c>
      <c r="G790" s="39">
        <v>16038</v>
      </c>
      <c r="H790" s="10" t="str">
        <f t="shared" si="169"/>
        <v>N/A</v>
      </c>
      <c r="I790" s="96">
        <v>4.79</v>
      </c>
      <c r="J790" s="96">
        <v>2.0939999999999999</v>
      </c>
      <c r="K790" s="11" t="s">
        <v>116</v>
      </c>
      <c r="L790" s="21" t="str">
        <f t="shared" si="170"/>
        <v>Yes</v>
      </c>
    </row>
    <row r="791" spans="1:12">
      <c r="A791" s="153" t="s">
        <v>792</v>
      </c>
      <c r="B791" s="70" t="s">
        <v>51</v>
      </c>
      <c r="C791" s="39">
        <v>4294</v>
      </c>
      <c r="D791" s="10" t="str">
        <f t="shared" si="167"/>
        <v>N/A</v>
      </c>
      <c r="E791" s="39">
        <v>4394</v>
      </c>
      <c r="F791" s="10" t="str">
        <f t="shared" si="168"/>
        <v>N/A</v>
      </c>
      <c r="G791" s="39">
        <v>4573</v>
      </c>
      <c r="H791" s="10" t="str">
        <f t="shared" si="169"/>
        <v>N/A</v>
      </c>
      <c r="I791" s="96">
        <v>2.3290000000000002</v>
      </c>
      <c r="J791" s="96">
        <v>4.0739999999999998</v>
      </c>
      <c r="K791" s="11" t="s">
        <v>116</v>
      </c>
      <c r="L791" s="21" t="str">
        <f t="shared" si="170"/>
        <v>Yes</v>
      </c>
    </row>
    <row r="792" spans="1:12">
      <c r="A792" s="153" t="s">
        <v>793</v>
      </c>
      <c r="B792" s="70" t="s">
        <v>51</v>
      </c>
      <c r="C792" s="39">
        <v>2112</v>
      </c>
      <c r="D792" s="10" t="str">
        <f t="shared" si="167"/>
        <v>N/A</v>
      </c>
      <c r="E792" s="39">
        <v>2012</v>
      </c>
      <c r="F792" s="10" t="str">
        <f t="shared" si="168"/>
        <v>N/A</v>
      </c>
      <c r="G792" s="39">
        <v>2038</v>
      </c>
      <c r="H792" s="10" t="str">
        <f t="shared" si="169"/>
        <v>N/A</v>
      </c>
      <c r="I792" s="96">
        <v>-4.7300000000000004</v>
      </c>
      <c r="J792" s="96">
        <v>1.292</v>
      </c>
      <c r="K792" s="11" t="s">
        <v>116</v>
      </c>
      <c r="L792" s="21" t="str">
        <f t="shared" si="170"/>
        <v>Yes</v>
      </c>
    </row>
    <row r="793" spans="1:12">
      <c r="A793" s="153" t="s">
        <v>886</v>
      </c>
      <c r="B793" s="70" t="s">
        <v>51</v>
      </c>
      <c r="C793" s="39">
        <v>4923</v>
      </c>
      <c r="D793" s="10" t="str">
        <f t="shared" si="167"/>
        <v>N/A</v>
      </c>
      <c r="E793" s="39">
        <v>5370</v>
      </c>
      <c r="F793" s="10" t="str">
        <f t="shared" si="168"/>
        <v>N/A</v>
      </c>
      <c r="G793" s="39">
        <v>5510</v>
      </c>
      <c r="H793" s="10" t="str">
        <f t="shared" si="169"/>
        <v>N/A</v>
      </c>
      <c r="I793" s="96">
        <v>9.08</v>
      </c>
      <c r="J793" s="96">
        <v>2.6070000000000002</v>
      </c>
      <c r="K793" s="11" t="s">
        <v>116</v>
      </c>
      <c r="L793" s="21" t="str">
        <f t="shared" si="170"/>
        <v>Yes</v>
      </c>
    </row>
    <row r="794" spans="1:12">
      <c r="A794" s="153" t="s">
        <v>808</v>
      </c>
      <c r="B794" s="70" t="s">
        <v>51</v>
      </c>
      <c r="C794" s="39">
        <v>3633</v>
      </c>
      <c r="D794" s="10" t="str">
        <f t="shared" si="167"/>
        <v>N/A</v>
      </c>
      <c r="E794" s="39">
        <v>3929</v>
      </c>
      <c r="F794" s="10" t="str">
        <f t="shared" si="168"/>
        <v>N/A</v>
      </c>
      <c r="G794" s="39">
        <v>3917</v>
      </c>
      <c r="H794" s="10" t="str">
        <f t="shared" si="169"/>
        <v>N/A</v>
      </c>
      <c r="I794" s="96">
        <v>8.1479999999999997</v>
      </c>
      <c r="J794" s="96">
        <v>-0.30499999999999999</v>
      </c>
      <c r="K794" s="11" t="s">
        <v>116</v>
      </c>
      <c r="L794" s="21" t="str">
        <f t="shared" si="170"/>
        <v>Yes</v>
      </c>
    </row>
    <row r="795" spans="1:12">
      <c r="A795" s="153" t="s">
        <v>794</v>
      </c>
      <c r="B795" s="70" t="s">
        <v>51</v>
      </c>
      <c r="C795" s="39">
        <v>29</v>
      </c>
      <c r="D795" s="10" t="str">
        <f t="shared" si="167"/>
        <v>N/A</v>
      </c>
      <c r="E795" s="39">
        <v>4</v>
      </c>
      <c r="F795" s="10" t="str">
        <f t="shared" si="168"/>
        <v>N/A</v>
      </c>
      <c r="G795" s="39">
        <v>0</v>
      </c>
      <c r="H795" s="10" t="str">
        <f t="shared" si="169"/>
        <v>N/A</v>
      </c>
      <c r="I795" s="96">
        <v>-86.2</v>
      </c>
      <c r="J795" s="96">
        <v>-100</v>
      </c>
      <c r="K795" s="11" t="s">
        <v>116</v>
      </c>
      <c r="L795" s="21" t="str">
        <f t="shared" si="170"/>
        <v>No</v>
      </c>
    </row>
    <row r="796" spans="1:12">
      <c r="A796" s="118" t="s">
        <v>409</v>
      </c>
      <c r="B796" s="70" t="s">
        <v>51</v>
      </c>
      <c r="C796" s="40">
        <v>365417864</v>
      </c>
      <c r="D796" s="10" t="str">
        <f t="shared" si="167"/>
        <v>N/A</v>
      </c>
      <c r="E796" s="40">
        <v>281375357</v>
      </c>
      <c r="F796" s="10" t="str">
        <f t="shared" si="168"/>
        <v>N/A</v>
      </c>
      <c r="G796" s="40">
        <v>294488331</v>
      </c>
      <c r="H796" s="10" t="str">
        <f t="shared" si="169"/>
        <v>N/A</v>
      </c>
      <c r="I796" s="96">
        <v>-23</v>
      </c>
      <c r="J796" s="96">
        <v>4.66</v>
      </c>
      <c r="K796" s="11" t="s">
        <v>117</v>
      </c>
      <c r="L796" s="21" t="str">
        <f t="shared" si="170"/>
        <v>Yes</v>
      </c>
    </row>
    <row r="797" spans="1:12">
      <c r="A797" s="118" t="s">
        <v>482</v>
      </c>
      <c r="B797" s="70" t="s">
        <v>51</v>
      </c>
      <c r="C797" s="40">
        <v>12888.609763</v>
      </c>
      <c r="D797" s="10" t="str">
        <f t="shared" si="167"/>
        <v>N/A</v>
      </c>
      <c r="E797" s="40">
        <v>9723.0504509000002</v>
      </c>
      <c r="F797" s="10" t="str">
        <f t="shared" si="168"/>
        <v>N/A</v>
      </c>
      <c r="G797" s="40">
        <v>10125.789327</v>
      </c>
      <c r="H797" s="10" t="str">
        <f t="shared" si="169"/>
        <v>N/A</v>
      </c>
      <c r="I797" s="96">
        <v>-24.6</v>
      </c>
      <c r="J797" s="96">
        <v>4.1420000000000003</v>
      </c>
      <c r="K797" s="11" t="s">
        <v>117</v>
      </c>
      <c r="L797" s="21" t="str">
        <f t="shared" si="170"/>
        <v>Yes</v>
      </c>
    </row>
    <row r="798" spans="1:12">
      <c r="A798" s="118" t="s">
        <v>704</v>
      </c>
      <c r="B798" s="101" t="s">
        <v>51</v>
      </c>
      <c r="C798" s="44">
        <v>13879.438772</v>
      </c>
      <c r="D798" s="52" t="str">
        <f t="shared" si="167"/>
        <v>N/A</v>
      </c>
      <c r="E798" s="44">
        <v>11171.45182</v>
      </c>
      <c r="F798" s="52" t="str">
        <f t="shared" si="168"/>
        <v>N/A</v>
      </c>
      <c r="G798" s="44">
        <v>11783.303897</v>
      </c>
      <c r="H798" s="52" t="str">
        <f t="shared" si="169"/>
        <v>N/A</v>
      </c>
      <c r="I798" s="102">
        <v>-19.5</v>
      </c>
      <c r="J798" s="102">
        <v>5.4770000000000003</v>
      </c>
      <c r="K798" s="53" t="s">
        <v>117</v>
      </c>
      <c r="L798" s="43" t="str">
        <f t="shared" si="170"/>
        <v>Yes</v>
      </c>
    </row>
    <row r="799" spans="1:12">
      <c r="A799" s="167" t="s">
        <v>601</v>
      </c>
      <c r="B799" s="70" t="s">
        <v>51</v>
      </c>
      <c r="C799" s="40" t="s">
        <v>51</v>
      </c>
      <c r="D799" s="10" t="str">
        <f t="shared" si="167"/>
        <v>N/A</v>
      </c>
      <c r="E799" s="40" t="s">
        <v>51</v>
      </c>
      <c r="F799" s="10" t="str">
        <f t="shared" si="168"/>
        <v>N/A</v>
      </c>
      <c r="G799" s="40">
        <v>555439</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400</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555439</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12550.239116999999</v>
      </c>
      <c r="D803" s="103" t="str">
        <f t="shared" ref="D803:D814" si="178">IF($B803="N/A","N/A",IF(C803&gt;10,"No",IF(C803&lt;-10,"No","Yes")))</f>
        <v>N/A</v>
      </c>
      <c r="E803" s="65">
        <v>10074.997871</v>
      </c>
      <c r="F803" s="103" t="str">
        <f t="shared" ref="F803:F814" si="179">IF($B803="N/A","N/A",IF(E803&gt;10,"No",IF(E803&lt;-10,"No","Yes")))</f>
        <v>N/A</v>
      </c>
      <c r="G803" s="65">
        <v>10478.748688</v>
      </c>
      <c r="H803" s="103" t="str">
        <f t="shared" ref="H803:H814" si="180">IF($B803="N/A","N/A",IF(G803&gt;10,"No",IF(G803&lt;-10,"No","Yes")))</f>
        <v>N/A</v>
      </c>
      <c r="I803" s="104">
        <v>-19.7</v>
      </c>
      <c r="J803" s="104">
        <v>4.0069999999999997</v>
      </c>
      <c r="K803" s="66" t="s">
        <v>117</v>
      </c>
      <c r="L803" s="138" t="str">
        <f t="shared" ref="L803:L814" si="181">IF(J803="Div by 0", "N/A", IF(K803="N/A","N/A", IF(J803&gt;VALUE(MID(K803,1,2)), "No", IF(J803&lt;-1*VALUE(MID(K803,1,2)), "No", "Yes"))))</f>
        <v>Yes</v>
      </c>
    </row>
    <row r="804" spans="1:12">
      <c r="A804" s="153" t="s">
        <v>787</v>
      </c>
      <c r="B804" s="70" t="s">
        <v>51</v>
      </c>
      <c r="C804" s="40">
        <v>5895.7044005999996</v>
      </c>
      <c r="D804" s="10" t="str">
        <f t="shared" si="178"/>
        <v>N/A</v>
      </c>
      <c r="E804" s="40">
        <v>3715.580786</v>
      </c>
      <c r="F804" s="10" t="str">
        <f t="shared" si="179"/>
        <v>N/A</v>
      </c>
      <c r="G804" s="40">
        <v>3541.8875791</v>
      </c>
      <c r="H804" s="10" t="str">
        <f t="shared" si="180"/>
        <v>N/A</v>
      </c>
      <c r="I804" s="96">
        <v>-37</v>
      </c>
      <c r="J804" s="96">
        <v>-4.67</v>
      </c>
      <c r="K804" s="11" t="s">
        <v>117</v>
      </c>
      <c r="L804" s="21" t="str">
        <f t="shared" si="181"/>
        <v>Yes</v>
      </c>
    </row>
    <row r="805" spans="1:12">
      <c r="A805" s="153" t="s">
        <v>788</v>
      </c>
      <c r="B805" s="70" t="s">
        <v>51</v>
      </c>
      <c r="C805" s="40">
        <v>6826.3865248000002</v>
      </c>
      <c r="D805" s="10" t="str">
        <f t="shared" si="178"/>
        <v>N/A</v>
      </c>
      <c r="E805" s="40">
        <v>5208.7112125000003</v>
      </c>
      <c r="F805" s="10" t="str">
        <f t="shared" si="179"/>
        <v>N/A</v>
      </c>
      <c r="G805" s="40">
        <v>6052.4049864999997</v>
      </c>
      <c r="H805" s="10" t="str">
        <f t="shared" si="180"/>
        <v>N/A</v>
      </c>
      <c r="I805" s="96">
        <v>-23.7</v>
      </c>
      <c r="J805" s="96">
        <v>16.2</v>
      </c>
      <c r="K805" s="11" t="s">
        <v>117</v>
      </c>
      <c r="L805" s="21" t="str">
        <f t="shared" si="181"/>
        <v>No</v>
      </c>
    </row>
    <row r="806" spans="1:12">
      <c r="A806" s="153" t="s">
        <v>789</v>
      </c>
      <c r="B806" s="70" t="s">
        <v>51</v>
      </c>
      <c r="C806" s="40">
        <v>3227.1061776000001</v>
      </c>
      <c r="D806" s="10" t="str">
        <f t="shared" si="178"/>
        <v>N/A</v>
      </c>
      <c r="E806" s="40">
        <v>1370.2857143000001</v>
      </c>
      <c r="F806" s="10" t="str">
        <f t="shared" si="179"/>
        <v>N/A</v>
      </c>
      <c r="G806" s="40">
        <v>1241.9607037999999</v>
      </c>
      <c r="H806" s="10" t="str">
        <f t="shared" si="180"/>
        <v>N/A</v>
      </c>
      <c r="I806" s="96">
        <v>-57.5</v>
      </c>
      <c r="J806" s="96">
        <v>-9.36</v>
      </c>
      <c r="K806" s="11" t="s">
        <v>117</v>
      </c>
      <c r="L806" s="21" t="str">
        <f t="shared" si="181"/>
        <v>Yes</v>
      </c>
    </row>
    <row r="807" spans="1:12">
      <c r="A807" s="153" t="s">
        <v>790</v>
      </c>
      <c r="B807" s="70" t="s">
        <v>51</v>
      </c>
      <c r="C807" s="40">
        <v>25898.498126999999</v>
      </c>
      <c r="D807" s="10" t="str">
        <f t="shared" si="178"/>
        <v>N/A</v>
      </c>
      <c r="E807" s="40">
        <v>23182.436099999999</v>
      </c>
      <c r="F807" s="10" t="str">
        <f t="shared" si="179"/>
        <v>N/A</v>
      </c>
      <c r="G807" s="40">
        <v>25265.373513999999</v>
      </c>
      <c r="H807" s="10" t="str">
        <f t="shared" si="180"/>
        <v>N/A</v>
      </c>
      <c r="I807" s="96">
        <v>-10.5</v>
      </c>
      <c r="J807" s="96">
        <v>8.9849999999999994</v>
      </c>
      <c r="K807" s="11" t="s">
        <v>117</v>
      </c>
      <c r="L807" s="21" t="str">
        <f t="shared" si="181"/>
        <v>Yes</v>
      </c>
    </row>
    <row r="808" spans="1:12">
      <c r="A808" s="153" t="s">
        <v>791</v>
      </c>
      <c r="B808" s="70" t="s">
        <v>51</v>
      </c>
      <c r="C808" s="40" t="s">
        <v>1000</v>
      </c>
      <c r="D808" s="10" t="str">
        <f t="shared" si="178"/>
        <v>N/A</v>
      </c>
      <c r="E808" s="40" t="s">
        <v>1000</v>
      </c>
      <c r="F808" s="10" t="str">
        <f t="shared" si="179"/>
        <v>N/A</v>
      </c>
      <c r="G808" s="40" t="s">
        <v>1000</v>
      </c>
      <c r="H808" s="10" t="str">
        <f t="shared" si="180"/>
        <v>N/A</v>
      </c>
      <c r="I808" s="96" t="s">
        <v>1000</v>
      </c>
      <c r="J808" s="96" t="s">
        <v>1000</v>
      </c>
      <c r="K808" s="11" t="s">
        <v>117</v>
      </c>
      <c r="L808" s="21" t="str">
        <f t="shared" si="181"/>
        <v>N/A</v>
      </c>
    </row>
    <row r="809" spans="1:12">
      <c r="A809" s="69" t="s">
        <v>595</v>
      </c>
      <c r="B809" s="70" t="s">
        <v>51</v>
      </c>
      <c r="C809" s="40">
        <v>13618.671069</v>
      </c>
      <c r="D809" s="10" t="str">
        <f t="shared" si="178"/>
        <v>N/A</v>
      </c>
      <c r="E809" s="40">
        <v>9648.9359602999994</v>
      </c>
      <c r="F809" s="10" t="str">
        <f t="shared" si="179"/>
        <v>N/A</v>
      </c>
      <c r="G809" s="40">
        <v>10033.156876999999</v>
      </c>
      <c r="H809" s="10" t="str">
        <f t="shared" si="180"/>
        <v>N/A</v>
      </c>
      <c r="I809" s="96">
        <v>-29.1</v>
      </c>
      <c r="J809" s="96">
        <v>3.9820000000000002</v>
      </c>
      <c r="K809" s="11" t="s">
        <v>117</v>
      </c>
      <c r="L809" s="21" t="str">
        <f t="shared" si="181"/>
        <v>Yes</v>
      </c>
    </row>
    <row r="810" spans="1:12">
      <c r="A810" s="113" t="s">
        <v>792</v>
      </c>
      <c r="B810" s="57" t="s">
        <v>51</v>
      </c>
      <c r="C810" s="62">
        <v>6470.2547740999998</v>
      </c>
      <c r="D810" s="56" t="str">
        <f t="shared" si="178"/>
        <v>N/A</v>
      </c>
      <c r="E810" s="62">
        <v>2716.8652708</v>
      </c>
      <c r="F810" s="56" t="str">
        <f t="shared" si="179"/>
        <v>N/A</v>
      </c>
      <c r="G810" s="62">
        <v>2732.6230046000001</v>
      </c>
      <c r="H810" s="56" t="str">
        <f t="shared" si="180"/>
        <v>N/A</v>
      </c>
      <c r="I810" s="51">
        <v>-58</v>
      </c>
      <c r="J810" s="51">
        <v>0.57999999999999996</v>
      </c>
      <c r="K810" s="57" t="s">
        <v>117</v>
      </c>
      <c r="L810" s="21" t="str">
        <f t="shared" si="181"/>
        <v>Yes</v>
      </c>
    </row>
    <row r="811" spans="1:12">
      <c r="A811" s="113" t="s">
        <v>793</v>
      </c>
      <c r="B811" s="57" t="s">
        <v>51</v>
      </c>
      <c r="C811" s="62">
        <v>7458.1160037999998</v>
      </c>
      <c r="D811" s="56" t="str">
        <f t="shared" si="178"/>
        <v>N/A</v>
      </c>
      <c r="E811" s="62">
        <v>3573.7455267999999</v>
      </c>
      <c r="F811" s="56" t="str">
        <f t="shared" si="179"/>
        <v>N/A</v>
      </c>
      <c r="G811" s="62">
        <v>3689.6560353</v>
      </c>
      <c r="H811" s="56" t="str">
        <f t="shared" si="180"/>
        <v>N/A</v>
      </c>
      <c r="I811" s="51">
        <v>-52.1</v>
      </c>
      <c r="J811" s="51">
        <v>3.2429999999999999</v>
      </c>
      <c r="K811" s="57" t="s">
        <v>117</v>
      </c>
      <c r="L811" s="21" t="str">
        <f t="shared" si="181"/>
        <v>Yes</v>
      </c>
    </row>
    <row r="812" spans="1:12">
      <c r="A812" s="113" t="s">
        <v>886</v>
      </c>
      <c r="B812" s="57" t="s">
        <v>51</v>
      </c>
      <c r="C812" s="62">
        <v>6044.0950640000001</v>
      </c>
      <c r="D812" s="56" t="str">
        <f t="shared" si="178"/>
        <v>N/A</v>
      </c>
      <c r="E812" s="62">
        <v>2111.2821229000001</v>
      </c>
      <c r="F812" s="56" t="str">
        <f t="shared" si="179"/>
        <v>N/A</v>
      </c>
      <c r="G812" s="62">
        <v>2160.6150634999999</v>
      </c>
      <c r="H812" s="56" t="str">
        <f t="shared" si="180"/>
        <v>N/A</v>
      </c>
      <c r="I812" s="51">
        <v>-65.099999999999994</v>
      </c>
      <c r="J812" s="51">
        <v>2.3370000000000002</v>
      </c>
      <c r="K812" s="57" t="s">
        <v>117</v>
      </c>
      <c r="L812" s="21" t="str">
        <f t="shared" si="181"/>
        <v>Yes</v>
      </c>
    </row>
    <row r="813" spans="1:12">
      <c r="A813" s="113" t="s">
        <v>808</v>
      </c>
      <c r="B813" s="57" t="s">
        <v>51</v>
      </c>
      <c r="C813" s="62">
        <v>36008.223507000002</v>
      </c>
      <c r="D813" s="56" t="str">
        <f t="shared" si="178"/>
        <v>N/A</v>
      </c>
      <c r="E813" s="62">
        <v>30824.445405999999</v>
      </c>
      <c r="F813" s="56" t="str">
        <f t="shared" si="179"/>
        <v>N/A</v>
      </c>
      <c r="G813" s="62">
        <v>32931.063823999997</v>
      </c>
      <c r="H813" s="56" t="str">
        <f t="shared" si="180"/>
        <v>N/A</v>
      </c>
      <c r="I813" s="51">
        <v>-14.4</v>
      </c>
      <c r="J813" s="51">
        <v>6.8339999999999996</v>
      </c>
      <c r="K813" s="57" t="s">
        <v>117</v>
      </c>
      <c r="L813" s="21" t="str">
        <f t="shared" si="181"/>
        <v>Yes</v>
      </c>
    </row>
    <row r="814" spans="1:12">
      <c r="A814" s="113" t="s">
        <v>794</v>
      </c>
      <c r="B814" s="59" t="s">
        <v>51</v>
      </c>
      <c r="C814" s="64">
        <v>1714.7241379</v>
      </c>
      <c r="D814" s="112" t="str">
        <f t="shared" si="178"/>
        <v>N/A</v>
      </c>
      <c r="E814" s="64">
        <v>5.5</v>
      </c>
      <c r="F814" s="112" t="str">
        <f t="shared" si="179"/>
        <v>N/A</v>
      </c>
      <c r="G814" s="64" t="s">
        <v>1000</v>
      </c>
      <c r="H814" s="112" t="str">
        <f t="shared" si="180"/>
        <v>N/A</v>
      </c>
      <c r="I814" s="61">
        <v>-99.7</v>
      </c>
      <c r="J814" s="61" t="s">
        <v>1000</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8231281</v>
      </c>
      <c r="D816" s="103" t="str">
        <f t="shared" ref="D816:D879" si="182">IF($B816="N/A","N/A",IF(C816&gt;10,"No",IF(C816&lt;-10,"No","Yes")))</f>
        <v>N/A</v>
      </c>
      <c r="E816" s="65">
        <v>9440114</v>
      </c>
      <c r="F816" s="103" t="str">
        <f t="shared" ref="F816:F879" si="183">IF($B816="N/A","N/A",IF(E816&gt;10,"No",IF(E816&lt;-10,"No","Yes")))</f>
        <v>N/A</v>
      </c>
      <c r="G816" s="65">
        <v>10768549</v>
      </c>
      <c r="H816" s="103" t="str">
        <f t="shared" ref="H816:H879" si="184">IF($B816="N/A","N/A",IF(G816&gt;10,"No",IF(G816&lt;-10,"No","Yes")))</f>
        <v>N/A</v>
      </c>
      <c r="I816" s="104">
        <v>14.69</v>
      </c>
      <c r="J816" s="104">
        <v>14.07</v>
      </c>
      <c r="K816" s="66" t="s">
        <v>117</v>
      </c>
      <c r="L816" s="138" t="str">
        <f t="shared" ref="L816:L847" si="185">IF(J816="Div by 0", "N/A", IF(K816="N/A","N/A", IF(J816&gt;VALUE(MID(K816,1,2)), "No", IF(J816&lt;-1*VALUE(MID(K816,1,2)), "No", "Yes"))))</f>
        <v>Yes</v>
      </c>
    </row>
    <row r="817" spans="1:12">
      <c r="A817" s="118" t="s">
        <v>102</v>
      </c>
      <c r="B817" s="70" t="s">
        <v>51</v>
      </c>
      <c r="C817" s="39">
        <v>1980</v>
      </c>
      <c r="D817" s="10" t="str">
        <f t="shared" si="182"/>
        <v>N/A</v>
      </c>
      <c r="E817" s="39">
        <v>2598</v>
      </c>
      <c r="F817" s="10" t="str">
        <f t="shared" si="183"/>
        <v>N/A</v>
      </c>
      <c r="G817" s="39">
        <v>2752</v>
      </c>
      <c r="H817" s="10" t="str">
        <f t="shared" si="184"/>
        <v>N/A</v>
      </c>
      <c r="I817" s="96">
        <v>31.21</v>
      </c>
      <c r="J817" s="96">
        <v>5.9279999999999999</v>
      </c>
      <c r="K817" s="11" t="s">
        <v>117</v>
      </c>
      <c r="L817" s="21" t="str">
        <f t="shared" si="185"/>
        <v>Yes</v>
      </c>
    </row>
    <row r="818" spans="1:12">
      <c r="A818" s="118" t="s">
        <v>415</v>
      </c>
      <c r="B818" s="70" t="s">
        <v>51</v>
      </c>
      <c r="C818" s="40">
        <v>4157.2126263</v>
      </c>
      <c r="D818" s="10" t="str">
        <f t="shared" si="182"/>
        <v>N/A</v>
      </c>
      <c r="E818" s="40">
        <v>3633.6081601000001</v>
      </c>
      <c r="F818" s="10" t="str">
        <f t="shared" si="183"/>
        <v>N/A</v>
      </c>
      <c r="G818" s="40">
        <v>3912.9901890000001</v>
      </c>
      <c r="H818" s="10" t="str">
        <f t="shared" si="184"/>
        <v>N/A</v>
      </c>
      <c r="I818" s="96">
        <v>-12.6</v>
      </c>
      <c r="J818" s="96">
        <v>7.6890000000000001</v>
      </c>
      <c r="K818" s="11" t="s">
        <v>117</v>
      </c>
      <c r="L818" s="21" t="str">
        <f t="shared" si="185"/>
        <v>Yes</v>
      </c>
    </row>
    <row r="819" spans="1:12">
      <c r="A819" s="118" t="s">
        <v>416</v>
      </c>
      <c r="B819" s="70" t="s">
        <v>51</v>
      </c>
      <c r="C819" s="39">
        <v>6.3606060606000003</v>
      </c>
      <c r="D819" s="10" t="str">
        <f t="shared" si="182"/>
        <v>N/A</v>
      </c>
      <c r="E819" s="39">
        <v>1.0896843726000001</v>
      </c>
      <c r="F819" s="10" t="str">
        <f t="shared" si="183"/>
        <v>N/A</v>
      </c>
      <c r="G819" s="39">
        <v>1.1984011628</v>
      </c>
      <c r="H819" s="10" t="str">
        <f t="shared" si="184"/>
        <v>N/A</v>
      </c>
      <c r="I819" s="96">
        <v>-82.9</v>
      </c>
      <c r="J819" s="96">
        <v>9.9770000000000003</v>
      </c>
      <c r="K819" s="11" t="s">
        <v>117</v>
      </c>
      <c r="L819" s="21" t="str">
        <f t="shared" si="185"/>
        <v>Yes</v>
      </c>
    </row>
    <row r="820" spans="1:12">
      <c r="A820" s="118" t="s">
        <v>417</v>
      </c>
      <c r="B820" s="70" t="s">
        <v>51</v>
      </c>
      <c r="C820" s="40">
        <v>505628</v>
      </c>
      <c r="D820" s="10" t="str">
        <f t="shared" si="182"/>
        <v>N/A</v>
      </c>
      <c r="E820" s="40">
        <v>52982</v>
      </c>
      <c r="F820" s="10" t="str">
        <f t="shared" si="183"/>
        <v>N/A</v>
      </c>
      <c r="G820" s="40">
        <v>97895</v>
      </c>
      <c r="H820" s="10" t="str">
        <f t="shared" si="184"/>
        <v>N/A</v>
      </c>
      <c r="I820" s="96">
        <v>-89.5</v>
      </c>
      <c r="J820" s="96">
        <v>84.77</v>
      </c>
      <c r="K820" s="11" t="s">
        <v>117</v>
      </c>
      <c r="L820" s="21" t="str">
        <f t="shared" si="185"/>
        <v>No</v>
      </c>
    </row>
    <row r="821" spans="1:12">
      <c r="A821" s="118" t="s">
        <v>103</v>
      </c>
      <c r="B821" s="70" t="s">
        <v>51</v>
      </c>
      <c r="C821" s="39">
        <v>5</v>
      </c>
      <c r="D821" s="10" t="str">
        <f t="shared" si="182"/>
        <v>N/A</v>
      </c>
      <c r="E821" s="39">
        <v>1</v>
      </c>
      <c r="F821" s="10" t="str">
        <f t="shared" si="183"/>
        <v>N/A</v>
      </c>
      <c r="G821" s="39">
        <v>2</v>
      </c>
      <c r="H821" s="10" t="str">
        <f t="shared" si="184"/>
        <v>N/A</v>
      </c>
      <c r="I821" s="96">
        <v>-80</v>
      </c>
      <c r="J821" s="96">
        <v>100</v>
      </c>
      <c r="K821" s="11" t="s">
        <v>117</v>
      </c>
      <c r="L821" s="21" t="str">
        <f t="shared" si="185"/>
        <v>No</v>
      </c>
    </row>
    <row r="822" spans="1:12">
      <c r="A822" s="118" t="s">
        <v>418</v>
      </c>
      <c r="B822" s="70" t="s">
        <v>51</v>
      </c>
      <c r="C822" s="40">
        <v>101125.6</v>
      </c>
      <c r="D822" s="10" t="str">
        <f t="shared" si="182"/>
        <v>N/A</v>
      </c>
      <c r="E822" s="40">
        <v>52982</v>
      </c>
      <c r="F822" s="10" t="str">
        <f t="shared" si="183"/>
        <v>N/A</v>
      </c>
      <c r="G822" s="40">
        <v>48947.5</v>
      </c>
      <c r="H822" s="10" t="str">
        <f t="shared" si="184"/>
        <v>N/A</v>
      </c>
      <c r="I822" s="96">
        <v>-47.6</v>
      </c>
      <c r="J822" s="96">
        <v>-7.61</v>
      </c>
      <c r="K822" s="11" t="s">
        <v>117</v>
      </c>
      <c r="L822" s="21" t="str">
        <f t="shared" si="185"/>
        <v>Yes</v>
      </c>
    </row>
    <row r="823" spans="1:12">
      <c r="A823" s="118" t="s">
        <v>419</v>
      </c>
      <c r="B823" s="70" t="s">
        <v>51</v>
      </c>
      <c r="C823" s="40">
        <v>0</v>
      </c>
      <c r="D823" s="10" t="str">
        <f t="shared" si="182"/>
        <v>N/A</v>
      </c>
      <c r="E823" s="40">
        <v>0</v>
      </c>
      <c r="F823" s="10" t="str">
        <f t="shared" si="183"/>
        <v>N/A</v>
      </c>
      <c r="G823" s="40">
        <v>55118</v>
      </c>
      <c r="H823" s="10" t="str">
        <f t="shared" si="184"/>
        <v>N/A</v>
      </c>
      <c r="I823" s="96" t="s">
        <v>1000</v>
      </c>
      <c r="J823" s="96" t="s">
        <v>1000</v>
      </c>
      <c r="K823" s="11" t="s">
        <v>117</v>
      </c>
      <c r="L823" s="21" t="str">
        <f t="shared" si="185"/>
        <v>N/A</v>
      </c>
    </row>
    <row r="824" spans="1:12">
      <c r="A824" s="111" t="s">
        <v>420</v>
      </c>
      <c r="B824" s="57" t="s">
        <v>51</v>
      </c>
      <c r="C824" s="48">
        <v>0</v>
      </c>
      <c r="D824" s="56" t="str">
        <f t="shared" si="182"/>
        <v>N/A</v>
      </c>
      <c r="E824" s="48">
        <v>0</v>
      </c>
      <c r="F824" s="56" t="str">
        <f t="shared" si="183"/>
        <v>N/A</v>
      </c>
      <c r="G824" s="48">
        <v>2</v>
      </c>
      <c r="H824" s="56" t="str">
        <f t="shared" si="184"/>
        <v>N/A</v>
      </c>
      <c r="I824" s="51" t="s">
        <v>1000</v>
      </c>
      <c r="J824" s="51" t="s">
        <v>1000</v>
      </c>
      <c r="K824" s="57" t="s">
        <v>117</v>
      </c>
      <c r="L824" s="21" t="str">
        <f t="shared" si="185"/>
        <v>N/A</v>
      </c>
    </row>
    <row r="825" spans="1:12">
      <c r="A825" s="111" t="s">
        <v>829</v>
      </c>
      <c r="B825" s="57" t="s">
        <v>51</v>
      </c>
      <c r="C825" s="62" t="s">
        <v>1000</v>
      </c>
      <c r="D825" s="56" t="str">
        <f t="shared" si="182"/>
        <v>N/A</v>
      </c>
      <c r="E825" s="62" t="s">
        <v>1000</v>
      </c>
      <c r="F825" s="56" t="str">
        <f t="shared" si="183"/>
        <v>N/A</v>
      </c>
      <c r="G825" s="62">
        <v>27559</v>
      </c>
      <c r="H825" s="56" t="str">
        <f t="shared" si="184"/>
        <v>N/A</v>
      </c>
      <c r="I825" s="51" t="s">
        <v>1000</v>
      </c>
      <c r="J825" s="51" t="s">
        <v>1000</v>
      </c>
      <c r="K825" s="57" t="s">
        <v>117</v>
      </c>
      <c r="L825" s="21" t="str">
        <f t="shared" si="185"/>
        <v>N/A</v>
      </c>
    </row>
    <row r="826" spans="1:12">
      <c r="A826" s="111" t="s">
        <v>421</v>
      </c>
      <c r="B826" s="57" t="s">
        <v>51</v>
      </c>
      <c r="C826" s="62">
        <v>32463178</v>
      </c>
      <c r="D826" s="56" t="str">
        <f t="shared" si="182"/>
        <v>N/A</v>
      </c>
      <c r="E826" s="62">
        <v>33773918</v>
      </c>
      <c r="F826" s="56" t="str">
        <f t="shared" si="183"/>
        <v>N/A</v>
      </c>
      <c r="G826" s="62">
        <v>34612369</v>
      </c>
      <c r="H826" s="56" t="str">
        <f t="shared" si="184"/>
        <v>N/A</v>
      </c>
      <c r="I826" s="51">
        <v>4.0380000000000003</v>
      </c>
      <c r="J826" s="51">
        <v>2.4830000000000001</v>
      </c>
      <c r="K826" s="57" t="s">
        <v>117</v>
      </c>
      <c r="L826" s="21" t="str">
        <f t="shared" si="185"/>
        <v>Yes</v>
      </c>
    </row>
    <row r="827" spans="1:12">
      <c r="A827" s="111" t="s">
        <v>104</v>
      </c>
      <c r="B827" s="57" t="s">
        <v>51</v>
      </c>
      <c r="C827" s="48">
        <v>503</v>
      </c>
      <c r="D827" s="56" t="str">
        <f t="shared" si="182"/>
        <v>N/A</v>
      </c>
      <c r="E827" s="48">
        <v>499</v>
      </c>
      <c r="F827" s="56" t="str">
        <f t="shared" si="183"/>
        <v>N/A</v>
      </c>
      <c r="G827" s="48">
        <v>507</v>
      </c>
      <c r="H827" s="56" t="str">
        <f t="shared" si="184"/>
        <v>N/A</v>
      </c>
      <c r="I827" s="51">
        <v>-0.79500000000000004</v>
      </c>
      <c r="J827" s="51">
        <v>1.603</v>
      </c>
      <c r="K827" s="57" t="s">
        <v>117</v>
      </c>
      <c r="L827" s="21" t="str">
        <f t="shared" si="185"/>
        <v>Yes</v>
      </c>
    </row>
    <row r="828" spans="1:12">
      <c r="A828" s="111" t="s">
        <v>422</v>
      </c>
      <c r="B828" s="57" t="s">
        <v>51</v>
      </c>
      <c r="C828" s="62">
        <v>64539.121271999997</v>
      </c>
      <c r="D828" s="56" t="str">
        <f t="shared" si="182"/>
        <v>N/A</v>
      </c>
      <c r="E828" s="62">
        <v>67683.202405000004</v>
      </c>
      <c r="F828" s="56" t="str">
        <f t="shared" si="183"/>
        <v>N/A</v>
      </c>
      <c r="G828" s="62">
        <v>68268.972387000002</v>
      </c>
      <c r="H828" s="56" t="str">
        <f t="shared" si="184"/>
        <v>N/A</v>
      </c>
      <c r="I828" s="51">
        <v>4.8719999999999999</v>
      </c>
      <c r="J828" s="51">
        <v>0.86550000000000005</v>
      </c>
      <c r="K828" s="57" t="s">
        <v>117</v>
      </c>
      <c r="L828" s="21" t="str">
        <f t="shared" si="185"/>
        <v>Yes</v>
      </c>
    </row>
    <row r="829" spans="1:12">
      <c r="A829" s="111" t="s">
        <v>423</v>
      </c>
      <c r="B829" s="57" t="s">
        <v>51</v>
      </c>
      <c r="C829" s="62">
        <v>115918802</v>
      </c>
      <c r="D829" s="56" t="str">
        <f t="shared" si="182"/>
        <v>N/A</v>
      </c>
      <c r="E829" s="62">
        <v>117413847</v>
      </c>
      <c r="F829" s="56" t="str">
        <f t="shared" si="183"/>
        <v>N/A</v>
      </c>
      <c r="G829" s="62">
        <v>122825578</v>
      </c>
      <c r="H829" s="56" t="str">
        <f t="shared" si="184"/>
        <v>N/A</v>
      </c>
      <c r="I829" s="51">
        <v>1.29</v>
      </c>
      <c r="J829" s="51">
        <v>4.609</v>
      </c>
      <c r="K829" s="57" t="s">
        <v>117</v>
      </c>
      <c r="L829" s="21" t="str">
        <f t="shared" si="185"/>
        <v>Yes</v>
      </c>
    </row>
    <row r="830" spans="1:12">
      <c r="A830" s="111" t="s">
        <v>424</v>
      </c>
      <c r="B830" s="57" t="s">
        <v>51</v>
      </c>
      <c r="C830" s="48">
        <v>4766</v>
      </c>
      <c r="D830" s="56" t="str">
        <f t="shared" si="182"/>
        <v>N/A</v>
      </c>
      <c r="E830" s="48">
        <v>4604</v>
      </c>
      <c r="F830" s="56" t="str">
        <f t="shared" si="183"/>
        <v>N/A</v>
      </c>
      <c r="G830" s="48">
        <v>4505</v>
      </c>
      <c r="H830" s="56" t="str">
        <f t="shared" si="184"/>
        <v>N/A</v>
      </c>
      <c r="I830" s="51">
        <v>-3.4</v>
      </c>
      <c r="J830" s="51">
        <v>-2.15</v>
      </c>
      <c r="K830" s="57" t="s">
        <v>117</v>
      </c>
      <c r="L830" s="21" t="str">
        <f t="shared" si="185"/>
        <v>Yes</v>
      </c>
    </row>
    <row r="831" spans="1:12">
      <c r="A831" s="111" t="s">
        <v>425</v>
      </c>
      <c r="B831" s="57" t="s">
        <v>51</v>
      </c>
      <c r="C831" s="62">
        <v>24322.031472999999</v>
      </c>
      <c r="D831" s="56" t="str">
        <f t="shared" si="182"/>
        <v>N/A</v>
      </c>
      <c r="E831" s="62">
        <v>25502.573197000002</v>
      </c>
      <c r="F831" s="56" t="str">
        <f t="shared" si="183"/>
        <v>N/A</v>
      </c>
      <c r="G831" s="62">
        <v>27264.279245000002</v>
      </c>
      <c r="H831" s="56" t="str">
        <f t="shared" si="184"/>
        <v>N/A</v>
      </c>
      <c r="I831" s="51">
        <v>4.8540000000000001</v>
      </c>
      <c r="J831" s="51">
        <v>6.9080000000000004</v>
      </c>
      <c r="K831" s="57" t="s">
        <v>117</v>
      </c>
      <c r="L831" s="21" t="str">
        <f t="shared" si="185"/>
        <v>Yes</v>
      </c>
    </row>
    <row r="832" spans="1:12">
      <c r="A832" s="111" t="s">
        <v>426</v>
      </c>
      <c r="B832" s="57" t="s">
        <v>51</v>
      </c>
      <c r="C832" s="62">
        <v>1248988</v>
      </c>
      <c r="D832" s="56" t="str">
        <f t="shared" si="182"/>
        <v>N/A</v>
      </c>
      <c r="E832" s="62">
        <v>1196323</v>
      </c>
      <c r="F832" s="56" t="str">
        <f t="shared" si="183"/>
        <v>N/A</v>
      </c>
      <c r="G832" s="62">
        <v>1169041</v>
      </c>
      <c r="H832" s="56" t="str">
        <f t="shared" si="184"/>
        <v>N/A</v>
      </c>
      <c r="I832" s="51">
        <v>-4.22</v>
      </c>
      <c r="J832" s="51">
        <v>-2.2799999999999998</v>
      </c>
      <c r="K832" s="57" t="s">
        <v>117</v>
      </c>
      <c r="L832" s="21" t="str">
        <f t="shared" si="185"/>
        <v>Yes</v>
      </c>
    </row>
    <row r="833" spans="1:12">
      <c r="A833" s="111" t="s">
        <v>105</v>
      </c>
      <c r="B833" s="57" t="s">
        <v>51</v>
      </c>
      <c r="C833" s="48">
        <v>9669</v>
      </c>
      <c r="D833" s="56" t="str">
        <f t="shared" si="182"/>
        <v>N/A</v>
      </c>
      <c r="E833" s="48">
        <v>8342</v>
      </c>
      <c r="F833" s="56" t="str">
        <f t="shared" si="183"/>
        <v>N/A</v>
      </c>
      <c r="G833" s="48">
        <v>8327</v>
      </c>
      <c r="H833" s="56" t="str">
        <f t="shared" si="184"/>
        <v>N/A</v>
      </c>
      <c r="I833" s="51">
        <v>-13.7</v>
      </c>
      <c r="J833" s="51">
        <v>-0.18</v>
      </c>
      <c r="K833" s="57" t="s">
        <v>117</v>
      </c>
      <c r="L833" s="21" t="str">
        <f t="shared" si="185"/>
        <v>Yes</v>
      </c>
    </row>
    <row r="834" spans="1:12">
      <c r="A834" s="111" t="s">
        <v>427</v>
      </c>
      <c r="B834" s="57" t="s">
        <v>51</v>
      </c>
      <c r="C834" s="62">
        <v>129.17447512999999</v>
      </c>
      <c r="D834" s="56" t="str">
        <f t="shared" si="182"/>
        <v>N/A</v>
      </c>
      <c r="E834" s="62">
        <v>143.409614</v>
      </c>
      <c r="F834" s="56" t="str">
        <f t="shared" si="183"/>
        <v>N/A</v>
      </c>
      <c r="G834" s="62">
        <v>140.39161763000001</v>
      </c>
      <c r="H834" s="56" t="str">
        <f t="shared" si="184"/>
        <v>N/A</v>
      </c>
      <c r="I834" s="51">
        <v>11.02</v>
      </c>
      <c r="J834" s="51">
        <v>-2.1</v>
      </c>
      <c r="K834" s="57" t="s">
        <v>117</v>
      </c>
      <c r="L834" s="21" t="str">
        <f t="shared" si="185"/>
        <v>Yes</v>
      </c>
    </row>
    <row r="835" spans="1:12">
      <c r="A835" s="111" t="s">
        <v>428</v>
      </c>
      <c r="B835" s="57" t="s">
        <v>51</v>
      </c>
      <c r="C835" s="62">
        <v>2329384</v>
      </c>
      <c r="D835" s="56" t="str">
        <f t="shared" si="182"/>
        <v>N/A</v>
      </c>
      <c r="E835" s="62">
        <v>3875130</v>
      </c>
      <c r="F835" s="56" t="str">
        <f t="shared" si="183"/>
        <v>N/A</v>
      </c>
      <c r="G835" s="62">
        <v>2890564</v>
      </c>
      <c r="H835" s="56" t="str">
        <f t="shared" si="184"/>
        <v>N/A</v>
      </c>
      <c r="I835" s="51">
        <v>66.36</v>
      </c>
      <c r="J835" s="51">
        <v>-25.4</v>
      </c>
      <c r="K835" s="57" t="s">
        <v>117</v>
      </c>
      <c r="L835" s="21" t="str">
        <f t="shared" si="185"/>
        <v>No</v>
      </c>
    </row>
    <row r="836" spans="1:12">
      <c r="A836" s="111" t="s">
        <v>106</v>
      </c>
      <c r="B836" s="57" t="s">
        <v>51</v>
      </c>
      <c r="C836" s="48">
        <v>6753</v>
      </c>
      <c r="D836" s="56" t="str">
        <f t="shared" si="182"/>
        <v>N/A</v>
      </c>
      <c r="E836" s="48">
        <v>8654</v>
      </c>
      <c r="F836" s="56" t="str">
        <f t="shared" si="183"/>
        <v>N/A</v>
      </c>
      <c r="G836" s="48">
        <v>7662</v>
      </c>
      <c r="H836" s="56" t="str">
        <f t="shared" si="184"/>
        <v>N/A</v>
      </c>
      <c r="I836" s="51">
        <v>28.15</v>
      </c>
      <c r="J836" s="51">
        <v>-11.5</v>
      </c>
      <c r="K836" s="57" t="s">
        <v>117</v>
      </c>
      <c r="L836" s="21" t="str">
        <f t="shared" si="185"/>
        <v>Yes</v>
      </c>
    </row>
    <row r="837" spans="1:12">
      <c r="A837" s="111" t="s">
        <v>429</v>
      </c>
      <c r="B837" s="57" t="s">
        <v>51</v>
      </c>
      <c r="C837" s="62">
        <v>344.94061898000001</v>
      </c>
      <c r="D837" s="56" t="str">
        <f t="shared" si="182"/>
        <v>N/A</v>
      </c>
      <c r="E837" s="62">
        <v>447.78483937999999</v>
      </c>
      <c r="F837" s="56" t="str">
        <f t="shared" si="183"/>
        <v>N/A</v>
      </c>
      <c r="G837" s="62">
        <v>377.25972331000003</v>
      </c>
      <c r="H837" s="56" t="str">
        <f t="shared" si="184"/>
        <v>N/A</v>
      </c>
      <c r="I837" s="51">
        <v>29.82</v>
      </c>
      <c r="J837" s="51">
        <v>-15.7</v>
      </c>
      <c r="K837" s="57" t="s">
        <v>117</v>
      </c>
      <c r="L837" s="21" t="str">
        <f t="shared" si="185"/>
        <v>No</v>
      </c>
    </row>
    <row r="838" spans="1:12">
      <c r="A838" s="111" t="s">
        <v>430</v>
      </c>
      <c r="B838" s="57" t="s">
        <v>51</v>
      </c>
      <c r="C838" s="62">
        <v>699734</v>
      </c>
      <c r="D838" s="56" t="str">
        <f t="shared" si="182"/>
        <v>N/A</v>
      </c>
      <c r="E838" s="62">
        <v>830884</v>
      </c>
      <c r="F838" s="56" t="str">
        <f t="shared" si="183"/>
        <v>N/A</v>
      </c>
      <c r="G838" s="62">
        <v>824019</v>
      </c>
      <c r="H838" s="56" t="str">
        <f t="shared" si="184"/>
        <v>N/A</v>
      </c>
      <c r="I838" s="51">
        <v>18.739999999999998</v>
      </c>
      <c r="J838" s="51">
        <v>-0.82599999999999996</v>
      </c>
      <c r="K838" s="57" t="s">
        <v>117</v>
      </c>
      <c r="L838" s="21" t="str">
        <f t="shared" si="185"/>
        <v>Yes</v>
      </c>
    </row>
    <row r="839" spans="1:12">
      <c r="A839" s="118" t="s">
        <v>107</v>
      </c>
      <c r="B839" s="70" t="s">
        <v>51</v>
      </c>
      <c r="C839" s="39">
        <v>5766</v>
      </c>
      <c r="D839" s="10" t="str">
        <f t="shared" si="182"/>
        <v>N/A</v>
      </c>
      <c r="E839" s="39">
        <v>5436</v>
      </c>
      <c r="F839" s="10" t="str">
        <f t="shared" si="183"/>
        <v>N/A</v>
      </c>
      <c r="G839" s="39">
        <v>5194</v>
      </c>
      <c r="H839" s="10" t="str">
        <f t="shared" si="184"/>
        <v>N/A</v>
      </c>
      <c r="I839" s="96">
        <v>-5.72</v>
      </c>
      <c r="J839" s="96">
        <v>-4.45</v>
      </c>
      <c r="K839" s="11" t="s">
        <v>117</v>
      </c>
      <c r="L839" s="21" t="str">
        <f t="shared" si="185"/>
        <v>Yes</v>
      </c>
    </row>
    <row r="840" spans="1:12">
      <c r="A840" s="118" t="s">
        <v>431</v>
      </c>
      <c r="B840" s="70" t="s">
        <v>51</v>
      </c>
      <c r="C840" s="40">
        <v>121.35518557</v>
      </c>
      <c r="D840" s="10" t="str">
        <f t="shared" si="182"/>
        <v>N/A</v>
      </c>
      <c r="E840" s="40">
        <v>152.84841795</v>
      </c>
      <c r="F840" s="10" t="str">
        <f t="shared" si="183"/>
        <v>N/A</v>
      </c>
      <c r="G840" s="40">
        <v>158.64824798000001</v>
      </c>
      <c r="H840" s="10" t="str">
        <f t="shared" si="184"/>
        <v>N/A</v>
      </c>
      <c r="I840" s="96">
        <v>25.95</v>
      </c>
      <c r="J840" s="96">
        <v>3.794</v>
      </c>
      <c r="K840" s="11" t="s">
        <v>117</v>
      </c>
      <c r="L840" s="21" t="str">
        <f t="shared" si="185"/>
        <v>Yes</v>
      </c>
    </row>
    <row r="841" spans="1:12">
      <c r="A841" s="118" t="s">
        <v>432</v>
      </c>
      <c r="B841" s="70" t="s">
        <v>51</v>
      </c>
      <c r="C841" s="40">
        <v>1232715</v>
      </c>
      <c r="D841" s="10" t="str">
        <f t="shared" si="182"/>
        <v>N/A</v>
      </c>
      <c r="E841" s="40">
        <v>1600128</v>
      </c>
      <c r="F841" s="10" t="str">
        <f t="shared" si="183"/>
        <v>N/A</v>
      </c>
      <c r="G841" s="40">
        <v>1813033</v>
      </c>
      <c r="H841" s="10" t="str">
        <f t="shared" si="184"/>
        <v>N/A</v>
      </c>
      <c r="I841" s="96">
        <v>29.81</v>
      </c>
      <c r="J841" s="96">
        <v>13.31</v>
      </c>
      <c r="K841" s="11" t="s">
        <v>117</v>
      </c>
      <c r="L841" s="21" t="str">
        <f t="shared" si="185"/>
        <v>Yes</v>
      </c>
    </row>
    <row r="842" spans="1:12">
      <c r="A842" s="118" t="s">
        <v>433</v>
      </c>
      <c r="B842" s="70" t="s">
        <v>51</v>
      </c>
      <c r="C842" s="39">
        <v>4779</v>
      </c>
      <c r="D842" s="10" t="str">
        <f t="shared" si="182"/>
        <v>N/A</v>
      </c>
      <c r="E842" s="39">
        <v>5548</v>
      </c>
      <c r="F842" s="10" t="str">
        <f t="shared" si="183"/>
        <v>N/A</v>
      </c>
      <c r="G842" s="39">
        <v>6099</v>
      </c>
      <c r="H842" s="10" t="str">
        <f t="shared" si="184"/>
        <v>N/A</v>
      </c>
      <c r="I842" s="96">
        <v>16.09</v>
      </c>
      <c r="J842" s="96">
        <v>9.9320000000000004</v>
      </c>
      <c r="K842" s="11" t="s">
        <v>117</v>
      </c>
      <c r="L842" s="21" t="str">
        <f t="shared" si="185"/>
        <v>Yes</v>
      </c>
    </row>
    <row r="843" spans="1:12">
      <c r="A843" s="118" t="s">
        <v>434</v>
      </c>
      <c r="B843" s="70" t="s">
        <v>51</v>
      </c>
      <c r="C843" s="40">
        <v>257.94413057000003</v>
      </c>
      <c r="D843" s="10" t="str">
        <f t="shared" si="182"/>
        <v>N/A</v>
      </c>
      <c r="E843" s="40">
        <v>288.41528478999999</v>
      </c>
      <c r="F843" s="10" t="str">
        <f t="shared" si="183"/>
        <v>N/A</v>
      </c>
      <c r="G843" s="40">
        <v>297.26725692999997</v>
      </c>
      <c r="H843" s="10" t="str">
        <f t="shared" si="184"/>
        <v>N/A</v>
      </c>
      <c r="I843" s="96">
        <v>11.81</v>
      </c>
      <c r="J843" s="96">
        <v>3.069</v>
      </c>
      <c r="K843" s="11" t="s">
        <v>117</v>
      </c>
      <c r="L843" s="21" t="str">
        <f t="shared" si="185"/>
        <v>Yes</v>
      </c>
    </row>
    <row r="844" spans="1:12">
      <c r="A844" s="118" t="s">
        <v>435</v>
      </c>
      <c r="B844" s="70" t="s">
        <v>51</v>
      </c>
      <c r="C844" s="40">
        <v>10124074</v>
      </c>
      <c r="D844" s="10" t="str">
        <f t="shared" si="182"/>
        <v>N/A</v>
      </c>
      <c r="E844" s="40">
        <v>9627906</v>
      </c>
      <c r="F844" s="10" t="str">
        <f t="shared" si="183"/>
        <v>N/A</v>
      </c>
      <c r="G844" s="40">
        <v>8202979</v>
      </c>
      <c r="H844" s="10" t="str">
        <f t="shared" si="184"/>
        <v>N/A</v>
      </c>
      <c r="I844" s="96">
        <v>-4.9000000000000004</v>
      </c>
      <c r="J844" s="96">
        <v>-14.8</v>
      </c>
      <c r="K844" s="11" t="s">
        <v>117</v>
      </c>
      <c r="L844" s="21" t="str">
        <f t="shared" si="185"/>
        <v>Yes</v>
      </c>
    </row>
    <row r="845" spans="1:12">
      <c r="A845" s="118" t="s">
        <v>108</v>
      </c>
      <c r="B845" s="70" t="s">
        <v>51</v>
      </c>
      <c r="C845" s="39">
        <v>9727</v>
      </c>
      <c r="D845" s="10" t="str">
        <f t="shared" si="182"/>
        <v>N/A</v>
      </c>
      <c r="E845" s="39">
        <v>10096</v>
      </c>
      <c r="F845" s="10" t="str">
        <f t="shared" si="183"/>
        <v>N/A</v>
      </c>
      <c r="G845" s="39">
        <v>10982</v>
      </c>
      <c r="H845" s="10" t="str">
        <f t="shared" si="184"/>
        <v>N/A</v>
      </c>
      <c r="I845" s="96">
        <v>3.794</v>
      </c>
      <c r="J845" s="96">
        <v>8.7759999999999998</v>
      </c>
      <c r="K845" s="11" t="s">
        <v>117</v>
      </c>
      <c r="L845" s="21" t="str">
        <f t="shared" si="185"/>
        <v>Yes</v>
      </c>
    </row>
    <row r="846" spans="1:12">
      <c r="A846" s="118" t="s">
        <v>436</v>
      </c>
      <c r="B846" s="70" t="s">
        <v>51</v>
      </c>
      <c r="C846" s="40">
        <v>1040.8218360999999</v>
      </c>
      <c r="D846" s="10" t="str">
        <f t="shared" si="182"/>
        <v>N/A</v>
      </c>
      <c r="E846" s="40">
        <v>953.63569730999995</v>
      </c>
      <c r="F846" s="10" t="str">
        <f t="shared" si="183"/>
        <v>N/A</v>
      </c>
      <c r="G846" s="40">
        <v>746.9476416</v>
      </c>
      <c r="H846" s="10" t="str">
        <f t="shared" si="184"/>
        <v>N/A</v>
      </c>
      <c r="I846" s="96">
        <v>-8.3800000000000008</v>
      </c>
      <c r="J846" s="96">
        <v>-21.7</v>
      </c>
      <c r="K846" s="11" t="s">
        <v>117</v>
      </c>
      <c r="L846" s="21" t="str">
        <f t="shared" si="185"/>
        <v>No</v>
      </c>
    </row>
    <row r="847" spans="1:12">
      <c r="A847" s="118" t="s">
        <v>437</v>
      </c>
      <c r="B847" s="70" t="s">
        <v>51</v>
      </c>
      <c r="C847" s="40">
        <v>2251778</v>
      </c>
      <c r="D847" s="10" t="str">
        <f t="shared" si="182"/>
        <v>N/A</v>
      </c>
      <c r="E847" s="40">
        <v>2715581</v>
      </c>
      <c r="F847" s="10" t="str">
        <f t="shared" si="183"/>
        <v>N/A</v>
      </c>
      <c r="G847" s="40">
        <v>3180916</v>
      </c>
      <c r="H847" s="10" t="str">
        <f t="shared" si="184"/>
        <v>N/A</v>
      </c>
      <c r="I847" s="96">
        <v>20.6</v>
      </c>
      <c r="J847" s="96">
        <v>17.14</v>
      </c>
      <c r="K847" s="11" t="s">
        <v>117</v>
      </c>
      <c r="L847" s="21" t="str">
        <f t="shared" si="185"/>
        <v>No</v>
      </c>
    </row>
    <row r="848" spans="1:12">
      <c r="A848" s="118" t="s">
        <v>438</v>
      </c>
      <c r="B848" s="70" t="s">
        <v>51</v>
      </c>
      <c r="C848" s="39">
        <v>636</v>
      </c>
      <c r="D848" s="10" t="str">
        <f t="shared" si="182"/>
        <v>N/A</v>
      </c>
      <c r="E848" s="39">
        <v>662</v>
      </c>
      <c r="F848" s="10" t="str">
        <f t="shared" si="183"/>
        <v>N/A</v>
      </c>
      <c r="G848" s="39">
        <v>714</v>
      </c>
      <c r="H848" s="10" t="str">
        <f t="shared" si="184"/>
        <v>N/A</v>
      </c>
      <c r="I848" s="96">
        <v>4.0880000000000001</v>
      </c>
      <c r="J848" s="96">
        <v>7.8550000000000004</v>
      </c>
      <c r="K848" s="11" t="s">
        <v>117</v>
      </c>
      <c r="L848" s="21" t="str">
        <f t="shared" ref="L848:L879" si="186">IF(J848="Div by 0", "N/A", IF(K848="N/A","N/A", IF(J848&gt;VALUE(MID(K848,1,2)), "No", IF(J848&lt;-1*VALUE(MID(K848,1,2)), "No", "Yes"))))</f>
        <v>Yes</v>
      </c>
    </row>
    <row r="849" spans="1:12">
      <c r="A849" s="118" t="s">
        <v>439</v>
      </c>
      <c r="B849" s="70" t="s">
        <v>51</v>
      </c>
      <c r="C849" s="40">
        <v>3540.5314465000001</v>
      </c>
      <c r="D849" s="10" t="str">
        <f t="shared" si="182"/>
        <v>N/A</v>
      </c>
      <c r="E849" s="40">
        <v>4102.0861027000001</v>
      </c>
      <c r="F849" s="10" t="str">
        <f t="shared" si="183"/>
        <v>N/A</v>
      </c>
      <c r="G849" s="40">
        <v>4455.0644258000002</v>
      </c>
      <c r="H849" s="10" t="str">
        <f t="shared" si="184"/>
        <v>N/A</v>
      </c>
      <c r="I849" s="96">
        <v>15.86</v>
      </c>
      <c r="J849" s="96">
        <v>8.6050000000000004</v>
      </c>
      <c r="K849" s="11" t="s">
        <v>117</v>
      </c>
      <c r="L849" s="21" t="str">
        <f t="shared" si="186"/>
        <v>Yes</v>
      </c>
    </row>
    <row r="850" spans="1:12">
      <c r="A850" s="118" t="s">
        <v>440</v>
      </c>
      <c r="B850" s="70" t="s">
        <v>51</v>
      </c>
      <c r="C850" s="40">
        <v>2241850</v>
      </c>
      <c r="D850" s="10" t="str">
        <f t="shared" si="182"/>
        <v>N/A</v>
      </c>
      <c r="E850" s="40">
        <v>2555635</v>
      </c>
      <c r="F850" s="10" t="str">
        <f t="shared" si="183"/>
        <v>N/A</v>
      </c>
      <c r="G850" s="40">
        <v>3197576</v>
      </c>
      <c r="H850" s="10" t="str">
        <f t="shared" si="184"/>
        <v>N/A</v>
      </c>
      <c r="I850" s="96">
        <v>14</v>
      </c>
      <c r="J850" s="96">
        <v>25.12</v>
      </c>
      <c r="K850" s="11" t="s">
        <v>117</v>
      </c>
      <c r="L850" s="21" t="str">
        <f t="shared" si="186"/>
        <v>No</v>
      </c>
    </row>
    <row r="851" spans="1:12">
      <c r="A851" s="118" t="s">
        <v>109</v>
      </c>
      <c r="B851" s="70" t="s">
        <v>51</v>
      </c>
      <c r="C851" s="39">
        <v>8536</v>
      </c>
      <c r="D851" s="10" t="str">
        <f t="shared" si="182"/>
        <v>N/A</v>
      </c>
      <c r="E851" s="39">
        <v>9296</v>
      </c>
      <c r="F851" s="10" t="str">
        <f t="shared" si="183"/>
        <v>N/A</v>
      </c>
      <c r="G851" s="39">
        <v>10571</v>
      </c>
      <c r="H851" s="10" t="str">
        <f t="shared" si="184"/>
        <v>N/A</v>
      </c>
      <c r="I851" s="96">
        <v>8.9030000000000005</v>
      </c>
      <c r="J851" s="96">
        <v>13.72</v>
      </c>
      <c r="K851" s="11" t="s">
        <v>117</v>
      </c>
      <c r="L851" s="21" t="str">
        <f t="shared" si="186"/>
        <v>Yes</v>
      </c>
    </row>
    <row r="852" spans="1:12">
      <c r="A852" s="118" t="s">
        <v>441</v>
      </c>
      <c r="B852" s="70" t="s">
        <v>51</v>
      </c>
      <c r="C852" s="40">
        <v>262.63472352000002</v>
      </c>
      <c r="D852" s="10" t="str">
        <f t="shared" si="182"/>
        <v>N/A</v>
      </c>
      <c r="E852" s="40">
        <v>274.91770653999998</v>
      </c>
      <c r="F852" s="10" t="str">
        <f t="shared" si="183"/>
        <v>N/A</v>
      </c>
      <c r="G852" s="40">
        <v>302.48566834000002</v>
      </c>
      <c r="H852" s="10" t="str">
        <f t="shared" si="184"/>
        <v>N/A</v>
      </c>
      <c r="I852" s="96">
        <v>4.6769999999999996</v>
      </c>
      <c r="J852" s="96">
        <v>10.029999999999999</v>
      </c>
      <c r="K852" s="11" t="s">
        <v>117</v>
      </c>
      <c r="L852" s="21" t="str">
        <f t="shared" si="186"/>
        <v>Yes</v>
      </c>
    </row>
    <row r="853" spans="1:12">
      <c r="A853" s="118" t="s">
        <v>442</v>
      </c>
      <c r="B853" s="70" t="s">
        <v>51</v>
      </c>
      <c r="C853" s="40">
        <v>106828421</v>
      </c>
      <c r="D853" s="10" t="str">
        <f t="shared" si="182"/>
        <v>N/A</v>
      </c>
      <c r="E853" s="40">
        <v>11724244</v>
      </c>
      <c r="F853" s="10" t="str">
        <f t="shared" si="183"/>
        <v>N/A</v>
      </c>
      <c r="G853" s="40">
        <v>10151212</v>
      </c>
      <c r="H853" s="10" t="str">
        <f t="shared" si="184"/>
        <v>N/A</v>
      </c>
      <c r="I853" s="96">
        <v>-89</v>
      </c>
      <c r="J853" s="96">
        <v>-13.4</v>
      </c>
      <c r="K853" s="11" t="s">
        <v>117</v>
      </c>
      <c r="L853" s="21" t="str">
        <f t="shared" si="186"/>
        <v>Yes</v>
      </c>
    </row>
    <row r="854" spans="1:12">
      <c r="A854" s="118" t="s">
        <v>110</v>
      </c>
      <c r="B854" s="70" t="s">
        <v>51</v>
      </c>
      <c r="C854" s="39">
        <v>24874</v>
      </c>
      <c r="D854" s="10" t="str">
        <f t="shared" si="182"/>
        <v>N/A</v>
      </c>
      <c r="E854" s="39">
        <v>16429</v>
      </c>
      <c r="F854" s="10" t="str">
        <f t="shared" si="183"/>
        <v>N/A</v>
      </c>
      <c r="G854" s="39">
        <v>14245</v>
      </c>
      <c r="H854" s="10" t="str">
        <f t="shared" si="184"/>
        <v>N/A</v>
      </c>
      <c r="I854" s="96">
        <v>-34</v>
      </c>
      <c r="J854" s="96">
        <v>-13.3</v>
      </c>
      <c r="K854" s="11" t="s">
        <v>117</v>
      </c>
      <c r="L854" s="21" t="str">
        <f t="shared" si="186"/>
        <v>Yes</v>
      </c>
    </row>
    <row r="855" spans="1:12">
      <c r="A855" s="118" t="s">
        <v>443</v>
      </c>
      <c r="B855" s="70" t="s">
        <v>51</v>
      </c>
      <c r="C855" s="40">
        <v>4294.7825439999997</v>
      </c>
      <c r="D855" s="10" t="str">
        <f t="shared" si="182"/>
        <v>N/A</v>
      </c>
      <c r="E855" s="40">
        <v>713.63101831999995</v>
      </c>
      <c r="F855" s="10" t="str">
        <f t="shared" si="183"/>
        <v>N/A</v>
      </c>
      <c r="G855" s="40">
        <v>712.61579501999995</v>
      </c>
      <c r="H855" s="10" t="str">
        <f t="shared" si="184"/>
        <v>N/A</v>
      </c>
      <c r="I855" s="96">
        <v>-83.4</v>
      </c>
      <c r="J855" s="96">
        <v>-0.14199999999999999</v>
      </c>
      <c r="K855" s="11" t="s">
        <v>117</v>
      </c>
      <c r="L855" s="21" t="str">
        <f t="shared" si="186"/>
        <v>Yes</v>
      </c>
    </row>
    <row r="856" spans="1:12">
      <c r="A856" s="118" t="s">
        <v>444</v>
      </c>
      <c r="B856" s="70" t="s">
        <v>51</v>
      </c>
      <c r="C856" s="40">
        <v>53063081</v>
      </c>
      <c r="D856" s="10" t="str">
        <f t="shared" si="182"/>
        <v>N/A</v>
      </c>
      <c r="E856" s="40">
        <v>57553019</v>
      </c>
      <c r="F856" s="10" t="str">
        <f t="shared" si="183"/>
        <v>N/A</v>
      </c>
      <c r="G856" s="40">
        <v>62615388</v>
      </c>
      <c r="H856" s="10" t="str">
        <f t="shared" si="184"/>
        <v>N/A</v>
      </c>
      <c r="I856" s="96">
        <v>8.4619999999999997</v>
      </c>
      <c r="J856" s="96">
        <v>8.7959999999999994</v>
      </c>
      <c r="K856" s="11" t="s">
        <v>117</v>
      </c>
      <c r="L856" s="21" t="str">
        <f t="shared" si="186"/>
        <v>Yes</v>
      </c>
    </row>
    <row r="857" spans="1:12">
      <c r="A857" s="126" t="s">
        <v>706</v>
      </c>
      <c r="B857" s="39" t="s">
        <v>51</v>
      </c>
      <c r="C857" s="39">
        <v>2950</v>
      </c>
      <c r="D857" s="10" t="str">
        <f t="shared" si="182"/>
        <v>N/A</v>
      </c>
      <c r="E857" s="39">
        <v>3165</v>
      </c>
      <c r="F857" s="10" t="str">
        <f t="shared" si="183"/>
        <v>N/A</v>
      </c>
      <c r="G857" s="39">
        <v>3414</v>
      </c>
      <c r="H857" s="10" t="str">
        <f t="shared" si="184"/>
        <v>N/A</v>
      </c>
      <c r="I857" s="96">
        <v>7.2880000000000003</v>
      </c>
      <c r="J857" s="96">
        <v>7.867</v>
      </c>
      <c r="K857" s="49" t="s">
        <v>117</v>
      </c>
      <c r="L857" s="21" t="str">
        <f t="shared" si="186"/>
        <v>Yes</v>
      </c>
    </row>
    <row r="858" spans="1:12">
      <c r="A858" s="118" t="s">
        <v>445</v>
      </c>
      <c r="B858" s="70" t="s">
        <v>51</v>
      </c>
      <c r="C858" s="40">
        <v>17987.485085</v>
      </c>
      <c r="D858" s="10" t="str">
        <f t="shared" si="182"/>
        <v>N/A</v>
      </c>
      <c r="E858" s="40">
        <v>18184.208214999999</v>
      </c>
      <c r="F858" s="10" t="str">
        <f t="shared" si="183"/>
        <v>N/A</v>
      </c>
      <c r="G858" s="40">
        <v>18340.769772</v>
      </c>
      <c r="H858" s="10" t="str">
        <f t="shared" si="184"/>
        <v>N/A</v>
      </c>
      <c r="I858" s="96">
        <v>1.0940000000000001</v>
      </c>
      <c r="J858" s="96">
        <v>0.86099999999999999</v>
      </c>
      <c r="K858" s="11" t="s">
        <v>117</v>
      </c>
      <c r="L858" s="21" t="str">
        <f t="shared" si="186"/>
        <v>Yes</v>
      </c>
    </row>
    <row r="859" spans="1:12">
      <c r="A859" s="118" t="s">
        <v>446</v>
      </c>
      <c r="B859" s="70" t="s">
        <v>51</v>
      </c>
      <c r="C859" s="40">
        <v>1205277</v>
      </c>
      <c r="D859" s="10" t="str">
        <f t="shared" si="182"/>
        <v>N/A</v>
      </c>
      <c r="E859" s="40">
        <v>960574</v>
      </c>
      <c r="F859" s="10" t="str">
        <f t="shared" si="183"/>
        <v>N/A</v>
      </c>
      <c r="G859" s="40">
        <v>1272484</v>
      </c>
      <c r="H859" s="10" t="str">
        <f t="shared" si="184"/>
        <v>N/A</v>
      </c>
      <c r="I859" s="96">
        <v>-20.3</v>
      </c>
      <c r="J859" s="96">
        <v>32.47</v>
      </c>
      <c r="K859" s="11" t="s">
        <v>117</v>
      </c>
      <c r="L859" s="21" t="str">
        <f t="shared" si="186"/>
        <v>No</v>
      </c>
    </row>
    <row r="860" spans="1:12">
      <c r="A860" s="118" t="s">
        <v>40</v>
      </c>
      <c r="B860" s="70" t="s">
        <v>51</v>
      </c>
      <c r="C860" s="39">
        <v>4358</v>
      </c>
      <c r="D860" s="10" t="str">
        <f t="shared" si="182"/>
        <v>N/A</v>
      </c>
      <c r="E860" s="39">
        <v>4104</v>
      </c>
      <c r="F860" s="10" t="str">
        <f t="shared" si="183"/>
        <v>N/A</v>
      </c>
      <c r="G860" s="39">
        <v>4378</v>
      </c>
      <c r="H860" s="10" t="str">
        <f t="shared" si="184"/>
        <v>N/A</v>
      </c>
      <c r="I860" s="96">
        <v>-5.83</v>
      </c>
      <c r="J860" s="96">
        <v>6.6760000000000002</v>
      </c>
      <c r="K860" s="11" t="s">
        <v>117</v>
      </c>
      <c r="L860" s="21" t="str">
        <f t="shared" si="186"/>
        <v>Yes</v>
      </c>
    </row>
    <row r="861" spans="1:12">
      <c r="A861" s="118" t="s">
        <v>447</v>
      </c>
      <c r="B861" s="70" t="s">
        <v>51</v>
      </c>
      <c r="C861" s="40">
        <v>276.56654429000002</v>
      </c>
      <c r="D861" s="10" t="str">
        <f t="shared" si="182"/>
        <v>N/A</v>
      </c>
      <c r="E861" s="40">
        <v>234.0579922</v>
      </c>
      <c r="F861" s="10" t="str">
        <f t="shared" si="183"/>
        <v>N/A</v>
      </c>
      <c r="G861" s="40">
        <v>290.65417998999999</v>
      </c>
      <c r="H861" s="10" t="str">
        <f t="shared" si="184"/>
        <v>N/A</v>
      </c>
      <c r="I861" s="96">
        <v>-15.4</v>
      </c>
      <c r="J861" s="96">
        <v>24.18</v>
      </c>
      <c r="K861" s="11" t="s">
        <v>117</v>
      </c>
      <c r="L861" s="21" t="str">
        <f t="shared" si="186"/>
        <v>No</v>
      </c>
    </row>
    <row r="862" spans="1:12">
      <c r="A862" s="118" t="s">
        <v>448</v>
      </c>
      <c r="B862" s="70" t="s">
        <v>51</v>
      </c>
      <c r="C862" s="40">
        <v>822417</v>
      </c>
      <c r="D862" s="10" t="str">
        <f t="shared" si="182"/>
        <v>N/A</v>
      </c>
      <c r="E862" s="40">
        <v>897866</v>
      </c>
      <c r="F862" s="10" t="str">
        <f t="shared" si="183"/>
        <v>N/A</v>
      </c>
      <c r="G862" s="40">
        <v>812647</v>
      </c>
      <c r="H862" s="10" t="str">
        <f t="shared" si="184"/>
        <v>N/A</v>
      </c>
      <c r="I862" s="96">
        <v>9.1739999999999995</v>
      </c>
      <c r="J862" s="96">
        <v>-9.49</v>
      </c>
      <c r="K862" s="11" t="s">
        <v>117</v>
      </c>
      <c r="L862" s="21" t="str">
        <f t="shared" si="186"/>
        <v>Yes</v>
      </c>
    </row>
    <row r="863" spans="1:12">
      <c r="A863" s="118" t="s">
        <v>449</v>
      </c>
      <c r="B863" s="70" t="s">
        <v>51</v>
      </c>
      <c r="C863" s="39">
        <v>400</v>
      </c>
      <c r="D863" s="10" t="str">
        <f t="shared" si="182"/>
        <v>N/A</v>
      </c>
      <c r="E863" s="39">
        <v>377</v>
      </c>
      <c r="F863" s="10" t="str">
        <f t="shared" si="183"/>
        <v>N/A</v>
      </c>
      <c r="G863" s="39">
        <v>302</v>
      </c>
      <c r="H863" s="10" t="str">
        <f t="shared" si="184"/>
        <v>N/A</v>
      </c>
      <c r="I863" s="96">
        <v>-5.75</v>
      </c>
      <c r="J863" s="96">
        <v>-19.899999999999999</v>
      </c>
      <c r="K863" s="11" t="s">
        <v>117</v>
      </c>
      <c r="L863" s="21" t="str">
        <f t="shared" si="186"/>
        <v>No</v>
      </c>
    </row>
    <row r="864" spans="1:12">
      <c r="A864" s="118" t="s">
        <v>450</v>
      </c>
      <c r="B864" s="70" t="s">
        <v>51</v>
      </c>
      <c r="C864" s="40">
        <v>2056.0425</v>
      </c>
      <c r="D864" s="10" t="str">
        <f t="shared" si="182"/>
        <v>N/A</v>
      </c>
      <c r="E864" s="40">
        <v>2381.6074271000002</v>
      </c>
      <c r="F864" s="10" t="str">
        <f t="shared" si="183"/>
        <v>N/A</v>
      </c>
      <c r="G864" s="40">
        <v>2690.884106</v>
      </c>
      <c r="H864" s="10" t="str">
        <f t="shared" si="184"/>
        <v>N/A</v>
      </c>
      <c r="I864" s="96">
        <v>15.83</v>
      </c>
      <c r="J864" s="96">
        <v>12.99</v>
      </c>
      <c r="K864" s="11" t="s">
        <v>117</v>
      </c>
      <c r="L864" s="21" t="str">
        <f t="shared" si="186"/>
        <v>Yes</v>
      </c>
    </row>
    <row r="865" spans="1:12">
      <c r="A865" s="118" t="s">
        <v>451</v>
      </c>
      <c r="B865" s="70" t="s">
        <v>51</v>
      </c>
      <c r="C865" s="40">
        <v>6966</v>
      </c>
      <c r="D865" s="10" t="str">
        <f t="shared" si="182"/>
        <v>N/A</v>
      </c>
      <c r="E865" s="40">
        <v>1202</v>
      </c>
      <c r="F865" s="10" t="str">
        <f t="shared" si="183"/>
        <v>N/A</v>
      </c>
      <c r="G865" s="40">
        <v>2118</v>
      </c>
      <c r="H865" s="10" t="str">
        <f t="shared" si="184"/>
        <v>N/A</v>
      </c>
      <c r="I865" s="96">
        <v>-82.7</v>
      </c>
      <c r="J865" s="96">
        <v>76.209999999999994</v>
      </c>
      <c r="K865" s="11" t="s">
        <v>117</v>
      </c>
      <c r="L865" s="21" t="str">
        <f t="shared" si="186"/>
        <v>No</v>
      </c>
    </row>
    <row r="866" spans="1:12">
      <c r="A866" s="118" t="s">
        <v>452</v>
      </c>
      <c r="B866" s="70" t="s">
        <v>51</v>
      </c>
      <c r="C866" s="39">
        <v>9</v>
      </c>
      <c r="D866" s="10" t="str">
        <f t="shared" si="182"/>
        <v>N/A</v>
      </c>
      <c r="E866" s="39">
        <v>9</v>
      </c>
      <c r="F866" s="10" t="str">
        <f t="shared" si="183"/>
        <v>N/A</v>
      </c>
      <c r="G866" s="39">
        <v>15</v>
      </c>
      <c r="H866" s="10" t="str">
        <f t="shared" si="184"/>
        <v>N/A</v>
      </c>
      <c r="I866" s="96">
        <v>0</v>
      </c>
      <c r="J866" s="96">
        <v>66.67</v>
      </c>
      <c r="K866" s="11" t="s">
        <v>117</v>
      </c>
      <c r="L866" s="21" t="str">
        <f t="shared" si="186"/>
        <v>No</v>
      </c>
    </row>
    <row r="867" spans="1:12">
      <c r="A867" s="118" t="s">
        <v>453</v>
      </c>
      <c r="B867" s="70" t="s">
        <v>51</v>
      </c>
      <c r="C867" s="40">
        <v>774</v>
      </c>
      <c r="D867" s="10" t="str">
        <f t="shared" si="182"/>
        <v>N/A</v>
      </c>
      <c r="E867" s="40">
        <v>133.55555555999999</v>
      </c>
      <c r="F867" s="10" t="str">
        <f t="shared" si="183"/>
        <v>N/A</v>
      </c>
      <c r="G867" s="40">
        <v>141.19999999999999</v>
      </c>
      <c r="H867" s="10" t="str">
        <f t="shared" si="184"/>
        <v>N/A</v>
      </c>
      <c r="I867" s="96">
        <v>-82.7</v>
      </c>
      <c r="J867" s="96">
        <v>5.7240000000000002</v>
      </c>
      <c r="K867" s="11" t="s">
        <v>117</v>
      </c>
      <c r="L867" s="21" t="str">
        <f t="shared" si="186"/>
        <v>Yes</v>
      </c>
    </row>
    <row r="868" spans="1:12">
      <c r="A868" s="118" t="s">
        <v>454</v>
      </c>
      <c r="B868" s="70" t="s">
        <v>51</v>
      </c>
      <c r="C868" s="40">
        <v>17193</v>
      </c>
      <c r="D868" s="10" t="str">
        <f t="shared" si="182"/>
        <v>N/A</v>
      </c>
      <c r="E868" s="40">
        <v>23043</v>
      </c>
      <c r="F868" s="10" t="str">
        <f t="shared" si="183"/>
        <v>N/A</v>
      </c>
      <c r="G868" s="40">
        <v>33350</v>
      </c>
      <c r="H868" s="10" t="str">
        <f t="shared" si="184"/>
        <v>N/A</v>
      </c>
      <c r="I868" s="96">
        <v>34.03</v>
      </c>
      <c r="J868" s="96">
        <v>44.73</v>
      </c>
      <c r="K868" s="11" t="s">
        <v>117</v>
      </c>
      <c r="L868" s="21" t="str">
        <f t="shared" si="186"/>
        <v>No</v>
      </c>
    </row>
    <row r="869" spans="1:12">
      <c r="A869" s="118" t="s">
        <v>455</v>
      </c>
      <c r="B869" s="70" t="s">
        <v>51</v>
      </c>
      <c r="C869" s="39">
        <v>93</v>
      </c>
      <c r="D869" s="10" t="str">
        <f t="shared" si="182"/>
        <v>N/A</v>
      </c>
      <c r="E869" s="39">
        <v>92</v>
      </c>
      <c r="F869" s="10" t="str">
        <f t="shared" si="183"/>
        <v>N/A</v>
      </c>
      <c r="G869" s="39">
        <v>121</v>
      </c>
      <c r="H869" s="10" t="str">
        <f t="shared" si="184"/>
        <v>N/A</v>
      </c>
      <c r="I869" s="96">
        <v>-1.08</v>
      </c>
      <c r="J869" s="96">
        <v>31.52</v>
      </c>
      <c r="K869" s="11" t="s">
        <v>117</v>
      </c>
      <c r="L869" s="21" t="str">
        <f t="shared" si="186"/>
        <v>No</v>
      </c>
    </row>
    <row r="870" spans="1:12">
      <c r="A870" s="118" t="s">
        <v>456</v>
      </c>
      <c r="B870" s="70" t="s">
        <v>51</v>
      </c>
      <c r="C870" s="40">
        <v>184.87096774</v>
      </c>
      <c r="D870" s="10" t="str">
        <f t="shared" si="182"/>
        <v>N/A</v>
      </c>
      <c r="E870" s="40">
        <v>250.4673913</v>
      </c>
      <c r="F870" s="10" t="str">
        <f t="shared" si="183"/>
        <v>N/A</v>
      </c>
      <c r="G870" s="40">
        <v>275.61983471000002</v>
      </c>
      <c r="H870" s="10" t="str">
        <f t="shared" si="184"/>
        <v>N/A</v>
      </c>
      <c r="I870" s="96">
        <v>35.479999999999997</v>
      </c>
      <c r="J870" s="96">
        <v>10.039999999999999</v>
      </c>
      <c r="K870" s="11" t="s">
        <v>117</v>
      </c>
      <c r="L870" s="21" t="str">
        <f t="shared" si="186"/>
        <v>Yes</v>
      </c>
    </row>
    <row r="871" spans="1:12">
      <c r="A871" s="118" t="s">
        <v>457</v>
      </c>
      <c r="B871" s="70" t="s">
        <v>51</v>
      </c>
      <c r="C871" s="40">
        <v>175931</v>
      </c>
      <c r="D871" s="10" t="str">
        <f t="shared" si="182"/>
        <v>N/A</v>
      </c>
      <c r="E871" s="40">
        <v>148599</v>
      </c>
      <c r="F871" s="10" t="str">
        <f t="shared" si="183"/>
        <v>N/A</v>
      </c>
      <c r="G871" s="40">
        <v>224414</v>
      </c>
      <c r="H871" s="10" t="str">
        <f t="shared" si="184"/>
        <v>N/A</v>
      </c>
      <c r="I871" s="96">
        <v>-15.5</v>
      </c>
      <c r="J871" s="96">
        <v>51.02</v>
      </c>
      <c r="K871" s="11" t="s">
        <v>117</v>
      </c>
      <c r="L871" s="21" t="str">
        <f t="shared" si="186"/>
        <v>No</v>
      </c>
    </row>
    <row r="872" spans="1:12">
      <c r="A872" s="118" t="s">
        <v>707</v>
      </c>
      <c r="B872" s="70" t="s">
        <v>51</v>
      </c>
      <c r="C872" s="39">
        <v>1016</v>
      </c>
      <c r="D872" s="10" t="str">
        <f t="shared" si="182"/>
        <v>N/A</v>
      </c>
      <c r="E872" s="39">
        <v>1018</v>
      </c>
      <c r="F872" s="10" t="str">
        <f t="shared" si="183"/>
        <v>N/A</v>
      </c>
      <c r="G872" s="39">
        <v>1379</v>
      </c>
      <c r="H872" s="10" t="str">
        <f t="shared" si="184"/>
        <v>N/A</v>
      </c>
      <c r="I872" s="96">
        <v>0.19689999999999999</v>
      </c>
      <c r="J872" s="96">
        <v>35.46</v>
      </c>
      <c r="K872" s="11" t="s">
        <v>117</v>
      </c>
      <c r="L872" s="21" t="str">
        <f t="shared" si="186"/>
        <v>No</v>
      </c>
    </row>
    <row r="873" spans="1:12">
      <c r="A873" s="118" t="s">
        <v>458</v>
      </c>
      <c r="B873" s="70" t="s">
        <v>51</v>
      </c>
      <c r="C873" s="40">
        <v>173.16043307000001</v>
      </c>
      <c r="D873" s="10" t="str">
        <f t="shared" si="182"/>
        <v>N/A</v>
      </c>
      <c r="E873" s="40">
        <v>145.97151277</v>
      </c>
      <c r="F873" s="10" t="str">
        <f t="shared" si="183"/>
        <v>N/A</v>
      </c>
      <c r="G873" s="40">
        <v>162.73676577000001</v>
      </c>
      <c r="H873" s="10" t="str">
        <f t="shared" si="184"/>
        <v>N/A</v>
      </c>
      <c r="I873" s="96">
        <v>-15.7</v>
      </c>
      <c r="J873" s="96">
        <v>11.49</v>
      </c>
      <c r="K873" s="11" t="s">
        <v>117</v>
      </c>
      <c r="L873" s="21" t="str">
        <f t="shared" si="186"/>
        <v>Yes</v>
      </c>
    </row>
    <row r="874" spans="1:12">
      <c r="A874" s="118" t="s">
        <v>459</v>
      </c>
      <c r="B874" s="70" t="s">
        <v>51</v>
      </c>
      <c r="C874" s="40">
        <v>9191616</v>
      </c>
      <c r="D874" s="10" t="str">
        <f t="shared" si="182"/>
        <v>N/A</v>
      </c>
      <c r="E874" s="40">
        <v>9649267</v>
      </c>
      <c r="F874" s="10" t="str">
        <f t="shared" si="183"/>
        <v>N/A</v>
      </c>
      <c r="G874" s="40">
        <v>11534634</v>
      </c>
      <c r="H874" s="10" t="str">
        <f t="shared" si="184"/>
        <v>N/A</v>
      </c>
      <c r="I874" s="96">
        <v>4.9790000000000001</v>
      </c>
      <c r="J874" s="96">
        <v>19.54</v>
      </c>
      <c r="K874" s="11" t="s">
        <v>117</v>
      </c>
      <c r="L874" s="21" t="str">
        <f t="shared" si="186"/>
        <v>No</v>
      </c>
    </row>
    <row r="875" spans="1:12">
      <c r="A875" s="118" t="s">
        <v>146</v>
      </c>
      <c r="B875" s="70" t="s">
        <v>51</v>
      </c>
      <c r="C875" s="39">
        <v>847</v>
      </c>
      <c r="D875" s="10" t="str">
        <f t="shared" si="182"/>
        <v>N/A</v>
      </c>
      <c r="E875" s="39">
        <v>813</v>
      </c>
      <c r="F875" s="10" t="str">
        <f t="shared" si="183"/>
        <v>N/A</v>
      </c>
      <c r="G875" s="39">
        <v>863</v>
      </c>
      <c r="H875" s="10" t="str">
        <f t="shared" si="184"/>
        <v>N/A</v>
      </c>
      <c r="I875" s="96">
        <v>-4.01</v>
      </c>
      <c r="J875" s="96">
        <v>6.15</v>
      </c>
      <c r="K875" s="11" t="s">
        <v>117</v>
      </c>
      <c r="L875" s="21" t="str">
        <f t="shared" si="186"/>
        <v>Yes</v>
      </c>
    </row>
    <row r="876" spans="1:12">
      <c r="A876" s="118" t="s">
        <v>460</v>
      </c>
      <c r="B876" s="70" t="s">
        <v>51</v>
      </c>
      <c r="C876" s="40">
        <v>10851.966941999999</v>
      </c>
      <c r="D876" s="10" t="str">
        <f t="shared" si="182"/>
        <v>N/A</v>
      </c>
      <c r="E876" s="40">
        <v>11868.717097000001</v>
      </c>
      <c r="F876" s="10" t="str">
        <f t="shared" si="183"/>
        <v>N/A</v>
      </c>
      <c r="G876" s="40">
        <v>13365.74044</v>
      </c>
      <c r="H876" s="10" t="str">
        <f t="shared" si="184"/>
        <v>N/A</v>
      </c>
      <c r="I876" s="96">
        <v>9.3689999999999998</v>
      </c>
      <c r="J876" s="96">
        <v>12.61</v>
      </c>
      <c r="K876" s="11" t="s">
        <v>117</v>
      </c>
      <c r="L876" s="21" t="str">
        <f t="shared" si="186"/>
        <v>Yes</v>
      </c>
    </row>
    <row r="877" spans="1:12">
      <c r="A877" s="118" t="s">
        <v>461</v>
      </c>
      <c r="B877" s="70" t="s">
        <v>51</v>
      </c>
      <c r="C877" s="40">
        <v>4280239</v>
      </c>
      <c r="D877" s="10" t="str">
        <f t="shared" si="182"/>
        <v>N/A</v>
      </c>
      <c r="E877" s="40">
        <v>4576062</v>
      </c>
      <c r="F877" s="10" t="str">
        <f t="shared" si="183"/>
        <v>N/A</v>
      </c>
      <c r="G877" s="40">
        <v>4274118</v>
      </c>
      <c r="H877" s="10" t="str">
        <f t="shared" si="184"/>
        <v>N/A</v>
      </c>
      <c r="I877" s="96">
        <v>6.9109999999999996</v>
      </c>
      <c r="J877" s="96">
        <v>-6.6</v>
      </c>
      <c r="K877" s="11" t="s">
        <v>117</v>
      </c>
      <c r="L877" s="21" t="str">
        <f t="shared" si="186"/>
        <v>Yes</v>
      </c>
    </row>
    <row r="878" spans="1:12">
      <c r="A878" s="118" t="s">
        <v>462</v>
      </c>
      <c r="B878" s="70" t="s">
        <v>51</v>
      </c>
      <c r="C878" s="39">
        <v>7173</v>
      </c>
      <c r="D878" s="10" t="str">
        <f t="shared" si="182"/>
        <v>N/A</v>
      </c>
      <c r="E878" s="39">
        <v>7316</v>
      </c>
      <c r="F878" s="10" t="str">
        <f t="shared" si="183"/>
        <v>N/A</v>
      </c>
      <c r="G878" s="39">
        <v>7015</v>
      </c>
      <c r="H878" s="10" t="str">
        <f t="shared" si="184"/>
        <v>N/A</v>
      </c>
      <c r="I878" s="96">
        <v>1.994</v>
      </c>
      <c r="J878" s="96">
        <v>-4.1100000000000003</v>
      </c>
      <c r="K878" s="11" t="s">
        <v>117</v>
      </c>
      <c r="L878" s="21" t="str">
        <f t="shared" si="186"/>
        <v>Yes</v>
      </c>
    </row>
    <row r="879" spans="1:12">
      <c r="A879" s="118" t="s">
        <v>463</v>
      </c>
      <c r="B879" s="70" t="s">
        <v>51</v>
      </c>
      <c r="C879" s="40">
        <v>596.71532133999995</v>
      </c>
      <c r="D879" s="10" t="str">
        <f t="shared" si="182"/>
        <v>N/A</v>
      </c>
      <c r="E879" s="40">
        <v>625.48687808</v>
      </c>
      <c r="F879" s="10" t="str">
        <f t="shared" si="183"/>
        <v>N/A</v>
      </c>
      <c r="G879" s="40">
        <v>609.28267997</v>
      </c>
      <c r="H879" s="10" t="str">
        <f t="shared" si="184"/>
        <v>N/A</v>
      </c>
      <c r="I879" s="96">
        <v>4.8220000000000001</v>
      </c>
      <c r="J879" s="96">
        <v>-2.59</v>
      </c>
      <c r="K879" s="11" t="s">
        <v>117</v>
      </c>
      <c r="L879" s="21" t="str">
        <f t="shared" si="186"/>
        <v>Yes</v>
      </c>
    </row>
    <row r="880" spans="1:12">
      <c r="A880" s="118" t="s">
        <v>464</v>
      </c>
      <c r="B880" s="70" t="s">
        <v>51</v>
      </c>
      <c r="C880" s="40">
        <v>4875118</v>
      </c>
      <c r="D880" s="10" t="str">
        <f t="shared" ref="D880:D888" si="187">IF($B880="N/A","N/A",IF(C880&gt;10,"No",IF(C880&lt;-10,"No","Yes")))</f>
        <v>N/A</v>
      </c>
      <c r="E880" s="40">
        <v>5252322</v>
      </c>
      <c r="F880" s="10" t="str">
        <f t="shared" ref="F880:F888" si="188">IF($B880="N/A","N/A",IF(E880&gt;10,"No",IF(E880&lt;-10,"No","Yes")))</f>
        <v>N/A</v>
      </c>
      <c r="G880" s="40">
        <v>8480503</v>
      </c>
      <c r="H880" s="10" t="str">
        <f t="shared" ref="H880:H888" si="189">IF($B880="N/A","N/A",IF(G880&gt;10,"No",IF(G880&lt;-10,"No","Yes")))</f>
        <v>N/A</v>
      </c>
      <c r="I880" s="96">
        <v>7.7370000000000001</v>
      </c>
      <c r="J880" s="96">
        <v>61.46</v>
      </c>
      <c r="K880" s="11" t="s">
        <v>117</v>
      </c>
      <c r="L880" s="21" t="str">
        <f t="shared" ref="L880:L888" si="190">IF(J880="Div by 0", "N/A", IF(K880="N/A","N/A", IF(J880&gt;VALUE(MID(K880,1,2)), "No", IF(J880&lt;-1*VALUE(MID(K880,1,2)), "No", "Yes"))))</f>
        <v>No</v>
      </c>
    </row>
    <row r="881" spans="1:12">
      <c r="A881" s="118" t="s">
        <v>147</v>
      </c>
      <c r="B881" s="70" t="s">
        <v>51</v>
      </c>
      <c r="C881" s="39">
        <v>573</v>
      </c>
      <c r="D881" s="10" t="str">
        <f t="shared" si="187"/>
        <v>N/A</v>
      </c>
      <c r="E881" s="39">
        <v>632</v>
      </c>
      <c r="F881" s="10" t="str">
        <f t="shared" si="188"/>
        <v>N/A</v>
      </c>
      <c r="G881" s="39">
        <v>723</v>
      </c>
      <c r="H881" s="10" t="str">
        <f t="shared" si="189"/>
        <v>N/A</v>
      </c>
      <c r="I881" s="96">
        <v>10.3</v>
      </c>
      <c r="J881" s="96">
        <v>14.4</v>
      </c>
      <c r="K881" s="11" t="s">
        <v>117</v>
      </c>
      <c r="L881" s="21" t="str">
        <f t="shared" si="190"/>
        <v>Yes</v>
      </c>
    </row>
    <row r="882" spans="1:12">
      <c r="A882" s="118" t="s">
        <v>465</v>
      </c>
      <c r="B882" s="70" t="s">
        <v>51</v>
      </c>
      <c r="C882" s="40">
        <v>8508.0593368000009</v>
      </c>
      <c r="D882" s="10" t="str">
        <f t="shared" si="187"/>
        <v>N/A</v>
      </c>
      <c r="E882" s="40">
        <v>8310.6360758999999</v>
      </c>
      <c r="F882" s="10" t="str">
        <f t="shared" si="188"/>
        <v>N/A</v>
      </c>
      <c r="G882" s="40">
        <v>11729.603042999999</v>
      </c>
      <c r="H882" s="10" t="str">
        <f t="shared" si="189"/>
        <v>N/A</v>
      </c>
      <c r="I882" s="96">
        <v>-2.3199999999999998</v>
      </c>
      <c r="J882" s="96">
        <v>41.14</v>
      </c>
      <c r="K882" s="11" t="s">
        <v>117</v>
      </c>
      <c r="L882" s="21" t="str">
        <f t="shared" si="190"/>
        <v>No</v>
      </c>
    </row>
    <row r="883" spans="1:12">
      <c r="A883" s="118" t="s">
        <v>466</v>
      </c>
      <c r="B883" s="70" t="s">
        <v>51</v>
      </c>
      <c r="C883" s="40">
        <v>7201317</v>
      </c>
      <c r="D883" s="10" t="str">
        <f t="shared" si="187"/>
        <v>N/A</v>
      </c>
      <c r="E883" s="40">
        <v>6838321</v>
      </c>
      <c r="F883" s="10" t="str">
        <f t="shared" si="188"/>
        <v>N/A</v>
      </c>
      <c r="G883" s="40">
        <v>4486515</v>
      </c>
      <c r="H883" s="10" t="str">
        <f t="shared" si="189"/>
        <v>N/A</v>
      </c>
      <c r="I883" s="96">
        <v>-5.04</v>
      </c>
      <c r="J883" s="96">
        <v>-34.4</v>
      </c>
      <c r="K883" s="11" t="s">
        <v>117</v>
      </c>
      <c r="L883" s="21" t="str">
        <f t="shared" si="190"/>
        <v>No</v>
      </c>
    </row>
    <row r="884" spans="1:12">
      <c r="A884" s="118" t="s">
        <v>467</v>
      </c>
      <c r="B884" s="70" t="s">
        <v>51</v>
      </c>
      <c r="C884" s="39">
        <v>5309</v>
      </c>
      <c r="D884" s="10" t="str">
        <f t="shared" si="187"/>
        <v>N/A</v>
      </c>
      <c r="E884" s="39">
        <v>6040</v>
      </c>
      <c r="F884" s="10" t="str">
        <f t="shared" si="188"/>
        <v>N/A</v>
      </c>
      <c r="G884" s="39">
        <v>6660</v>
      </c>
      <c r="H884" s="10" t="str">
        <f t="shared" si="189"/>
        <v>N/A</v>
      </c>
      <c r="I884" s="96">
        <v>13.77</v>
      </c>
      <c r="J884" s="96">
        <v>10.26</v>
      </c>
      <c r="K884" s="11" t="s">
        <v>117</v>
      </c>
      <c r="L884" s="21" t="str">
        <f t="shared" si="190"/>
        <v>Yes</v>
      </c>
    </row>
    <row r="885" spans="1:12">
      <c r="A885" s="118" t="s">
        <v>468</v>
      </c>
      <c r="B885" s="70" t="s">
        <v>51</v>
      </c>
      <c r="C885" s="40">
        <v>1356.4356753</v>
      </c>
      <c r="D885" s="10" t="str">
        <f t="shared" si="187"/>
        <v>N/A</v>
      </c>
      <c r="E885" s="40">
        <v>1132.1723509999999</v>
      </c>
      <c r="F885" s="10" t="str">
        <f t="shared" si="188"/>
        <v>N/A</v>
      </c>
      <c r="G885" s="40">
        <v>673.65090090000001</v>
      </c>
      <c r="H885" s="10" t="str">
        <f t="shared" si="189"/>
        <v>N/A</v>
      </c>
      <c r="I885" s="96">
        <v>-16.5</v>
      </c>
      <c r="J885" s="96">
        <v>-40.5</v>
      </c>
      <c r="K885" s="11" t="s">
        <v>117</v>
      </c>
      <c r="L885" s="21" t="str">
        <f t="shared" si="190"/>
        <v>No</v>
      </c>
    </row>
    <row r="886" spans="1:12">
      <c r="A886" s="118" t="s">
        <v>469</v>
      </c>
      <c r="B886" s="70" t="s">
        <v>51</v>
      </c>
      <c r="C886" s="40">
        <v>227102</v>
      </c>
      <c r="D886" s="10" t="str">
        <f t="shared" si="187"/>
        <v>N/A</v>
      </c>
      <c r="E886" s="40">
        <v>228712</v>
      </c>
      <c r="F886" s="10" t="str">
        <f t="shared" si="188"/>
        <v>N/A</v>
      </c>
      <c r="G886" s="40">
        <v>208832</v>
      </c>
      <c r="H886" s="10" t="str">
        <f t="shared" si="189"/>
        <v>N/A</v>
      </c>
      <c r="I886" s="96">
        <v>0.70889999999999997</v>
      </c>
      <c r="J886" s="96">
        <v>-8.69</v>
      </c>
      <c r="K886" s="11" t="s">
        <v>117</v>
      </c>
      <c r="L886" s="21" t="str">
        <f t="shared" si="190"/>
        <v>Yes</v>
      </c>
    </row>
    <row r="887" spans="1:12">
      <c r="A887" s="118" t="s">
        <v>148</v>
      </c>
      <c r="B887" s="70" t="s">
        <v>51</v>
      </c>
      <c r="C887" s="39">
        <v>60</v>
      </c>
      <c r="D887" s="10" t="str">
        <f t="shared" si="187"/>
        <v>N/A</v>
      </c>
      <c r="E887" s="39">
        <v>54</v>
      </c>
      <c r="F887" s="10" t="str">
        <f t="shared" si="188"/>
        <v>N/A</v>
      </c>
      <c r="G887" s="39">
        <v>50</v>
      </c>
      <c r="H887" s="10" t="str">
        <f t="shared" si="189"/>
        <v>N/A</v>
      </c>
      <c r="I887" s="96">
        <v>-10</v>
      </c>
      <c r="J887" s="96">
        <v>-7.41</v>
      </c>
      <c r="K887" s="11" t="s">
        <v>117</v>
      </c>
      <c r="L887" s="21" t="str">
        <f t="shared" si="190"/>
        <v>Yes</v>
      </c>
    </row>
    <row r="888" spans="1:12">
      <c r="A888" s="118" t="s">
        <v>470</v>
      </c>
      <c r="B888" s="101" t="s">
        <v>51</v>
      </c>
      <c r="C888" s="44">
        <v>3785.0333332999999</v>
      </c>
      <c r="D888" s="52" t="str">
        <f t="shared" si="187"/>
        <v>N/A</v>
      </c>
      <c r="E888" s="44">
        <v>4235.4074074</v>
      </c>
      <c r="F888" s="52" t="str">
        <f t="shared" si="188"/>
        <v>N/A</v>
      </c>
      <c r="G888" s="44">
        <v>4176.6400000000003</v>
      </c>
      <c r="H888" s="52" t="str">
        <f t="shared" si="189"/>
        <v>N/A</v>
      </c>
      <c r="I888" s="102">
        <v>11.9</v>
      </c>
      <c r="J888" s="102">
        <v>-1.39</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290.32452737</v>
      </c>
      <c r="D890" s="103" t="str">
        <f t="shared" ref="D890:D901" si="191">IF($B890="N/A","N/A",IF(C890&gt;10,"No",IF(C890&lt;-10,"No","Yes")))</f>
        <v>N/A</v>
      </c>
      <c r="E890" s="65">
        <v>326.20733267000003</v>
      </c>
      <c r="F890" s="103" t="str">
        <f t="shared" ref="F890:F901" si="192">IF($B890="N/A","N/A",IF(E890&gt;10,"No",IF(E890&lt;-10,"No","Yes")))</f>
        <v>N/A</v>
      </c>
      <c r="G890" s="65">
        <v>370.26953890999999</v>
      </c>
      <c r="H890" s="103" t="str">
        <f t="shared" ref="H890:H901" si="193">IF($B890="N/A","N/A",IF(G890&gt;10,"No",IF(G890&lt;-10,"No","Yes")))</f>
        <v>N/A</v>
      </c>
      <c r="I890" s="104">
        <v>12.36</v>
      </c>
      <c r="J890" s="104">
        <v>13.51</v>
      </c>
      <c r="K890" s="66" t="s">
        <v>117</v>
      </c>
      <c r="L890" s="138" t="str">
        <f t="shared" ref="L890:L901" si="194">IF(J890="Div by 0", "N/A", IF(K890="N/A","N/A", IF(J890&gt;VALUE(MID(K890,1,2)), "No", IF(J890&lt;-1*VALUE(MID(K890,1,2)), "No", "Yes"))))</f>
        <v>Yes</v>
      </c>
    </row>
    <row r="891" spans="1:12">
      <c r="A891" s="153" t="s">
        <v>592</v>
      </c>
      <c r="B891" s="70" t="s">
        <v>51</v>
      </c>
      <c r="C891" s="40">
        <v>286.29096090000002</v>
      </c>
      <c r="D891" s="10" t="str">
        <f t="shared" si="191"/>
        <v>N/A</v>
      </c>
      <c r="E891" s="40">
        <v>340.58714510999999</v>
      </c>
      <c r="F891" s="10" t="str">
        <f t="shared" si="192"/>
        <v>N/A</v>
      </c>
      <c r="G891" s="40">
        <v>320.45094610000001</v>
      </c>
      <c r="H891" s="10" t="str">
        <f t="shared" si="193"/>
        <v>N/A</v>
      </c>
      <c r="I891" s="96">
        <v>18.97</v>
      </c>
      <c r="J891" s="96">
        <v>-5.91</v>
      </c>
      <c r="K891" s="11" t="s">
        <v>117</v>
      </c>
      <c r="L891" s="21" t="str">
        <f t="shared" si="194"/>
        <v>Yes</v>
      </c>
    </row>
    <row r="892" spans="1:12">
      <c r="A892" s="153" t="s">
        <v>595</v>
      </c>
      <c r="B892" s="70" t="s">
        <v>51</v>
      </c>
      <c r="C892" s="40">
        <v>284.22847042000001</v>
      </c>
      <c r="D892" s="10" t="str">
        <f t="shared" si="191"/>
        <v>N/A</v>
      </c>
      <c r="E892" s="40">
        <v>312.41307531000001</v>
      </c>
      <c r="F892" s="10" t="str">
        <f t="shared" si="192"/>
        <v>N/A</v>
      </c>
      <c r="G892" s="40">
        <v>407.5146527</v>
      </c>
      <c r="H892" s="10" t="str">
        <f t="shared" si="193"/>
        <v>N/A</v>
      </c>
      <c r="I892" s="96">
        <v>9.9160000000000004</v>
      </c>
      <c r="J892" s="96">
        <v>30.44</v>
      </c>
      <c r="K892" s="11" t="s">
        <v>117</v>
      </c>
      <c r="L892" s="21" t="str">
        <f t="shared" si="194"/>
        <v>No</v>
      </c>
    </row>
    <row r="893" spans="1:12">
      <c r="A893" s="118" t="s">
        <v>636</v>
      </c>
      <c r="B893" s="70" t="s">
        <v>51</v>
      </c>
      <c r="C893" s="40">
        <v>5251.3970090000003</v>
      </c>
      <c r="D893" s="10" t="str">
        <f t="shared" si="191"/>
        <v>N/A</v>
      </c>
      <c r="E893" s="40">
        <v>5226.1911952999999</v>
      </c>
      <c r="F893" s="10" t="str">
        <f t="shared" si="192"/>
        <v>N/A</v>
      </c>
      <c r="G893" s="40">
        <v>5418.6624488999996</v>
      </c>
      <c r="H893" s="10" t="str">
        <f t="shared" si="193"/>
        <v>N/A</v>
      </c>
      <c r="I893" s="96">
        <v>-0.48</v>
      </c>
      <c r="J893" s="96">
        <v>3.6829999999999998</v>
      </c>
      <c r="K893" s="11" t="s">
        <v>117</v>
      </c>
      <c r="L893" s="21" t="str">
        <f t="shared" si="194"/>
        <v>Yes</v>
      </c>
    </row>
    <row r="894" spans="1:12">
      <c r="A894" s="153" t="s">
        <v>592</v>
      </c>
      <c r="B894" s="70" t="s">
        <v>51</v>
      </c>
      <c r="C894" s="40">
        <v>7671.0850879</v>
      </c>
      <c r="D894" s="10" t="str">
        <f t="shared" si="191"/>
        <v>N/A</v>
      </c>
      <c r="E894" s="40">
        <v>7653.7965299999996</v>
      </c>
      <c r="F894" s="10" t="str">
        <f t="shared" si="192"/>
        <v>N/A</v>
      </c>
      <c r="G894" s="40">
        <v>7929.4246303</v>
      </c>
      <c r="H894" s="10" t="str">
        <f t="shared" si="193"/>
        <v>N/A</v>
      </c>
      <c r="I894" s="96">
        <v>-0.22500000000000001</v>
      </c>
      <c r="J894" s="96">
        <v>3.601</v>
      </c>
      <c r="K894" s="11" t="s">
        <v>117</v>
      </c>
      <c r="L894" s="21" t="str">
        <f t="shared" si="194"/>
        <v>Yes</v>
      </c>
    </row>
    <row r="895" spans="1:12">
      <c r="A895" s="153" t="s">
        <v>595</v>
      </c>
      <c r="B895" s="70" t="s">
        <v>51</v>
      </c>
      <c r="C895" s="40">
        <v>3464.7719298000002</v>
      </c>
      <c r="D895" s="10" t="str">
        <f t="shared" si="191"/>
        <v>N/A</v>
      </c>
      <c r="E895" s="40">
        <v>3449.5929722000001</v>
      </c>
      <c r="F895" s="10" t="str">
        <f t="shared" si="192"/>
        <v>N/A</v>
      </c>
      <c r="G895" s="40">
        <v>3607.3486096000001</v>
      </c>
      <c r="H895" s="10" t="str">
        <f t="shared" si="193"/>
        <v>N/A</v>
      </c>
      <c r="I895" s="96">
        <v>-0.438</v>
      </c>
      <c r="J895" s="96">
        <v>4.5730000000000004</v>
      </c>
      <c r="K895" s="11" t="s">
        <v>117</v>
      </c>
      <c r="L895" s="21" t="str">
        <f t="shared" si="194"/>
        <v>Yes</v>
      </c>
    </row>
    <row r="896" spans="1:12">
      <c r="A896" s="118" t="s">
        <v>248</v>
      </c>
      <c r="B896" s="70" t="s">
        <v>51</v>
      </c>
      <c r="C896" s="40">
        <v>3767.9324563</v>
      </c>
      <c r="D896" s="10" t="str">
        <f t="shared" si="191"/>
        <v>N/A</v>
      </c>
      <c r="E896" s="40">
        <v>405.13645945000002</v>
      </c>
      <c r="F896" s="10" t="str">
        <f t="shared" si="192"/>
        <v>N/A</v>
      </c>
      <c r="G896" s="40">
        <v>349.04280850999999</v>
      </c>
      <c r="H896" s="10" t="str">
        <f t="shared" si="193"/>
        <v>N/A</v>
      </c>
      <c r="I896" s="96">
        <v>-89.2</v>
      </c>
      <c r="J896" s="96">
        <v>-13.8</v>
      </c>
      <c r="K896" s="11" t="s">
        <v>117</v>
      </c>
      <c r="L896" s="21" t="str">
        <f t="shared" si="194"/>
        <v>Yes</v>
      </c>
    </row>
    <row r="897" spans="1:12">
      <c r="A897" s="153" t="s">
        <v>592</v>
      </c>
      <c r="B897" s="70" t="s">
        <v>51</v>
      </c>
      <c r="C897" s="40">
        <v>2846.2436283000002</v>
      </c>
      <c r="D897" s="10" t="str">
        <f t="shared" si="191"/>
        <v>N/A</v>
      </c>
      <c r="E897" s="40">
        <v>161.4714511</v>
      </c>
      <c r="F897" s="10" t="str">
        <f t="shared" si="192"/>
        <v>N/A</v>
      </c>
      <c r="G897" s="40">
        <v>113.05239306999999</v>
      </c>
      <c r="H897" s="10" t="str">
        <f t="shared" si="193"/>
        <v>N/A</v>
      </c>
      <c r="I897" s="96">
        <v>-94.3</v>
      </c>
      <c r="J897" s="96">
        <v>-30</v>
      </c>
      <c r="K897" s="11" t="s">
        <v>117</v>
      </c>
      <c r="L897" s="21" t="str">
        <f t="shared" si="194"/>
        <v>No</v>
      </c>
    </row>
    <row r="898" spans="1:12">
      <c r="A898" s="153" t="s">
        <v>595</v>
      </c>
      <c r="B898" s="70" t="s">
        <v>51</v>
      </c>
      <c r="C898" s="40">
        <v>4636.9086117999996</v>
      </c>
      <c r="D898" s="10" t="str">
        <f t="shared" si="191"/>
        <v>N/A</v>
      </c>
      <c r="E898" s="40">
        <v>549.11802151999996</v>
      </c>
      <c r="F898" s="10" t="str">
        <f t="shared" si="192"/>
        <v>N/A</v>
      </c>
      <c r="G898" s="40">
        <v>493.72515276000001</v>
      </c>
      <c r="H898" s="10" t="str">
        <f t="shared" si="193"/>
        <v>N/A</v>
      </c>
      <c r="I898" s="96">
        <v>-88.2</v>
      </c>
      <c r="J898" s="96">
        <v>-10.1</v>
      </c>
      <c r="K898" s="11" t="s">
        <v>117</v>
      </c>
      <c r="L898" s="21" t="str">
        <f t="shared" si="194"/>
        <v>Yes</v>
      </c>
    </row>
    <row r="899" spans="1:12">
      <c r="A899" s="118" t="s">
        <v>709</v>
      </c>
      <c r="B899" s="70" t="s">
        <v>51</v>
      </c>
      <c r="C899" s="40">
        <v>3578.9557703</v>
      </c>
      <c r="D899" s="10" t="str">
        <f t="shared" si="191"/>
        <v>N/A</v>
      </c>
      <c r="E899" s="40">
        <v>3765.5154636000002</v>
      </c>
      <c r="F899" s="10" t="str">
        <f t="shared" si="192"/>
        <v>N/A</v>
      </c>
      <c r="G899" s="40">
        <v>3987.8145307999998</v>
      </c>
      <c r="H899" s="10" t="str">
        <f t="shared" si="193"/>
        <v>N/A</v>
      </c>
      <c r="I899" s="96">
        <v>5.2130000000000001</v>
      </c>
      <c r="J899" s="96">
        <v>5.9039999999999999</v>
      </c>
      <c r="K899" s="11" t="s">
        <v>117</v>
      </c>
      <c r="L899" s="21" t="str">
        <f t="shared" si="194"/>
        <v>Yes</v>
      </c>
    </row>
    <row r="900" spans="1:12">
      <c r="A900" s="153" t="s">
        <v>592</v>
      </c>
      <c r="B900" s="70" t="s">
        <v>51</v>
      </c>
      <c r="C900" s="40">
        <v>1746.6194396000001</v>
      </c>
      <c r="D900" s="10" t="str">
        <f t="shared" si="191"/>
        <v>N/A</v>
      </c>
      <c r="E900" s="40">
        <v>1919.1427444999999</v>
      </c>
      <c r="F900" s="10" t="str">
        <f t="shared" si="192"/>
        <v>N/A</v>
      </c>
      <c r="G900" s="40">
        <v>2115.8207186999998</v>
      </c>
      <c r="H900" s="10" t="str">
        <f t="shared" si="193"/>
        <v>N/A</v>
      </c>
      <c r="I900" s="96">
        <v>9.8780000000000001</v>
      </c>
      <c r="J900" s="96">
        <v>10.25</v>
      </c>
      <c r="K900" s="11" t="s">
        <v>117</v>
      </c>
      <c r="L900" s="21" t="str">
        <f t="shared" si="194"/>
        <v>Yes</v>
      </c>
    </row>
    <row r="901" spans="1:12">
      <c r="A901" s="153" t="s">
        <v>595</v>
      </c>
      <c r="B901" s="101" t="s">
        <v>51</v>
      </c>
      <c r="C901" s="44">
        <v>5232.7620571999996</v>
      </c>
      <c r="D901" s="52" t="str">
        <f t="shared" si="191"/>
        <v>N/A</v>
      </c>
      <c r="E901" s="44">
        <v>5337.8118912999998</v>
      </c>
      <c r="F901" s="52" t="str">
        <f t="shared" si="192"/>
        <v>N/A</v>
      </c>
      <c r="G901" s="44">
        <v>5524.5684623999996</v>
      </c>
      <c r="H901" s="52" t="str">
        <f t="shared" si="193"/>
        <v>N/A</v>
      </c>
      <c r="I901" s="102">
        <v>2.008</v>
      </c>
      <c r="J901" s="102">
        <v>3.4990000000000001</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6.9836343115000004</v>
      </c>
      <c r="D903" s="103" t="str">
        <f t="shared" ref="D903:D920" si="195">IF($B903="N/A","N/A",IF(C903&gt;10,"No",IF(C903&lt;-10,"No","Yes")))</f>
        <v>N/A</v>
      </c>
      <c r="E903" s="68">
        <v>8.9775044057999995</v>
      </c>
      <c r="F903" s="103" t="str">
        <f t="shared" ref="F903:F920" si="196">IF($B903="N/A","N/A",IF(E903&gt;10,"No",IF(E903&lt;-10,"No","Yes")))</f>
        <v>N/A</v>
      </c>
      <c r="G903" s="68">
        <v>9.4625726368999992</v>
      </c>
      <c r="H903" s="103" t="str">
        <f t="shared" ref="H903:H920" si="197">IF($B903="N/A","N/A",IF(G903&gt;10,"No",IF(G903&lt;-10,"No","Yes")))</f>
        <v>N/A</v>
      </c>
      <c r="I903" s="104">
        <v>28.55</v>
      </c>
      <c r="J903" s="104">
        <v>5.4029999999999996</v>
      </c>
      <c r="K903" s="66" t="s">
        <v>117</v>
      </c>
      <c r="L903" s="138" t="str">
        <f t="shared" ref="L903:L920" si="198">IF(J903="Div by 0", "N/A", IF(K903="N/A","N/A", IF(J903&gt;VALUE(MID(K903,1,2)), "No", IF(J903&lt;-1*VALUE(MID(K903,1,2)), "No", "Yes"))))</f>
        <v>Yes</v>
      </c>
    </row>
    <row r="904" spans="1:12">
      <c r="A904" s="153" t="s">
        <v>592</v>
      </c>
      <c r="B904" s="70" t="s">
        <v>51</v>
      </c>
      <c r="C904" s="41">
        <v>7.2819376285999997</v>
      </c>
      <c r="D904" s="10" t="str">
        <f t="shared" si="195"/>
        <v>N/A</v>
      </c>
      <c r="E904" s="41">
        <v>9.4164037855</v>
      </c>
      <c r="F904" s="10" t="str">
        <f t="shared" si="196"/>
        <v>N/A</v>
      </c>
      <c r="G904" s="41">
        <v>9.8187311178000005</v>
      </c>
      <c r="H904" s="10" t="str">
        <f t="shared" si="197"/>
        <v>N/A</v>
      </c>
      <c r="I904" s="96">
        <v>29.31</v>
      </c>
      <c r="J904" s="96">
        <v>4.2729999999999997</v>
      </c>
      <c r="K904" s="11" t="s">
        <v>117</v>
      </c>
      <c r="L904" s="21" t="str">
        <f t="shared" si="198"/>
        <v>Yes</v>
      </c>
    </row>
    <row r="905" spans="1:12">
      <c r="A905" s="153" t="s">
        <v>595</v>
      </c>
      <c r="B905" s="70" t="s">
        <v>51</v>
      </c>
      <c r="C905" s="41">
        <v>6.7974117804</v>
      </c>
      <c r="D905" s="10" t="str">
        <f t="shared" si="195"/>
        <v>N/A</v>
      </c>
      <c r="E905" s="41">
        <v>8.8229677254999999</v>
      </c>
      <c r="F905" s="10" t="str">
        <f t="shared" si="196"/>
        <v>N/A</v>
      </c>
      <c r="G905" s="41">
        <v>9.2717296421000004</v>
      </c>
      <c r="H905" s="10" t="str">
        <f t="shared" si="197"/>
        <v>N/A</v>
      </c>
      <c r="I905" s="96">
        <v>29.8</v>
      </c>
      <c r="J905" s="96">
        <v>5.0860000000000003</v>
      </c>
      <c r="K905" s="11" t="s">
        <v>117</v>
      </c>
      <c r="L905" s="21" t="str">
        <f t="shared" si="198"/>
        <v>Yes</v>
      </c>
    </row>
    <row r="906" spans="1:12">
      <c r="A906" s="118" t="s">
        <v>487</v>
      </c>
      <c r="B906" s="70" t="s">
        <v>51</v>
      </c>
      <c r="C906" s="41">
        <v>18.534847630000002</v>
      </c>
      <c r="D906" s="10" t="str">
        <f t="shared" si="195"/>
        <v>N/A</v>
      </c>
      <c r="E906" s="41">
        <v>17.578354470000001</v>
      </c>
      <c r="F906" s="10" t="str">
        <f t="shared" si="196"/>
        <v>N/A</v>
      </c>
      <c r="G906" s="41">
        <v>17.150912903999998</v>
      </c>
      <c r="H906" s="10" t="str">
        <f t="shared" si="197"/>
        <v>N/A</v>
      </c>
      <c r="I906" s="96">
        <v>-5.16</v>
      </c>
      <c r="J906" s="96">
        <v>-2.4300000000000002</v>
      </c>
      <c r="K906" s="11" t="s">
        <v>117</v>
      </c>
      <c r="L906" s="21" t="str">
        <f t="shared" si="198"/>
        <v>Yes</v>
      </c>
    </row>
    <row r="907" spans="1:12">
      <c r="A907" s="153" t="s">
        <v>592</v>
      </c>
      <c r="B907" s="70" t="s">
        <v>51</v>
      </c>
      <c r="C907" s="41">
        <v>31.391483299000001</v>
      </c>
      <c r="D907" s="10" t="str">
        <f t="shared" si="195"/>
        <v>N/A</v>
      </c>
      <c r="E907" s="41">
        <v>29.763406939999999</v>
      </c>
      <c r="F907" s="10" t="str">
        <f t="shared" si="196"/>
        <v>N/A</v>
      </c>
      <c r="G907" s="41">
        <v>29.106376212000001</v>
      </c>
      <c r="H907" s="10" t="str">
        <f t="shared" si="197"/>
        <v>N/A</v>
      </c>
      <c r="I907" s="96">
        <v>-5.19</v>
      </c>
      <c r="J907" s="96">
        <v>-2.21</v>
      </c>
      <c r="K907" s="11" t="s">
        <v>117</v>
      </c>
      <c r="L907" s="21" t="str">
        <f t="shared" si="198"/>
        <v>Yes</v>
      </c>
    </row>
    <row r="908" spans="1:12">
      <c r="A908" s="153" t="s">
        <v>595</v>
      </c>
      <c r="B908" s="70" t="s">
        <v>51</v>
      </c>
      <c r="C908" s="41">
        <v>8.5651390835000001</v>
      </c>
      <c r="D908" s="10" t="str">
        <f t="shared" si="195"/>
        <v>N/A</v>
      </c>
      <c r="E908" s="41">
        <v>8.3519001845999998</v>
      </c>
      <c r="F908" s="10" t="str">
        <f t="shared" si="196"/>
        <v>N/A</v>
      </c>
      <c r="G908" s="41">
        <v>8.2740990148000009</v>
      </c>
      <c r="H908" s="10" t="str">
        <f t="shared" si="197"/>
        <v>N/A</v>
      </c>
      <c r="I908" s="96">
        <v>-2.4900000000000002</v>
      </c>
      <c r="J908" s="96">
        <v>-0.93200000000000005</v>
      </c>
      <c r="K908" s="11" t="s">
        <v>117</v>
      </c>
      <c r="L908" s="21" t="str">
        <f t="shared" si="198"/>
        <v>Yes</v>
      </c>
    </row>
    <row r="909" spans="1:12">
      <c r="A909" s="118" t="s">
        <v>488</v>
      </c>
      <c r="B909" s="70" t="s">
        <v>51</v>
      </c>
      <c r="C909" s="41">
        <v>87.732787810000005</v>
      </c>
      <c r="D909" s="10" t="str">
        <f t="shared" si="195"/>
        <v>N/A</v>
      </c>
      <c r="E909" s="41">
        <v>56.771139292999997</v>
      </c>
      <c r="F909" s="10" t="str">
        <f t="shared" si="196"/>
        <v>N/A</v>
      </c>
      <c r="G909" s="41">
        <v>48.980504074999999</v>
      </c>
      <c r="H909" s="10" t="str">
        <f t="shared" si="197"/>
        <v>N/A</v>
      </c>
      <c r="I909" s="96">
        <v>-35.299999999999997</v>
      </c>
      <c r="J909" s="96">
        <v>-13.7</v>
      </c>
      <c r="K909" s="11" t="s">
        <v>117</v>
      </c>
      <c r="L909" s="21" t="str">
        <f t="shared" si="198"/>
        <v>Yes</v>
      </c>
    </row>
    <row r="910" spans="1:12">
      <c r="A910" s="153" t="s">
        <v>592</v>
      </c>
      <c r="B910" s="70" t="s">
        <v>51</v>
      </c>
      <c r="C910" s="41">
        <v>87.763178723999999</v>
      </c>
      <c r="D910" s="10" t="str">
        <f t="shared" si="195"/>
        <v>N/A</v>
      </c>
      <c r="E910" s="41">
        <v>53.036277603000002</v>
      </c>
      <c r="F910" s="10" t="str">
        <f t="shared" si="196"/>
        <v>N/A</v>
      </c>
      <c r="G910" s="41">
        <v>42.590236922000003</v>
      </c>
      <c r="H910" s="10" t="str">
        <f t="shared" si="197"/>
        <v>N/A</v>
      </c>
      <c r="I910" s="96">
        <v>-39.6</v>
      </c>
      <c r="J910" s="96">
        <v>-19.7</v>
      </c>
      <c r="K910" s="11" t="s">
        <v>117</v>
      </c>
      <c r="L910" s="21" t="str">
        <f t="shared" si="198"/>
        <v>No</v>
      </c>
    </row>
    <row r="911" spans="1:12">
      <c r="A911" s="153" t="s">
        <v>595</v>
      </c>
      <c r="B911" s="70" t="s">
        <v>51</v>
      </c>
      <c r="C911" s="41">
        <v>88.099526381999993</v>
      </c>
      <c r="D911" s="10" t="str">
        <f t="shared" si="195"/>
        <v>N/A</v>
      </c>
      <c r="E911" s="41">
        <v>58.998026609</v>
      </c>
      <c r="F911" s="10" t="str">
        <f t="shared" si="196"/>
        <v>N/A</v>
      </c>
      <c r="G911" s="41">
        <v>52.999127072999997</v>
      </c>
      <c r="H911" s="10" t="str">
        <f t="shared" si="197"/>
        <v>N/A</v>
      </c>
      <c r="I911" s="96">
        <v>-33</v>
      </c>
      <c r="J911" s="96">
        <v>-10.199999999999999</v>
      </c>
      <c r="K911" s="11" t="s">
        <v>117</v>
      </c>
      <c r="L911" s="21" t="str">
        <f t="shared" si="198"/>
        <v>Yes</v>
      </c>
    </row>
    <row r="912" spans="1:12">
      <c r="A912" s="118" t="s">
        <v>710</v>
      </c>
      <c r="B912" s="70" t="s">
        <v>51</v>
      </c>
      <c r="C912" s="41">
        <v>77.144469525999995</v>
      </c>
      <c r="D912" s="10" t="str">
        <f t="shared" si="195"/>
        <v>N/A</v>
      </c>
      <c r="E912" s="41">
        <v>77.825771450000005</v>
      </c>
      <c r="F912" s="10" t="str">
        <f t="shared" si="196"/>
        <v>N/A</v>
      </c>
      <c r="G912" s="41">
        <v>78.967094179</v>
      </c>
      <c r="H912" s="10" t="str">
        <f t="shared" si="197"/>
        <v>N/A</v>
      </c>
      <c r="I912" s="96">
        <v>0.88319999999999999</v>
      </c>
      <c r="J912" s="96">
        <v>1.4670000000000001</v>
      </c>
      <c r="K912" s="11" t="s">
        <v>117</v>
      </c>
      <c r="L912" s="21" t="str">
        <f t="shared" si="198"/>
        <v>Yes</v>
      </c>
    </row>
    <row r="913" spans="1:12">
      <c r="A913" s="153" t="s">
        <v>592</v>
      </c>
      <c r="B913" s="70" t="s">
        <v>51</v>
      </c>
      <c r="C913" s="41">
        <v>71.394649358999999</v>
      </c>
      <c r="D913" s="10" t="str">
        <f t="shared" si="195"/>
        <v>N/A</v>
      </c>
      <c r="E913" s="41">
        <v>72.492113564999997</v>
      </c>
      <c r="F913" s="10" t="str">
        <f t="shared" si="196"/>
        <v>N/A</v>
      </c>
      <c r="G913" s="41">
        <v>74.216886626999994</v>
      </c>
      <c r="H913" s="10" t="str">
        <f t="shared" si="197"/>
        <v>N/A</v>
      </c>
      <c r="I913" s="96">
        <v>1.5369999999999999</v>
      </c>
      <c r="J913" s="96">
        <v>2.379</v>
      </c>
      <c r="K913" s="11" t="s">
        <v>117</v>
      </c>
      <c r="L913" s="21" t="str">
        <f t="shared" si="198"/>
        <v>Yes</v>
      </c>
    </row>
    <row r="914" spans="1:12">
      <c r="A914" s="153" t="s">
        <v>595</v>
      </c>
      <c r="B914" s="70" t="s">
        <v>51</v>
      </c>
      <c r="C914" s="41">
        <v>82.276032286000003</v>
      </c>
      <c r="D914" s="10" t="str">
        <f t="shared" si="195"/>
        <v>N/A</v>
      </c>
      <c r="E914" s="41">
        <v>82.099433446000006</v>
      </c>
      <c r="F914" s="10" t="str">
        <f t="shared" si="196"/>
        <v>N/A</v>
      </c>
      <c r="G914" s="41">
        <v>82.703579000000005</v>
      </c>
      <c r="H914" s="10" t="str">
        <f t="shared" si="197"/>
        <v>N/A</v>
      </c>
      <c r="I914" s="96">
        <v>-0.215</v>
      </c>
      <c r="J914" s="96">
        <v>0.7359</v>
      </c>
      <c r="K914" s="11" t="s">
        <v>117</v>
      </c>
      <c r="L914" s="21" t="str">
        <f t="shared" si="198"/>
        <v>Yes</v>
      </c>
    </row>
    <row r="915" spans="1:12">
      <c r="A915" s="118" t="s">
        <v>489</v>
      </c>
      <c r="B915" s="70" t="s">
        <v>51</v>
      </c>
      <c r="C915" s="39">
        <v>6.3606060606000003</v>
      </c>
      <c r="D915" s="10" t="str">
        <f t="shared" si="195"/>
        <v>N/A</v>
      </c>
      <c r="E915" s="39">
        <v>1.0896843726000001</v>
      </c>
      <c r="F915" s="10" t="str">
        <f t="shared" si="196"/>
        <v>N/A</v>
      </c>
      <c r="G915" s="39">
        <v>1.1984011628</v>
      </c>
      <c r="H915" s="10" t="str">
        <f t="shared" si="197"/>
        <v>N/A</v>
      </c>
      <c r="I915" s="96">
        <v>-82.9</v>
      </c>
      <c r="J915" s="96">
        <v>9.9770000000000003</v>
      </c>
      <c r="K915" s="11" t="s">
        <v>117</v>
      </c>
      <c r="L915" s="21" t="str">
        <f t="shared" si="198"/>
        <v>Yes</v>
      </c>
    </row>
    <row r="916" spans="1:12">
      <c r="A916" s="153" t="s">
        <v>592</v>
      </c>
      <c r="B916" s="70" t="s">
        <v>51</v>
      </c>
      <c r="C916" s="39">
        <v>5.5217391304000003</v>
      </c>
      <c r="D916" s="10" t="str">
        <f t="shared" si="195"/>
        <v>N/A</v>
      </c>
      <c r="E916" s="39">
        <v>1.1457286432</v>
      </c>
      <c r="F916" s="10" t="str">
        <f t="shared" si="196"/>
        <v>N/A</v>
      </c>
      <c r="G916" s="39">
        <v>1.1101214575</v>
      </c>
      <c r="H916" s="10" t="str">
        <f t="shared" si="197"/>
        <v>N/A</v>
      </c>
      <c r="I916" s="96">
        <v>-79.3</v>
      </c>
      <c r="J916" s="96">
        <v>-3.11</v>
      </c>
      <c r="K916" s="11" t="s">
        <v>117</v>
      </c>
      <c r="L916" s="21" t="str">
        <f t="shared" si="198"/>
        <v>Yes</v>
      </c>
    </row>
    <row r="917" spans="1:12">
      <c r="A917" s="153" t="s">
        <v>595</v>
      </c>
      <c r="B917" s="70" t="s">
        <v>51</v>
      </c>
      <c r="C917" s="39">
        <v>7.1786064768999998</v>
      </c>
      <c r="D917" s="10" t="str">
        <f t="shared" si="195"/>
        <v>N/A</v>
      </c>
      <c r="E917" s="39">
        <v>0.9834054834</v>
      </c>
      <c r="F917" s="10" t="str">
        <f t="shared" si="196"/>
        <v>N/A</v>
      </c>
      <c r="G917" s="39">
        <v>1.2494956288000001</v>
      </c>
      <c r="H917" s="10" t="str">
        <f t="shared" si="197"/>
        <v>N/A</v>
      </c>
      <c r="I917" s="96">
        <v>-86.3</v>
      </c>
      <c r="J917" s="96">
        <v>27.06</v>
      </c>
      <c r="K917" s="11" t="s">
        <v>117</v>
      </c>
      <c r="L917" s="21" t="str">
        <f t="shared" si="198"/>
        <v>No</v>
      </c>
    </row>
    <row r="918" spans="1:12">
      <c r="A918" s="118" t="s">
        <v>490</v>
      </c>
      <c r="B918" s="70" t="s">
        <v>51</v>
      </c>
      <c r="C918" s="39">
        <v>218.43653663000001</v>
      </c>
      <c r="D918" s="10" t="str">
        <f t="shared" si="195"/>
        <v>N/A</v>
      </c>
      <c r="E918" s="39">
        <v>221.81914684</v>
      </c>
      <c r="F918" s="10" t="str">
        <f t="shared" si="196"/>
        <v>N/A</v>
      </c>
      <c r="G918" s="39">
        <v>224.21331194999999</v>
      </c>
      <c r="H918" s="10" t="str">
        <f t="shared" si="197"/>
        <v>N/A</v>
      </c>
      <c r="I918" s="96">
        <v>1.5489999999999999</v>
      </c>
      <c r="J918" s="96">
        <v>1.079</v>
      </c>
      <c r="K918" s="11" t="s">
        <v>117</v>
      </c>
      <c r="L918" s="21" t="str">
        <f t="shared" si="198"/>
        <v>Yes</v>
      </c>
    </row>
    <row r="919" spans="1:12">
      <c r="A919" s="153" t="s">
        <v>592</v>
      </c>
      <c r="B919" s="70" t="s">
        <v>51</v>
      </c>
      <c r="C919" s="39">
        <v>209.33661119999999</v>
      </c>
      <c r="D919" s="10" t="str">
        <f t="shared" si="195"/>
        <v>N/A</v>
      </c>
      <c r="E919" s="39">
        <v>212.21701113</v>
      </c>
      <c r="F919" s="10" t="str">
        <f t="shared" si="196"/>
        <v>N/A</v>
      </c>
      <c r="G919" s="39">
        <v>212.85359191000001</v>
      </c>
      <c r="H919" s="10" t="str">
        <f t="shared" si="197"/>
        <v>N/A</v>
      </c>
      <c r="I919" s="96">
        <v>1.3759999999999999</v>
      </c>
      <c r="J919" s="96">
        <v>0.3</v>
      </c>
      <c r="K919" s="11" t="s">
        <v>117</v>
      </c>
      <c r="L919" s="21" t="str">
        <f t="shared" si="198"/>
        <v>Yes</v>
      </c>
    </row>
    <row r="920" spans="1:12">
      <c r="A920" s="153" t="s">
        <v>595</v>
      </c>
      <c r="B920" s="101" t="s">
        <v>51</v>
      </c>
      <c r="C920" s="67">
        <v>247.27647974999999</v>
      </c>
      <c r="D920" s="52" t="str">
        <f t="shared" si="195"/>
        <v>N/A</v>
      </c>
      <c r="E920" s="67">
        <v>249.60289634</v>
      </c>
      <c r="F920" s="52" t="str">
        <f t="shared" si="196"/>
        <v>N/A</v>
      </c>
      <c r="G920" s="67">
        <v>255.55312735000001</v>
      </c>
      <c r="H920" s="52" t="str">
        <f t="shared" si="197"/>
        <v>N/A</v>
      </c>
      <c r="I920" s="102">
        <v>0.94079999999999997</v>
      </c>
      <c r="J920" s="102">
        <v>2.3839999999999999</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96" t="s">
        <v>51</v>
      </c>
      <c r="J922" s="96" t="s">
        <v>1000</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1</v>
      </c>
      <c r="H923" s="10" t="str">
        <f t="shared" si="201"/>
        <v>N/A</v>
      </c>
      <c r="I923" s="96" t="s">
        <v>51</v>
      </c>
      <c r="J923" s="96" t="s">
        <v>1000</v>
      </c>
      <c r="K923" s="63" t="s">
        <v>51</v>
      </c>
      <c r="L923" s="21" t="str">
        <f t="shared" si="202"/>
        <v>N/A</v>
      </c>
    </row>
    <row r="924" spans="1:12">
      <c r="A924" s="153" t="s">
        <v>638</v>
      </c>
      <c r="B924" s="70" t="s">
        <v>51</v>
      </c>
      <c r="C924" s="39" t="s">
        <v>51</v>
      </c>
      <c r="D924" s="10" t="str">
        <f t="shared" si="199"/>
        <v>N/A</v>
      </c>
      <c r="E924" s="39">
        <v>0</v>
      </c>
      <c r="F924" s="10" t="str">
        <f t="shared" si="200"/>
        <v>N/A</v>
      </c>
      <c r="G924" s="39">
        <v>0</v>
      </c>
      <c r="H924" s="10" t="str">
        <f t="shared" si="201"/>
        <v>N/A</v>
      </c>
      <c r="I924" s="96" t="s">
        <v>51</v>
      </c>
      <c r="J924" s="96" t="s">
        <v>1000</v>
      </c>
      <c r="K924" s="63" t="s">
        <v>51</v>
      </c>
      <c r="L924" s="21" t="str">
        <f t="shared" si="202"/>
        <v>N/A</v>
      </c>
    </row>
    <row r="925" spans="1:12">
      <c r="A925" s="153" t="s">
        <v>639</v>
      </c>
      <c r="B925" s="70" t="s">
        <v>51</v>
      </c>
      <c r="C925" s="39" t="s">
        <v>51</v>
      </c>
      <c r="D925" s="10" t="str">
        <f t="shared" si="199"/>
        <v>N/A</v>
      </c>
      <c r="E925" s="39">
        <v>11</v>
      </c>
      <c r="F925" s="10" t="str">
        <f t="shared" si="200"/>
        <v>N/A</v>
      </c>
      <c r="G925" s="39">
        <v>12</v>
      </c>
      <c r="H925" s="10" t="str">
        <f t="shared" si="201"/>
        <v>N/A</v>
      </c>
      <c r="I925" s="96" t="s">
        <v>51</v>
      </c>
      <c r="J925" s="96">
        <v>9.0909999999999993</v>
      </c>
      <c r="K925" s="63" t="s">
        <v>51</v>
      </c>
      <c r="L925" s="21" t="str">
        <f t="shared" si="202"/>
        <v>N/A</v>
      </c>
    </row>
    <row r="926" spans="1:12">
      <c r="A926" s="153" t="s">
        <v>640</v>
      </c>
      <c r="B926" s="70" t="s">
        <v>51</v>
      </c>
      <c r="C926" s="39" t="s">
        <v>51</v>
      </c>
      <c r="D926" s="10" t="str">
        <f t="shared" si="199"/>
        <v>N/A</v>
      </c>
      <c r="E926" s="39">
        <v>0</v>
      </c>
      <c r="F926" s="10" t="str">
        <f t="shared" si="200"/>
        <v>N/A</v>
      </c>
      <c r="G926" s="39">
        <v>1</v>
      </c>
      <c r="H926" s="10" t="str">
        <f t="shared" si="201"/>
        <v>N/A</v>
      </c>
      <c r="I926" s="96" t="s">
        <v>51</v>
      </c>
      <c r="J926" s="96" t="s">
        <v>1000</v>
      </c>
      <c r="K926" s="63" t="s">
        <v>51</v>
      </c>
      <c r="L926" s="21" t="str">
        <f t="shared" si="202"/>
        <v>N/A</v>
      </c>
    </row>
    <row r="927" spans="1:12">
      <c r="A927" s="153" t="s">
        <v>641</v>
      </c>
      <c r="B927" s="70" t="s">
        <v>51</v>
      </c>
      <c r="C927" s="39" t="s">
        <v>51</v>
      </c>
      <c r="D927" s="10" t="str">
        <f t="shared" si="199"/>
        <v>N/A</v>
      </c>
      <c r="E927" s="39">
        <v>1</v>
      </c>
      <c r="F927" s="10" t="str">
        <f t="shared" si="200"/>
        <v>N/A</v>
      </c>
      <c r="G927" s="39">
        <v>0</v>
      </c>
      <c r="H927" s="10" t="str">
        <f t="shared" si="201"/>
        <v>N/A</v>
      </c>
      <c r="I927" s="96" t="s">
        <v>51</v>
      </c>
      <c r="J927" s="96">
        <v>-100</v>
      </c>
      <c r="K927" s="63" t="s">
        <v>51</v>
      </c>
      <c r="L927" s="21" t="str">
        <f t="shared" si="202"/>
        <v>N/A</v>
      </c>
    </row>
    <row r="928" spans="1:12">
      <c r="A928" s="118" t="s">
        <v>837</v>
      </c>
      <c r="B928" s="114" t="s">
        <v>51</v>
      </c>
      <c r="C928" s="65" t="s">
        <v>51</v>
      </c>
      <c r="D928" s="103" t="str">
        <f t="shared" si="199"/>
        <v>N/A</v>
      </c>
      <c r="E928" s="65">
        <v>464161</v>
      </c>
      <c r="F928" s="103" t="str">
        <f t="shared" si="200"/>
        <v>N/A</v>
      </c>
      <c r="G928" s="65">
        <v>519335</v>
      </c>
      <c r="H928" s="103" t="str">
        <f t="shared" si="201"/>
        <v>N/A</v>
      </c>
      <c r="I928" s="104" t="s">
        <v>51</v>
      </c>
      <c r="J928" s="104">
        <v>11.89</v>
      </c>
      <c r="K928" s="63" t="s">
        <v>51</v>
      </c>
      <c r="L928" s="138" t="str">
        <f t="shared" si="202"/>
        <v>N/A</v>
      </c>
    </row>
    <row r="929" spans="1:12">
      <c r="A929" s="153" t="s">
        <v>642</v>
      </c>
      <c r="B929" s="114" t="s">
        <v>51</v>
      </c>
      <c r="C929" s="65" t="s">
        <v>51</v>
      </c>
      <c r="D929" s="103" t="str">
        <f t="shared" si="199"/>
        <v>N/A</v>
      </c>
      <c r="E929" s="65">
        <v>382897</v>
      </c>
      <c r="F929" s="103" t="str">
        <f t="shared" si="200"/>
        <v>N/A</v>
      </c>
      <c r="G929" s="65">
        <v>477375</v>
      </c>
      <c r="H929" s="103" t="str">
        <f t="shared" si="201"/>
        <v>N/A</v>
      </c>
      <c r="I929" s="104" t="s">
        <v>51</v>
      </c>
      <c r="J929" s="104">
        <v>24.67</v>
      </c>
      <c r="K929" s="63" t="s">
        <v>51</v>
      </c>
      <c r="L929" s="138" t="str">
        <f t="shared" si="202"/>
        <v>N/A</v>
      </c>
    </row>
    <row r="930" spans="1:12">
      <c r="A930" s="153" t="s">
        <v>636</v>
      </c>
      <c r="B930" s="114" t="s">
        <v>51</v>
      </c>
      <c r="C930" s="65" t="s">
        <v>51</v>
      </c>
      <c r="D930" s="103" t="str">
        <f t="shared" si="199"/>
        <v>N/A</v>
      </c>
      <c r="E930" s="65">
        <v>322301</v>
      </c>
      <c r="F930" s="103" t="str">
        <f t="shared" si="200"/>
        <v>N/A</v>
      </c>
      <c r="G930" s="65">
        <v>340795</v>
      </c>
      <c r="H930" s="103" t="str">
        <f t="shared" si="201"/>
        <v>N/A</v>
      </c>
      <c r="I930" s="104" t="s">
        <v>51</v>
      </c>
      <c r="J930" s="104">
        <v>5.7380000000000004</v>
      </c>
      <c r="K930" s="63" t="s">
        <v>51</v>
      </c>
      <c r="L930" s="138" t="str">
        <f t="shared" si="202"/>
        <v>N/A</v>
      </c>
    </row>
    <row r="931" spans="1:12">
      <c r="A931" s="153" t="s">
        <v>248</v>
      </c>
      <c r="B931" s="114" t="s">
        <v>51</v>
      </c>
      <c r="C931" s="65" t="s">
        <v>51</v>
      </c>
      <c r="D931" s="103" t="str">
        <f t="shared" si="199"/>
        <v>N/A</v>
      </c>
      <c r="E931" s="65">
        <v>142783</v>
      </c>
      <c r="F931" s="103" t="str">
        <f t="shared" si="200"/>
        <v>N/A</v>
      </c>
      <c r="G931" s="65">
        <v>215590</v>
      </c>
      <c r="H931" s="103" t="str">
        <f t="shared" si="201"/>
        <v>N/A</v>
      </c>
      <c r="I931" s="104" t="s">
        <v>51</v>
      </c>
      <c r="J931" s="104">
        <v>50.99</v>
      </c>
      <c r="K931" s="63" t="s">
        <v>51</v>
      </c>
      <c r="L931" s="138" t="str">
        <f t="shared" si="202"/>
        <v>N/A</v>
      </c>
    </row>
    <row r="932" spans="1:12">
      <c r="A932" s="153" t="s">
        <v>637</v>
      </c>
      <c r="B932" s="114" t="s">
        <v>51</v>
      </c>
      <c r="C932" s="65" t="s">
        <v>51</v>
      </c>
      <c r="D932" s="103" t="str">
        <f t="shared" si="199"/>
        <v>N/A</v>
      </c>
      <c r="E932" s="65">
        <v>221131</v>
      </c>
      <c r="F932" s="103" t="str">
        <f t="shared" si="200"/>
        <v>N/A</v>
      </c>
      <c r="G932" s="65">
        <v>182506</v>
      </c>
      <c r="H932" s="103" t="str">
        <f t="shared" si="201"/>
        <v>N/A</v>
      </c>
      <c r="I932" s="104" t="s">
        <v>51</v>
      </c>
      <c r="J932" s="104">
        <v>-17.5</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243145</v>
      </c>
      <c r="D934" s="103" t="str">
        <f t="shared" ref="D934:D948" si="203">IF($B934="N/A","N/A",IF(C934&gt;10,"No",IF(C934&lt;-10,"No","Yes")))</f>
        <v>N/A</v>
      </c>
      <c r="E934" s="65">
        <v>107620</v>
      </c>
      <c r="F934" s="103" t="str">
        <f t="shared" ref="F934:F948" si="204">IF($B934="N/A","N/A",IF(E934&gt;10,"No",IF(E934&lt;-10,"No","Yes")))</f>
        <v>N/A</v>
      </c>
      <c r="G934" s="65">
        <v>88314</v>
      </c>
      <c r="H934" s="103" t="str">
        <f t="shared" ref="H934:H948" si="205">IF($B934="N/A","N/A",IF(G934&gt;10,"No",IF(G934&lt;-10,"No","Yes")))</f>
        <v>N/A</v>
      </c>
      <c r="I934" s="104">
        <v>-55.7</v>
      </c>
      <c r="J934" s="104">
        <v>-17.899999999999999</v>
      </c>
      <c r="K934" s="66" t="s">
        <v>117</v>
      </c>
      <c r="L934" s="138" t="str">
        <f t="shared" ref="L934:L948" si="206">IF(J934="Div by 0", "N/A", IF(K934="N/A","N/A", IF(J934&gt;VALUE(MID(K934,1,2)), "No", IF(J934&lt;-1*VALUE(MID(K934,1,2)), "No", "Yes"))))</f>
        <v>No</v>
      </c>
    </row>
    <row r="935" spans="1:12">
      <c r="A935" s="118" t="s">
        <v>644</v>
      </c>
      <c r="B935" s="70" t="s">
        <v>51</v>
      </c>
      <c r="C935" s="39">
        <v>873</v>
      </c>
      <c r="D935" s="10" t="str">
        <f t="shared" si="203"/>
        <v>N/A</v>
      </c>
      <c r="E935" s="39">
        <v>377</v>
      </c>
      <c r="F935" s="10" t="str">
        <f t="shared" si="204"/>
        <v>N/A</v>
      </c>
      <c r="G935" s="39">
        <v>312</v>
      </c>
      <c r="H935" s="10" t="str">
        <f t="shared" si="205"/>
        <v>N/A</v>
      </c>
      <c r="I935" s="96">
        <v>-56.8</v>
      </c>
      <c r="J935" s="96">
        <v>-17.2</v>
      </c>
      <c r="K935" s="11" t="s">
        <v>117</v>
      </c>
      <c r="L935" s="21" t="str">
        <f t="shared" si="206"/>
        <v>No</v>
      </c>
    </row>
    <row r="936" spans="1:12">
      <c r="A936" s="118" t="s">
        <v>645</v>
      </c>
      <c r="B936" s="70" t="s">
        <v>51</v>
      </c>
      <c r="C936" s="40">
        <v>278.51660938999999</v>
      </c>
      <c r="D936" s="10" t="str">
        <f t="shared" si="203"/>
        <v>N/A</v>
      </c>
      <c r="E936" s="40">
        <v>285.46419098000001</v>
      </c>
      <c r="F936" s="10" t="str">
        <f t="shared" si="204"/>
        <v>N/A</v>
      </c>
      <c r="G936" s="40">
        <v>283.05769230999999</v>
      </c>
      <c r="H936" s="10" t="str">
        <f t="shared" si="205"/>
        <v>N/A</v>
      </c>
      <c r="I936" s="96">
        <v>2.4940000000000002</v>
      </c>
      <c r="J936" s="96">
        <v>-0.84299999999999997</v>
      </c>
      <c r="K936" s="11" t="s">
        <v>117</v>
      </c>
      <c r="L936" s="21" t="str">
        <f t="shared" si="206"/>
        <v>Yes</v>
      </c>
    </row>
    <row r="937" spans="1:12">
      <c r="A937" s="118" t="s">
        <v>646</v>
      </c>
      <c r="B937" s="70" t="s">
        <v>51</v>
      </c>
      <c r="C937" s="40">
        <v>66373</v>
      </c>
      <c r="D937" s="10" t="str">
        <f t="shared" si="203"/>
        <v>N/A</v>
      </c>
      <c r="E937" s="40">
        <v>59973</v>
      </c>
      <c r="F937" s="10" t="str">
        <f t="shared" si="204"/>
        <v>N/A</v>
      </c>
      <c r="G937" s="40">
        <v>58234</v>
      </c>
      <c r="H937" s="10" t="str">
        <f t="shared" si="205"/>
        <v>N/A</v>
      </c>
      <c r="I937" s="96">
        <v>-9.64</v>
      </c>
      <c r="J937" s="96">
        <v>-2.9</v>
      </c>
      <c r="K937" s="11" t="s">
        <v>117</v>
      </c>
      <c r="L937" s="21" t="str">
        <f t="shared" si="206"/>
        <v>Yes</v>
      </c>
    </row>
    <row r="938" spans="1:12">
      <c r="A938" s="118" t="s">
        <v>647</v>
      </c>
      <c r="B938" s="70" t="s">
        <v>51</v>
      </c>
      <c r="C938" s="39">
        <v>384</v>
      </c>
      <c r="D938" s="10" t="str">
        <f t="shared" si="203"/>
        <v>N/A</v>
      </c>
      <c r="E938" s="39">
        <v>360</v>
      </c>
      <c r="F938" s="10" t="str">
        <f t="shared" si="204"/>
        <v>N/A</v>
      </c>
      <c r="G938" s="39">
        <v>406</v>
      </c>
      <c r="H938" s="10" t="str">
        <f t="shared" si="205"/>
        <v>N/A</v>
      </c>
      <c r="I938" s="96">
        <v>-6.25</v>
      </c>
      <c r="J938" s="96">
        <v>12.78</v>
      </c>
      <c r="K938" s="11" t="s">
        <v>117</v>
      </c>
      <c r="L938" s="21" t="str">
        <f t="shared" si="206"/>
        <v>Yes</v>
      </c>
    </row>
    <row r="939" spans="1:12">
      <c r="A939" s="118" t="s">
        <v>648</v>
      </c>
      <c r="B939" s="70" t="s">
        <v>51</v>
      </c>
      <c r="C939" s="40">
        <v>172.84635417000001</v>
      </c>
      <c r="D939" s="10" t="str">
        <f t="shared" si="203"/>
        <v>N/A</v>
      </c>
      <c r="E939" s="40">
        <v>166.59166667</v>
      </c>
      <c r="F939" s="10" t="str">
        <f t="shared" si="204"/>
        <v>N/A</v>
      </c>
      <c r="G939" s="40">
        <v>143.43349753999999</v>
      </c>
      <c r="H939" s="10" t="str">
        <f t="shared" si="205"/>
        <v>N/A</v>
      </c>
      <c r="I939" s="96">
        <v>-3.62</v>
      </c>
      <c r="J939" s="96">
        <v>-13.9</v>
      </c>
      <c r="K939" s="11" t="s">
        <v>117</v>
      </c>
      <c r="L939" s="21" t="str">
        <f t="shared" si="206"/>
        <v>Yes</v>
      </c>
    </row>
    <row r="940" spans="1:12">
      <c r="A940" s="118" t="s">
        <v>658</v>
      </c>
      <c r="B940" s="70" t="s">
        <v>51</v>
      </c>
      <c r="C940" s="40">
        <v>26152</v>
      </c>
      <c r="D940" s="10" t="str">
        <f t="shared" si="203"/>
        <v>N/A</v>
      </c>
      <c r="E940" s="40">
        <v>31739</v>
      </c>
      <c r="F940" s="10" t="str">
        <f t="shared" si="204"/>
        <v>N/A</v>
      </c>
      <c r="G940" s="40">
        <v>31704</v>
      </c>
      <c r="H940" s="10" t="str">
        <f t="shared" si="205"/>
        <v>N/A</v>
      </c>
      <c r="I940" s="96">
        <v>21.36</v>
      </c>
      <c r="J940" s="96">
        <v>-0.11</v>
      </c>
      <c r="K940" s="11" t="s">
        <v>117</v>
      </c>
      <c r="L940" s="21" t="str">
        <f t="shared" si="206"/>
        <v>Yes</v>
      </c>
    </row>
    <row r="941" spans="1:12">
      <c r="A941" s="118" t="s">
        <v>660</v>
      </c>
      <c r="B941" s="70" t="s">
        <v>51</v>
      </c>
      <c r="C941" s="39">
        <v>189</v>
      </c>
      <c r="D941" s="10" t="str">
        <f t="shared" si="203"/>
        <v>N/A</v>
      </c>
      <c r="E941" s="39">
        <v>109</v>
      </c>
      <c r="F941" s="10" t="str">
        <f t="shared" si="204"/>
        <v>N/A</v>
      </c>
      <c r="G941" s="39">
        <v>103</v>
      </c>
      <c r="H941" s="10" t="str">
        <f t="shared" si="205"/>
        <v>N/A</v>
      </c>
      <c r="I941" s="96">
        <v>-42.3</v>
      </c>
      <c r="J941" s="96">
        <v>-5.5</v>
      </c>
      <c r="K941" s="11" t="s">
        <v>117</v>
      </c>
      <c r="L941" s="21" t="str">
        <f t="shared" si="206"/>
        <v>Yes</v>
      </c>
    </row>
    <row r="942" spans="1:12">
      <c r="A942" s="118" t="s">
        <v>659</v>
      </c>
      <c r="B942" s="70" t="s">
        <v>51</v>
      </c>
      <c r="C942" s="40">
        <v>138.37037036999999</v>
      </c>
      <c r="D942" s="10" t="str">
        <f t="shared" si="203"/>
        <v>N/A</v>
      </c>
      <c r="E942" s="40">
        <v>291.18348623999998</v>
      </c>
      <c r="F942" s="10" t="str">
        <f t="shared" si="204"/>
        <v>N/A</v>
      </c>
      <c r="G942" s="40">
        <v>307.80582523999999</v>
      </c>
      <c r="H942" s="10" t="str">
        <f t="shared" si="205"/>
        <v>N/A</v>
      </c>
      <c r="I942" s="96">
        <v>110.4</v>
      </c>
      <c r="J942" s="96">
        <v>5.7089999999999996</v>
      </c>
      <c r="K942" s="11" t="s">
        <v>117</v>
      </c>
      <c r="L942" s="21" t="str">
        <f t="shared" si="206"/>
        <v>Yes</v>
      </c>
    </row>
    <row r="943" spans="1:12">
      <c r="A943" s="118" t="s">
        <v>649</v>
      </c>
      <c r="B943" s="70" t="s">
        <v>51</v>
      </c>
      <c r="C943" s="40">
        <v>0</v>
      </c>
      <c r="D943" s="10" t="str">
        <f t="shared" si="203"/>
        <v>N/A</v>
      </c>
      <c r="E943" s="40">
        <v>0</v>
      </c>
      <c r="F943" s="10" t="str">
        <f t="shared" si="204"/>
        <v>N/A</v>
      </c>
      <c r="G943" s="40">
        <v>0</v>
      </c>
      <c r="H943" s="10" t="str">
        <f t="shared" si="205"/>
        <v>N/A</v>
      </c>
      <c r="I943" s="96" t="s">
        <v>1000</v>
      </c>
      <c r="J943" s="96" t="s">
        <v>1000</v>
      </c>
      <c r="K943" s="11" t="s">
        <v>117</v>
      </c>
      <c r="L943" s="21" t="str">
        <f t="shared" si="206"/>
        <v>N/A</v>
      </c>
    </row>
    <row r="944" spans="1:12">
      <c r="A944" s="118" t="s">
        <v>650</v>
      </c>
      <c r="B944" s="70" t="s">
        <v>51</v>
      </c>
      <c r="C944" s="39">
        <v>0</v>
      </c>
      <c r="D944" s="10" t="str">
        <f t="shared" si="203"/>
        <v>N/A</v>
      </c>
      <c r="E944" s="39">
        <v>0</v>
      </c>
      <c r="F944" s="10" t="str">
        <f t="shared" si="204"/>
        <v>N/A</v>
      </c>
      <c r="G944" s="39">
        <v>0</v>
      </c>
      <c r="H944" s="10" t="str">
        <f t="shared" si="205"/>
        <v>N/A</v>
      </c>
      <c r="I944" s="96" t="s">
        <v>1000</v>
      </c>
      <c r="J944" s="96" t="s">
        <v>1000</v>
      </c>
      <c r="K944" s="11" t="s">
        <v>117</v>
      </c>
      <c r="L944" s="21" t="str">
        <f t="shared" si="206"/>
        <v>N/A</v>
      </c>
    </row>
    <row r="945" spans="1:12">
      <c r="A945" s="118" t="s">
        <v>651</v>
      </c>
      <c r="B945" s="70" t="s">
        <v>51</v>
      </c>
      <c r="C945" s="40" t="s">
        <v>1000</v>
      </c>
      <c r="D945" s="10" t="str">
        <f t="shared" si="203"/>
        <v>N/A</v>
      </c>
      <c r="E945" s="40" t="s">
        <v>1000</v>
      </c>
      <c r="F945" s="10" t="str">
        <f t="shared" si="204"/>
        <v>N/A</v>
      </c>
      <c r="G945" s="40" t="s">
        <v>1000</v>
      </c>
      <c r="H945" s="10" t="str">
        <f t="shared" si="205"/>
        <v>N/A</v>
      </c>
      <c r="I945" s="96" t="s">
        <v>1000</v>
      </c>
      <c r="J945" s="96" t="s">
        <v>1000</v>
      </c>
      <c r="K945" s="11" t="s">
        <v>117</v>
      </c>
      <c r="L945" s="21" t="str">
        <f t="shared" si="206"/>
        <v>N/A</v>
      </c>
    </row>
    <row r="946" spans="1:12">
      <c r="A946" s="118" t="s">
        <v>960</v>
      </c>
      <c r="B946" s="70" t="s">
        <v>51</v>
      </c>
      <c r="C946" s="40">
        <v>62920762</v>
      </c>
      <c r="D946" s="10" t="str">
        <f t="shared" si="203"/>
        <v>N/A</v>
      </c>
      <c r="E946" s="40">
        <v>67226351</v>
      </c>
      <c r="F946" s="10" t="str">
        <f t="shared" si="204"/>
        <v>N/A</v>
      </c>
      <c r="G946" s="40">
        <v>73181617</v>
      </c>
      <c r="H946" s="10" t="str">
        <f t="shared" si="205"/>
        <v>N/A</v>
      </c>
      <c r="I946" s="96">
        <v>6.843</v>
      </c>
      <c r="J946" s="96">
        <v>8.859</v>
      </c>
      <c r="K946" s="11" t="s">
        <v>117</v>
      </c>
      <c r="L946" s="21" t="str">
        <f t="shared" si="206"/>
        <v>Yes</v>
      </c>
    </row>
    <row r="947" spans="1:12">
      <c r="A947" s="118" t="s">
        <v>652</v>
      </c>
      <c r="B947" s="70" t="s">
        <v>51</v>
      </c>
      <c r="C947" s="39">
        <v>2609</v>
      </c>
      <c r="D947" s="10" t="str">
        <f t="shared" si="203"/>
        <v>N/A</v>
      </c>
      <c r="E947" s="39">
        <v>2723</v>
      </c>
      <c r="F947" s="10" t="str">
        <f t="shared" si="204"/>
        <v>N/A</v>
      </c>
      <c r="G947" s="39">
        <v>2836</v>
      </c>
      <c r="H947" s="10" t="str">
        <f t="shared" si="205"/>
        <v>N/A</v>
      </c>
      <c r="I947" s="96">
        <v>4.3689999999999998</v>
      </c>
      <c r="J947" s="96">
        <v>4.1500000000000004</v>
      </c>
      <c r="K947" s="11" t="s">
        <v>117</v>
      </c>
      <c r="L947" s="21" t="str">
        <f t="shared" si="206"/>
        <v>Yes</v>
      </c>
    </row>
    <row r="948" spans="1:12">
      <c r="A948" s="118" t="s">
        <v>653</v>
      </c>
      <c r="B948" s="101" t="s">
        <v>51</v>
      </c>
      <c r="C948" s="44">
        <v>24116.811805000001</v>
      </c>
      <c r="D948" s="52" t="str">
        <f t="shared" si="203"/>
        <v>N/A</v>
      </c>
      <c r="E948" s="44">
        <v>24688.340433000001</v>
      </c>
      <c r="F948" s="52" t="str">
        <f t="shared" si="204"/>
        <v>N/A</v>
      </c>
      <c r="G948" s="44">
        <v>25804.519393999999</v>
      </c>
      <c r="H948" s="52" t="str">
        <f t="shared" si="205"/>
        <v>N/A</v>
      </c>
      <c r="I948" s="102">
        <v>2.37</v>
      </c>
      <c r="J948" s="102">
        <v>4.5209999999999999</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65996561</v>
      </c>
      <c r="D950" s="10" t="str">
        <f t="shared" ref="D950:D965" si="207">IF($B950="N/A","N/A",IF(C950&gt;10,"No",IF(C950&lt;-10,"No","Yes")))</f>
        <v>N/A</v>
      </c>
      <c r="E950" s="40">
        <v>70840523</v>
      </c>
      <c r="F950" s="10" t="str">
        <f t="shared" ref="F950:F965" si="208">IF($B950="N/A","N/A",IF(E950&gt;10,"No",IF(E950&lt;-10,"No","Yes")))</f>
        <v>N/A</v>
      </c>
      <c r="G950" s="40">
        <v>77175180</v>
      </c>
      <c r="H950" s="10" t="str">
        <f t="shared" ref="H950:H965" si="209">IF($B950="N/A","N/A",IF(G950&gt;10,"No",IF(G950&lt;-10,"No","Yes")))</f>
        <v>N/A</v>
      </c>
      <c r="I950" s="96">
        <v>7.34</v>
      </c>
      <c r="J950" s="96">
        <v>8.9420000000000002</v>
      </c>
      <c r="K950" s="11" t="s">
        <v>117</v>
      </c>
      <c r="L950" s="21" t="str">
        <f t="shared" ref="L950:L965" si="210">IF(J950="Div by 0", "N/A", IF(K950="N/A","N/A", IF(J950&gt;VALUE(MID(K950,1,2)), "No", IF(J950&lt;-1*VALUE(MID(K950,1,2)), "No", "Yes"))))</f>
        <v>Yes</v>
      </c>
    </row>
    <row r="951" spans="1:12">
      <c r="A951" s="111" t="s">
        <v>492</v>
      </c>
      <c r="B951" s="70" t="s">
        <v>51</v>
      </c>
      <c r="C951" s="39">
        <v>2986</v>
      </c>
      <c r="D951" s="10" t="str">
        <f t="shared" si="207"/>
        <v>N/A</v>
      </c>
      <c r="E951" s="39">
        <v>3099</v>
      </c>
      <c r="F951" s="10" t="str">
        <f t="shared" si="208"/>
        <v>N/A</v>
      </c>
      <c r="G951" s="39">
        <v>3195</v>
      </c>
      <c r="H951" s="10" t="str">
        <f t="shared" si="209"/>
        <v>N/A</v>
      </c>
      <c r="I951" s="96">
        <v>3.7839999999999998</v>
      </c>
      <c r="J951" s="96">
        <v>3.0979999999999999</v>
      </c>
      <c r="K951" s="11" t="s">
        <v>117</v>
      </c>
      <c r="L951" s="21" t="str">
        <f t="shared" si="210"/>
        <v>Yes</v>
      </c>
    </row>
    <row r="952" spans="1:12">
      <c r="A952" s="111" t="s">
        <v>844</v>
      </c>
      <c r="B952" s="70" t="s">
        <v>51</v>
      </c>
      <c r="C952" s="40">
        <v>22101.996316000001</v>
      </c>
      <c r="D952" s="10" t="str">
        <f t="shared" si="207"/>
        <v>N/A</v>
      </c>
      <c r="E952" s="40">
        <v>22859.155534000001</v>
      </c>
      <c r="F952" s="10" t="str">
        <f t="shared" si="208"/>
        <v>N/A</v>
      </c>
      <c r="G952" s="40">
        <v>24154.985915000001</v>
      </c>
      <c r="H952" s="10" t="str">
        <f t="shared" si="209"/>
        <v>N/A</v>
      </c>
      <c r="I952" s="96">
        <v>3.4260000000000002</v>
      </c>
      <c r="J952" s="96">
        <v>5.6689999999999996</v>
      </c>
      <c r="K952" s="11" t="s">
        <v>117</v>
      </c>
      <c r="L952" s="21" t="str">
        <f t="shared" si="210"/>
        <v>Yes</v>
      </c>
    </row>
    <row r="953" spans="1:12">
      <c r="A953" s="153" t="s">
        <v>592</v>
      </c>
      <c r="B953" s="70" t="s">
        <v>51</v>
      </c>
      <c r="C953" s="40">
        <v>7099.9906054000003</v>
      </c>
      <c r="D953" s="10" t="str">
        <f t="shared" si="207"/>
        <v>N/A</v>
      </c>
      <c r="E953" s="40">
        <v>8139.6815353000002</v>
      </c>
      <c r="F953" s="10" t="str">
        <f t="shared" si="208"/>
        <v>N/A</v>
      </c>
      <c r="G953" s="40">
        <v>8851.7608476000005</v>
      </c>
      <c r="H953" s="10" t="str">
        <f t="shared" si="209"/>
        <v>N/A</v>
      </c>
      <c r="I953" s="96">
        <v>14.64</v>
      </c>
      <c r="J953" s="96">
        <v>8.7479999999999993</v>
      </c>
      <c r="K953" s="11" t="s">
        <v>117</v>
      </c>
      <c r="L953" s="21" t="str">
        <f t="shared" si="210"/>
        <v>Yes</v>
      </c>
    </row>
    <row r="954" spans="1:12">
      <c r="A954" s="153" t="s">
        <v>595</v>
      </c>
      <c r="B954" s="70" t="s">
        <v>51</v>
      </c>
      <c r="C954" s="40">
        <v>29267.637982</v>
      </c>
      <c r="D954" s="10" t="str">
        <f t="shared" si="207"/>
        <v>N/A</v>
      </c>
      <c r="E954" s="40">
        <v>29552.270765000001</v>
      </c>
      <c r="F954" s="10" t="str">
        <f t="shared" si="208"/>
        <v>N/A</v>
      </c>
      <c r="G954" s="40">
        <v>31046.088516</v>
      </c>
      <c r="H954" s="10" t="str">
        <f t="shared" si="209"/>
        <v>N/A</v>
      </c>
      <c r="I954" s="96">
        <v>0.97250000000000003</v>
      </c>
      <c r="J954" s="96">
        <v>5.0549999999999997</v>
      </c>
      <c r="K954" s="11" t="s">
        <v>117</v>
      </c>
      <c r="L954" s="21" t="str">
        <f t="shared" si="210"/>
        <v>Yes</v>
      </c>
    </row>
    <row r="955" spans="1:12">
      <c r="A955" s="118" t="s">
        <v>493</v>
      </c>
      <c r="B955" s="70" t="s">
        <v>51</v>
      </c>
      <c r="C955" s="21">
        <v>10.531884875999999</v>
      </c>
      <c r="D955" s="10" t="str">
        <f t="shared" si="207"/>
        <v>N/A</v>
      </c>
      <c r="E955" s="21">
        <v>10.708732161</v>
      </c>
      <c r="F955" s="10" t="str">
        <f t="shared" si="208"/>
        <v>N/A</v>
      </c>
      <c r="G955" s="21">
        <v>10.985799264000001</v>
      </c>
      <c r="H955" s="10" t="str">
        <f t="shared" si="209"/>
        <v>N/A</v>
      </c>
      <c r="I955" s="96">
        <v>1.679</v>
      </c>
      <c r="J955" s="96">
        <v>2.5870000000000002</v>
      </c>
      <c r="K955" s="11" t="s">
        <v>117</v>
      </c>
      <c r="L955" s="21" t="str">
        <f t="shared" si="210"/>
        <v>Yes</v>
      </c>
    </row>
    <row r="956" spans="1:12">
      <c r="A956" s="153" t="s">
        <v>592</v>
      </c>
      <c r="B956" s="70" t="s">
        <v>51</v>
      </c>
      <c r="C956" s="21">
        <v>7.5827133133000002</v>
      </c>
      <c r="D956" s="10" t="str">
        <f t="shared" si="207"/>
        <v>N/A</v>
      </c>
      <c r="E956" s="21">
        <v>7.6025236593000001</v>
      </c>
      <c r="F956" s="10" t="str">
        <f t="shared" si="208"/>
        <v>N/A</v>
      </c>
      <c r="G956" s="21">
        <v>7.8788360629999996</v>
      </c>
      <c r="H956" s="10" t="str">
        <f t="shared" si="209"/>
        <v>N/A</v>
      </c>
      <c r="I956" s="96">
        <v>0.26129999999999998</v>
      </c>
      <c r="J956" s="96">
        <v>3.6339999999999999</v>
      </c>
      <c r="K956" s="11" t="s">
        <v>117</v>
      </c>
      <c r="L956" s="21" t="str">
        <f t="shared" si="210"/>
        <v>Yes</v>
      </c>
    </row>
    <row r="957" spans="1:12">
      <c r="A957" s="153" t="s">
        <v>595</v>
      </c>
      <c r="B957" s="70" t="s">
        <v>51</v>
      </c>
      <c r="C957" s="21">
        <v>13.488092856</v>
      </c>
      <c r="D957" s="10" t="str">
        <f t="shared" si="207"/>
        <v>N/A</v>
      </c>
      <c r="E957" s="21">
        <v>13.565472022</v>
      </c>
      <c r="F957" s="10" t="str">
        <f t="shared" si="208"/>
        <v>N/A</v>
      </c>
      <c r="G957" s="21">
        <v>13.736126699</v>
      </c>
      <c r="H957" s="10" t="str">
        <f t="shared" si="209"/>
        <v>N/A</v>
      </c>
      <c r="I957" s="96">
        <v>0.57369999999999999</v>
      </c>
      <c r="J957" s="96">
        <v>1.258</v>
      </c>
      <c r="K957" s="11" t="s">
        <v>117</v>
      </c>
      <c r="L957" s="21" t="str">
        <f t="shared" si="210"/>
        <v>Yes</v>
      </c>
    </row>
    <row r="958" spans="1:12" ht="12.75" customHeight="1">
      <c r="A958" s="111" t="s">
        <v>840</v>
      </c>
      <c r="B958" s="70" t="s">
        <v>51</v>
      </c>
      <c r="C958" s="40">
        <v>62920762</v>
      </c>
      <c r="D958" s="10" t="str">
        <f t="shared" si="207"/>
        <v>N/A</v>
      </c>
      <c r="E958" s="40">
        <v>67226351</v>
      </c>
      <c r="F958" s="10" t="str">
        <f t="shared" si="208"/>
        <v>N/A</v>
      </c>
      <c r="G958" s="40">
        <v>73181617</v>
      </c>
      <c r="H958" s="10" t="str">
        <f t="shared" si="209"/>
        <v>N/A</v>
      </c>
      <c r="I958" s="96">
        <v>6.843</v>
      </c>
      <c r="J958" s="96">
        <v>8.859</v>
      </c>
      <c r="K958" s="11" t="s">
        <v>117</v>
      </c>
      <c r="L958" s="21" t="str">
        <f t="shared" si="210"/>
        <v>Yes</v>
      </c>
    </row>
    <row r="959" spans="1:12" ht="13.5" customHeight="1">
      <c r="A959" s="190" t="s">
        <v>967</v>
      </c>
      <c r="B959" s="70" t="s">
        <v>51</v>
      </c>
      <c r="C959" s="39">
        <v>2609</v>
      </c>
      <c r="D959" s="10" t="str">
        <f t="shared" si="207"/>
        <v>N/A</v>
      </c>
      <c r="E959" s="39">
        <v>2723</v>
      </c>
      <c r="F959" s="10" t="str">
        <f t="shared" si="208"/>
        <v>N/A</v>
      </c>
      <c r="G959" s="39">
        <v>2836</v>
      </c>
      <c r="H959" s="10" t="str">
        <f t="shared" si="209"/>
        <v>N/A</v>
      </c>
      <c r="I959" s="96">
        <v>4.3689999999999998</v>
      </c>
      <c r="J959" s="96">
        <v>4.1500000000000004</v>
      </c>
      <c r="K959" s="11" t="s">
        <v>117</v>
      </c>
      <c r="L959" s="21" t="str">
        <f t="shared" si="210"/>
        <v>Yes</v>
      </c>
    </row>
    <row r="960" spans="1:12" ht="25.5">
      <c r="A960" s="111" t="s">
        <v>845</v>
      </c>
      <c r="B960" s="70" t="s">
        <v>51</v>
      </c>
      <c r="C960" s="40">
        <v>24116.811805000001</v>
      </c>
      <c r="D960" s="10" t="str">
        <f t="shared" si="207"/>
        <v>N/A</v>
      </c>
      <c r="E960" s="40">
        <v>24688.340433000001</v>
      </c>
      <c r="F960" s="10" t="str">
        <f t="shared" si="208"/>
        <v>N/A</v>
      </c>
      <c r="G960" s="40">
        <v>25804.519393999999</v>
      </c>
      <c r="H960" s="10" t="str">
        <f t="shared" si="209"/>
        <v>N/A</v>
      </c>
      <c r="I960" s="96">
        <v>2.37</v>
      </c>
      <c r="J960" s="96">
        <v>4.5209999999999999</v>
      </c>
      <c r="K960" s="11" t="s">
        <v>117</v>
      </c>
      <c r="L960" s="21" t="str">
        <f t="shared" si="210"/>
        <v>Yes</v>
      </c>
    </row>
    <row r="961" spans="1:12">
      <c r="A961" s="153" t="s">
        <v>654</v>
      </c>
      <c r="B961" s="70" t="s">
        <v>51</v>
      </c>
      <c r="C961" s="40">
        <v>6871.5682102999999</v>
      </c>
      <c r="D961" s="10" t="str">
        <f t="shared" si="207"/>
        <v>N/A</v>
      </c>
      <c r="E961" s="40">
        <v>7622.7901086000002</v>
      </c>
      <c r="F961" s="10" t="str">
        <f t="shared" si="208"/>
        <v>N/A</v>
      </c>
      <c r="G961" s="40">
        <v>8193.7979333999992</v>
      </c>
      <c r="H961" s="10" t="str">
        <f t="shared" si="209"/>
        <v>N/A</v>
      </c>
      <c r="I961" s="96">
        <v>10.93</v>
      </c>
      <c r="J961" s="96">
        <v>7.4909999999999997</v>
      </c>
      <c r="K961" s="11" t="s">
        <v>117</v>
      </c>
      <c r="L961" s="21" t="str">
        <f t="shared" si="210"/>
        <v>Yes</v>
      </c>
    </row>
    <row r="962" spans="1:12">
      <c r="A962" s="153" t="s">
        <v>655</v>
      </c>
      <c r="B962" s="70" t="s">
        <v>51</v>
      </c>
      <c r="C962" s="40">
        <v>31757.921460000001</v>
      </c>
      <c r="D962" s="10" t="str">
        <f t="shared" si="207"/>
        <v>N/A</v>
      </c>
      <c r="E962" s="40">
        <v>32170.685684</v>
      </c>
      <c r="F962" s="10" t="str">
        <f t="shared" si="208"/>
        <v>N/A</v>
      </c>
      <c r="G962" s="40">
        <v>33623.353869999999</v>
      </c>
      <c r="H962" s="10" t="str">
        <f t="shared" si="209"/>
        <v>N/A</v>
      </c>
      <c r="I962" s="96">
        <v>1.3</v>
      </c>
      <c r="J962" s="96">
        <v>4.516</v>
      </c>
      <c r="K962" s="11" t="s">
        <v>117</v>
      </c>
      <c r="L962" s="21" t="str">
        <f t="shared" si="210"/>
        <v>Yes</v>
      </c>
    </row>
    <row r="963" spans="1:12" ht="25.5">
      <c r="A963" s="118" t="s">
        <v>494</v>
      </c>
      <c r="B963" s="70" t="s">
        <v>51</v>
      </c>
      <c r="C963" s="21">
        <v>9.2021726862000008</v>
      </c>
      <c r="D963" s="10" t="str">
        <f t="shared" si="207"/>
        <v>N/A</v>
      </c>
      <c r="E963" s="21">
        <v>9.4094474584000007</v>
      </c>
      <c r="F963" s="10" t="str">
        <f t="shared" si="208"/>
        <v>N/A</v>
      </c>
      <c r="G963" s="21">
        <v>9.7514011622000005</v>
      </c>
      <c r="H963" s="10" t="str">
        <f t="shared" si="209"/>
        <v>N/A</v>
      </c>
      <c r="I963" s="96">
        <v>2.2519999999999998</v>
      </c>
      <c r="J963" s="96">
        <v>3.6339999999999999</v>
      </c>
      <c r="K963" s="11" t="s">
        <v>117</v>
      </c>
      <c r="L963" s="21" t="str">
        <f t="shared" si="210"/>
        <v>Yes</v>
      </c>
    </row>
    <row r="964" spans="1:12">
      <c r="A964" s="153" t="s">
        <v>592</v>
      </c>
      <c r="B964" s="70" t="s">
        <v>51</v>
      </c>
      <c r="C964" s="21">
        <v>6.3242045275000001</v>
      </c>
      <c r="D964" s="10" t="str">
        <f t="shared" si="207"/>
        <v>N/A</v>
      </c>
      <c r="E964" s="21">
        <v>6.5378548896000002</v>
      </c>
      <c r="F964" s="10" t="str">
        <f t="shared" si="208"/>
        <v>N/A</v>
      </c>
      <c r="G964" s="21">
        <v>6.9247893146999999</v>
      </c>
      <c r="H964" s="10" t="str">
        <f t="shared" si="209"/>
        <v>N/A</v>
      </c>
      <c r="I964" s="96">
        <v>3.3780000000000001</v>
      </c>
      <c r="J964" s="96">
        <v>5.9180000000000001</v>
      </c>
      <c r="K964" s="11" t="s">
        <v>117</v>
      </c>
      <c r="L964" s="21" t="str">
        <f t="shared" si="210"/>
        <v>Yes</v>
      </c>
    </row>
    <row r="965" spans="1:12">
      <c r="A965" s="153" t="s">
        <v>595</v>
      </c>
      <c r="B965" s="70" t="s">
        <v>51</v>
      </c>
      <c r="C965" s="21">
        <v>12.060569675</v>
      </c>
      <c r="D965" s="10" t="str">
        <f t="shared" si="207"/>
        <v>N/A</v>
      </c>
      <c r="E965" s="21">
        <v>12.050416958</v>
      </c>
      <c r="F965" s="10" t="str">
        <f t="shared" si="208"/>
        <v>N/A</v>
      </c>
      <c r="G965" s="21">
        <v>12.245915950000001</v>
      </c>
      <c r="H965" s="10" t="str">
        <f t="shared" si="209"/>
        <v>N/A</v>
      </c>
      <c r="I965" s="96">
        <v>-8.4000000000000005E-2</v>
      </c>
      <c r="J965" s="96">
        <v>1.6220000000000001</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302228</v>
      </c>
      <c r="D967" s="10" t="str">
        <f>IF($B967="N/A","N/A",IF(C967&gt;10,"No",IF(C967&lt;-10,"No","Yes")))</f>
        <v>N/A</v>
      </c>
      <c r="E967" s="45">
        <v>292780</v>
      </c>
      <c r="F967" s="10" t="str">
        <f>IF($B967="N/A","N/A",IF(E967&gt;10,"No",IF(E967&lt;-10,"No","Yes")))</f>
        <v>N/A</v>
      </c>
      <c r="G967" s="45">
        <v>280810</v>
      </c>
      <c r="H967" s="10" t="str">
        <f>IF($B967="N/A","N/A",IF(G967&gt;10,"No",IF(G967&lt;-10,"No","Yes")))</f>
        <v>N/A</v>
      </c>
      <c r="I967" s="96">
        <v>-3.13</v>
      </c>
      <c r="J967" s="96">
        <v>-4.09</v>
      </c>
      <c r="K967" s="66" t="s">
        <v>117</v>
      </c>
      <c r="L967" s="21" t="str">
        <f t="shared" ref="L967:L1007" si="211">IF(J967="Div by 0", "N/A", IF(K967="N/A","N/A", IF(J967&gt;VALUE(MID(K967,1,2)), "No", IF(J967&lt;-1*VALUE(MID(K967,1,2)), "No", "Yes"))))</f>
        <v>Yes</v>
      </c>
    </row>
    <row r="968" spans="1:12">
      <c r="A968" s="118" t="s">
        <v>39</v>
      </c>
      <c r="B968" s="70" t="s">
        <v>51</v>
      </c>
      <c r="C968" s="39">
        <v>246382</v>
      </c>
      <c r="D968" s="10" t="str">
        <f>IF($B968="N/A","N/A",IF(C968&gt;10,"No",IF(C968&lt;-10,"No","Yes")))</f>
        <v>N/A</v>
      </c>
      <c r="E968" s="39">
        <v>237722</v>
      </c>
      <c r="F968" s="10" t="str">
        <f>IF($B968="N/A","N/A",IF(E968&gt;10,"No",IF(E968&lt;-10,"No","Yes")))</f>
        <v>N/A</v>
      </c>
      <c r="G968" s="39">
        <v>229909</v>
      </c>
      <c r="H968" s="10" t="str">
        <f>IF($B968="N/A","N/A",IF(G968&gt;10,"No",IF(G968&lt;-10,"No","Yes")))</f>
        <v>N/A</v>
      </c>
      <c r="I968" s="96">
        <v>-3.51</v>
      </c>
      <c r="J968" s="96">
        <v>-3.29</v>
      </c>
      <c r="K968" s="11" t="s">
        <v>117</v>
      </c>
      <c r="L968" s="21" t="str">
        <f t="shared" si="211"/>
        <v>Yes</v>
      </c>
    </row>
    <row r="969" spans="1:12">
      <c r="A969" s="118" t="s">
        <v>495</v>
      </c>
      <c r="B969" s="21" t="s">
        <v>112</v>
      </c>
      <c r="C969" s="41">
        <v>81.521897374999995</v>
      </c>
      <c r="D969" s="10" t="str">
        <f>IF($B969="N/A","N/A",IF(C969&gt;90,"No",IF(C969&lt;65,"No","Yes")))</f>
        <v>Yes</v>
      </c>
      <c r="E969" s="41">
        <v>81.194753739999996</v>
      </c>
      <c r="F969" s="10" t="str">
        <f>IF($B969="N/A","N/A",IF(E969&gt;90,"No",IF(E969&lt;65,"No","Yes")))</f>
        <v>Yes</v>
      </c>
      <c r="G969" s="41">
        <v>81.873508778000001</v>
      </c>
      <c r="H969" s="10" t="str">
        <f>IF($B969="N/A","N/A",IF(G969&gt;90,"No",IF(G969&lt;65,"No","Yes")))</f>
        <v>Yes</v>
      </c>
      <c r="I969" s="96">
        <v>-0.40100000000000002</v>
      </c>
      <c r="J969" s="96">
        <v>0.83599999999999997</v>
      </c>
      <c r="K969" s="11" t="s">
        <v>117</v>
      </c>
      <c r="L969" s="21" t="str">
        <f t="shared" si="211"/>
        <v>Yes</v>
      </c>
    </row>
    <row r="970" spans="1:12">
      <c r="A970" s="118" t="s">
        <v>496</v>
      </c>
      <c r="B970" s="21" t="s">
        <v>111</v>
      </c>
      <c r="C970" s="41">
        <v>91.892097264</v>
      </c>
      <c r="D970" s="10" t="str">
        <f>IF($B970="N/A","N/A",IF(C970&gt;100,"No",IF(C970&lt;90,"No","Yes")))</f>
        <v>Yes</v>
      </c>
      <c r="E970" s="41">
        <v>84.750597486999993</v>
      </c>
      <c r="F970" s="10" t="str">
        <f>IF($B970="N/A","N/A",IF(E970&gt;100,"No",IF(E970&lt;90,"No","Yes")))</f>
        <v>No</v>
      </c>
      <c r="G970" s="41">
        <v>82.829851673999997</v>
      </c>
      <c r="H970" s="10" t="str">
        <f>IF($B970="N/A","N/A",IF(G970&gt;100,"No",IF(G970&lt;90,"No","Yes")))</f>
        <v>No</v>
      </c>
      <c r="I970" s="96">
        <v>-7.77</v>
      </c>
      <c r="J970" s="96">
        <v>-2.27</v>
      </c>
      <c r="K970" s="11" t="s">
        <v>117</v>
      </c>
      <c r="L970" s="21" t="str">
        <f t="shared" si="211"/>
        <v>Yes</v>
      </c>
    </row>
    <row r="971" spans="1:12">
      <c r="A971" s="118" t="s">
        <v>497</v>
      </c>
      <c r="B971" s="21" t="s">
        <v>113</v>
      </c>
      <c r="C971" s="41">
        <v>92.285455659999997</v>
      </c>
      <c r="D971" s="10" t="str">
        <f>IF($B971="N/A","N/A",IF(C971&gt;100,"No",IF(C971&lt;85,"No","Yes")))</f>
        <v>Yes</v>
      </c>
      <c r="E971" s="41">
        <v>90.190728030000002</v>
      </c>
      <c r="F971" s="10" t="str">
        <f>IF($B971="N/A","N/A",IF(E971&gt;100,"No",IF(E971&lt;85,"No","Yes")))</f>
        <v>Yes</v>
      </c>
      <c r="G971" s="41">
        <v>90.288837713000007</v>
      </c>
      <c r="H971" s="10" t="str">
        <f>IF($B971="N/A","N/A",IF(G971&gt;100,"No",IF(G971&lt;85,"No","Yes")))</f>
        <v>Yes</v>
      </c>
      <c r="I971" s="96">
        <v>-2.27</v>
      </c>
      <c r="J971" s="96">
        <v>0.10879999999999999</v>
      </c>
      <c r="K971" s="11" t="s">
        <v>117</v>
      </c>
      <c r="L971" s="21" t="str">
        <f t="shared" si="211"/>
        <v>Yes</v>
      </c>
    </row>
    <row r="972" spans="1:12">
      <c r="A972" s="118" t="s">
        <v>498</v>
      </c>
      <c r="B972" s="21" t="s">
        <v>114</v>
      </c>
      <c r="C972" s="41">
        <v>79.562226756000001</v>
      </c>
      <c r="D972" s="10" t="str">
        <f>IF($B972="N/A","N/A",IF(C972&gt;100,"No",IF(C972&lt;80,"No","Yes")))</f>
        <v>No</v>
      </c>
      <c r="E972" s="41">
        <v>78.852760294000007</v>
      </c>
      <c r="F972" s="10" t="str">
        <f>IF($B972="N/A","N/A",IF(E972&gt;100,"No",IF(E972&lt;80,"No","Yes")))</f>
        <v>No</v>
      </c>
      <c r="G972" s="41">
        <v>79.874713307999997</v>
      </c>
      <c r="H972" s="10" t="str">
        <f>IF($B972="N/A","N/A",IF(G972&gt;100,"No",IF(G972&lt;80,"No","Yes")))</f>
        <v>No</v>
      </c>
      <c r="I972" s="96">
        <v>-0.89200000000000002</v>
      </c>
      <c r="J972" s="96">
        <v>1.296</v>
      </c>
      <c r="K972" s="11" t="s">
        <v>117</v>
      </c>
      <c r="L972" s="21" t="str">
        <f t="shared" si="211"/>
        <v>Yes</v>
      </c>
    </row>
    <row r="973" spans="1:12">
      <c r="A973" s="118" t="s">
        <v>499</v>
      </c>
      <c r="B973" s="21" t="s">
        <v>114</v>
      </c>
      <c r="C973" s="41">
        <v>79.493461108999995</v>
      </c>
      <c r="D973" s="10" t="str">
        <f>IF($B973="N/A","N/A",IF(C973&gt;100,"No",IF(C973&lt;80,"No","Yes")))</f>
        <v>No</v>
      </c>
      <c r="E973" s="41">
        <v>81.503916046000001</v>
      </c>
      <c r="F973" s="10" t="str">
        <f>IF($B973="N/A","N/A",IF(E973&gt;100,"No",IF(E973&lt;80,"No","Yes")))</f>
        <v>Yes</v>
      </c>
      <c r="G973" s="41">
        <v>81.860040541000004</v>
      </c>
      <c r="H973" s="10" t="str">
        <f>IF($B973="N/A","N/A",IF(G973&gt;100,"No",IF(G973&lt;80,"No","Yes")))</f>
        <v>Yes</v>
      </c>
      <c r="I973" s="96">
        <v>2.5289999999999999</v>
      </c>
      <c r="J973" s="96">
        <v>0.43690000000000001</v>
      </c>
      <c r="K973" s="11" t="s">
        <v>117</v>
      </c>
      <c r="L973" s="21" t="str">
        <f t="shared" si="211"/>
        <v>Yes</v>
      </c>
    </row>
    <row r="974" spans="1:12">
      <c r="A974" s="69" t="s">
        <v>500</v>
      </c>
      <c r="B974" s="70" t="s">
        <v>51</v>
      </c>
      <c r="C974" s="39">
        <v>209560.58</v>
      </c>
      <c r="D974" s="10" t="str">
        <f t="shared" ref="D974:D1005" si="212">IF($B974="N/A","N/A",IF(C974&gt;10,"No",IF(C974&lt;-10,"No","Yes")))</f>
        <v>N/A</v>
      </c>
      <c r="E974" s="39">
        <v>202199.45</v>
      </c>
      <c r="F974" s="10" t="str">
        <f t="shared" ref="F974:F1005" si="213">IF($B974="N/A","N/A",IF(E974&gt;10,"No",IF(E974&lt;-10,"No","Yes")))</f>
        <v>N/A</v>
      </c>
      <c r="G974" s="39">
        <v>192498</v>
      </c>
      <c r="H974" s="10" t="str">
        <f t="shared" ref="H974:H1005" si="214">IF($B974="N/A","N/A",IF(G974&gt;10,"No",IF(G974&lt;-10,"No","Yes")))</f>
        <v>N/A</v>
      </c>
      <c r="I974" s="96">
        <v>-3.51</v>
      </c>
      <c r="J974" s="96">
        <v>-4.8</v>
      </c>
      <c r="K974" s="11" t="s">
        <v>117</v>
      </c>
      <c r="L974" s="21" t="str">
        <f t="shared" si="211"/>
        <v>Yes</v>
      </c>
    </row>
    <row r="975" spans="1:12">
      <c r="A975" s="69" t="s">
        <v>591</v>
      </c>
      <c r="B975" s="70" t="s">
        <v>51</v>
      </c>
      <c r="C975" s="39">
        <v>13160</v>
      </c>
      <c r="D975" s="10" t="str">
        <f t="shared" si="212"/>
        <v>N/A</v>
      </c>
      <c r="E975" s="39">
        <v>12971</v>
      </c>
      <c r="F975" s="10" t="str">
        <f t="shared" si="213"/>
        <v>N/A</v>
      </c>
      <c r="G975" s="39">
        <v>12877</v>
      </c>
      <c r="H975" s="10" t="str">
        <f t="shared" si="214"/>
        <v>N/A</v>
      </c>
      <c r="I975" s="96">
        <v>-1.44</v>
      </c>
      <c r="J975" s="96">
        <v>-0.72499999999999998</v>
      </c>
      <c r="K975" s="11" t="s">
        <v>116</v>
      </c>
      <c r="L975" s="21" t="str">
        <f t="shared" si="211"/>
        <v>Yes</v>
      </c>
    </row>
    <row r="976" spans="1:12">
      <c r="A976" s="153" t="s">
        <v>787</v>
      </c>
      <c r="B976" s="70" t="s">
        <v>51</v>
      </c>
      <c r="C976" s="39">
        <v>3486</v>
      </c>
      <c r="D976" s="10" t="str">
        <f t="shared" si="212"/>
        <v>N/A</v>
      </c>
      <c r="E976" s="39">
        <v>3551</v>
      </c>
      <c r="F976" s="10" t="str">
        <f t="shared" si="213"/>
        <v>N/A</v>
      </c>
      <c r="G976" s="39">
        <v>3588</v>
      </c>
      <c r="H976" s="10" t="str">
        <f t="shared" si="214"/>
        <v>N/A</v>
      </c>
      <c r="I976" s="96">
        <v>1.865</v>
      </c>
      <c r="J976" s="96">
        <v>1.042</v>
      </c>
      <c r="K976" s="11" t="s">
        <v>116</v>
      </c>
      <c r="L976" s="21" t="str">
        <f t="shared" si="211"/>
        <v>Yes</v>
      </c>
    </row>
    <row r="977" spans="1:12">
      <c r="A977" s="153" t="s">
        <v>788</v>
      </c>
      <c r="B977" s="70" t="s">
        <v>51</v>
      </c>
      <c r="C977" s="39">
        <v>1732</v>
      </c>
      <c r="D977" s="10" t="str">
        <f t="shared" si="212"/>
        <v>N/A</v>
      </c>
      <c r="E977" s="39">
        <v>1548</v>
      </c>
      <c r="F977" s="10" t="str">
        <f t="shared" si="213"/>
        <v>N/A</v>
      </c>
      <c r="G977" s="39">
        <v>1507</v>
      </c>
      <c r="H977" s="10" t="str">
        <f t="shared" si="214"/>
        <v>N/A</v>
      </c>
      <c r="I977" s="96">
        <v>-10.6</v>
      </c>
      <c r="J977" s="96">
        <v>-2.65</v>
      </c>
      <c r="K977" s="11" t="s">
        <v>116</v>
      </c>
      <c r="L977" s="21" t="str">
        <f t="shared" si="211"/>
        <v>Yes</v>
      </c>
    </row>
    <row r="978" spans="1:12">
      <c r="A978" s="153" t="s">
        <v>789</v>
      </c>
      <c r="B978" s="70" t="s">
        <v>51</v>
      </c>
      <c r="C978" s="39">
        <v>3345</v>
      </c>
      <c r="D978" s="10" t="str">
        <f t="shared" si="212"/>
        <v>N/A</v>
      </c>
      <c r="E978" s="39">
        <v>3409</v>
      </c>
      <c r="F978" s="10" t="str">
        <f t="shared" si="213"/>
        <v>N/A</v>
      </c>
      <c r="G978" s="39">
        <v>3546</v>
      </c>
      <c r="H978" s="10" t="str">
        <f t="shared" si="214"/>
        <v>N/A</v>
      </c>
      <c r="I978" s="96">
        <v>1.913</v>
      </c>
      <c r="J978" s="96">
        <v>4.0190000000000001</v>
      </c>
      <c r="K978" s="11" t="s">
        <v>116</v>
      </c>
      <c r="L978" s="21" t="str">
        <f t="shared" si="211"/>
        <v>Yes</v>
      </c>
    </row>
    <row r="979" spans="1:12">
      <c r="A979" s="153" t="s">
        <v>790</v>
      </c>
      <c r="B979" s="70" t="s">
        <v>51</v>
      </c>
      <c r="C979" s="39">
        <v>4597</v>
      </c>
      <c r="D979" s="10" t="str">
        <f t="shared" si="212"/>
        <v>N/A</v>
      </c>
      <c r="E979" s="39">
        <v>4463</v>
      </c>
      <c r="F979" s="10" t="str">
        <f t="shared" si="213"/>
        <v>N/A</v>
      </c>
      <c r="G979" s="39">
        <v>4236</v>
      </c>
      <c r="H979" s="10" t="str">
        <f t="shared" si="214"/>
        <v>N/A</v>
      </c>
      <c r="I979" s="96">
        <v>-2.91</v>
      </c>
      <c r="J979" s="96">
        <v>-5.09</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1000</v>
      </c>
      <c r="J980" s="96" t="s">
        <v>1000</v>
      </c>
      <c r="K980" s="11" t="s">
        <v>116</v>
      </c>
      <c r="L980" s="21" t="str">
        <f t="shared" si="211"/>
        <v>N/A</v>
      </c>
    </row>
    <row r="981" spans="1:12">
      <c r="A981" s="69" t="s">
        <v>594</v>
      </c>
      <c r="B981" s="70" t="s">
        <v>51</v>
      </c>
      <c r="C981" s="39">
        <v>34247</v>
      </c>
      <c r="D981" s="10" t="str">
        <f t="shared" si="212"/>
        <v>N/A</v>
      </c>
      <c r="E981" s="39">
        <v>35548</v>
      </c>
      <c r="F981" s="10" t="str">
        <f t="shared" si="213"/>
        <v>N/A</v>
      </c>
      <c r="G981" s="39">
        <v>36041</v>
      </c>
      <c r="H981" s="10" t="str">
        <f t="shared" si="214"/>
        <v>N/A</v>
      </c>
      <c r="I981" s="96">
        <v>3.7989999999999999</v>
      </c>
      <c r="J981" s="96">
        <v>1.387</v>
      </c>
      <c r="K981" s="11" t="s">
        <v>116</v>
      </c>
      <c r="L981" s="21" t="str">
        <f t="shared" si="211"/>
        <v>Yes</v>
      </c>
    </row>
    <row r="982" spans="1:12">
      <c r="A982" s="153" t="s">
        <v>792</v>
      </c>
      <c r="B982" s="70" t="s">
        <v>51</v>
      </c>
      <c r="C982" s="39">
        <v>16031</v>
      </c>
      <c r="D982" s="10" t="str">
        <f t="shared" si="212"/>
        <v>N/A</v>
      </c>
      <c r="E982" s="39">
        <v>16664</v>
      </c>
      <c r="F982" s="10" t="str">
        <f t="shared" si="213"/>
        <v>N/A</v>
      </c>
      <c r="G982" s="39">
        <v>17229</v>
      </c>
      <c r="H982" s="10" t="str">
        <f t="shared" si="214"/>
        <v>N/A</v>
      </c>
      <c r="I982" s="96">
        <v>3.9489999999999998</v>
      </c>
      <c r="J982" s="96">
        <v>3.391</v>
      </c>
      <c r="K982" s="11" t="s">
        <v>116</v>
      </c>
      <c r="L982" s="21" t="str">
        <f t="shared" si="211"/>
        <v>Yes</v>
      </c>
    </row>
    <row r="983" spans="1:12">
      <c r="A983" s="153" t="s">
        <v>793</v>
      </c>
      <c r="B983" s="70" t="s">
        <v>51</v>
      </c>
      <c r="C983" s="39">
        <v>3164</v>
      </c>
      <c r="D983" s="10" t="str">
        <f t="shared" si="212"/>
        <v>N/A</v>
      </c>
      <c r="E983" s="39">
        <v>3067</v>
      </c>
      <c r="F983" s="10" t="str">
        <f t="shared" si="213"/>
        <v>N/A</v>
      </c>
      <c r="G983" s="39">
        <v>3003</v>
      </c>
      <c r="H983" s="10" t="str">
        <f t="shared" si="214"/>
        <v>N/A</v>
      </c>
      <c r="I983" s="96">
        <v>-3.07</v>
      </c>
      <c r="J983" s="96">
        <v>-2.09</v>
      </c>
      <c r="K983" s="11" t="s">
        <v>116</v>
      </c>
      <c r="L983" s="21" t="str">
        <f t="shared" si="211"/>
        <v>Yes</v>
      </c>
    </row>
    <row r="984" spans="1:12">
      <c r="A984" s="153" t="s">
        <v>886</v>
      </c>
      <c r="B984" s="70" t="s">
        <v>51</v>
      </c>
      <c r="C984" s="39">
        <v>9007</v>
      </c>
      <c r="D984" s="10" t="str">
        <f t="shared" si="212"/>
        <v>N/A</v>
      </c>
      <c r="E984" s="39">
        <v>9366</v>
      </c>
      <c r="F984" s="10" t="str">
        <f t="shared" si="213"/>
        <v>N/A</v>
      </c>
      <c r="G984" s="39">
        <v>9288</v>
      </c>
      <c r="H984" s="10" t="str">
        <f t="shared" si="214"/>
        <v>N/A</v>
      </c>
      <c r="I984" s="96">
        <v>3.9860000000000002</v>
      </c>
      <c r="J984" s="96">
        <v>-0.83299999999999996</v>
      </c>
      <c r="K984" s="11" t="s">
        <v>116</v>
      </c>
      <c r="L984" s="21" t="str">
        <f t="shared" si="211"/>
        <v>Yes</v>
      </c>
    </row>
    <row r="985" spans="1:12">
      <c r="A985" s="153" t="s">
        <v>808</v>
      </c>
      <c r="B985" s="70" t="s">
        <v>51</v>
      </c>
      <c r="C985" s="39">
        <v>6015</v>
      </c>
      <c r="D985" s="10" t="str">
        <f t="shared" si="212"/>
        <v>N/A</v>
      </c>
      <c r="E985" s="39">
        <v>6446</v>
      </c>
      <c r="F985" s="10" t="str">
        <f t="shared" si="213"/>
        <v>N/A</v>
      </c>
      <c r="G985" s="39">
        <v>6521</v>
      </c>
      <c r="H985" s="10" t="str">
        <f t="shared" si="214"/>
        <v>N/A</v>
      </c>
      <c r="I985" s="96">
        <v>7.165</v>
      </c>
      <c r="J985" s="96">
        <v>1.1639999999999999</v>
      </c>
      <c r="K985" s="11" t="s">
        <v>116</v>
      </c>
      <c r="L985" s="21" t="str">
        <f t="shared" si="211"/>
        <v>Yes</v>
      </c>
    </row>
    <row r="986" spans="1:12">
      <c r="A986" s="153" t="s">
        <v>794</v>
      </c>
      <c r="B986" s="70" t="s">
        <v>51</v>
      </c>
      <c r="C986" s="39">
        <v>30</v>
      </c>
      <c r="D986" s="10" t="str">
        <f t="shared" si="212"/>
        <v>N/A</v>
      </c>
      <c r="E986" s="39">
        <v>5</v>
      </c>
      <c r="F986" s="10" t="str">
        <f t="shared" si="213"/>
        <v>N/A</v>
      </c>
      <c r="G986" s="39">
        <v>0</v>
      </c>
      <c r="H986" s="10" t="str">
        <f t="shared" si="214"/>
        <v>N/A</v>
      </c>
      <c r="I986" s="96">
        <v>-83.3</v>
      </c>
      <c r="J986" s="96">
        <v>-100</v>
      </c>
      <c r="K986" s="11" t="s">
        <v>116</v>
      </c>
      <c r="L986" s="21" t="str">
        <f t="shared" si="211"/>
        <v>No</v>
      </c>
    </row>
    <row r="987" spans="1:12">
      <c r="A987" s="69" t="s">
        <v>597</v>
      </c>
      <c r="B987" s="70" t="s">
        <v>51</v>
      </c>
      <c r="C987" s="39">
        <v>171550</v>
      </c>
      <c r="D987" s="10" t="str">
        <f t="shared" si="212"/>
        <v>N/A</v>
      </c>
      <c r="E987" s="39">
        <v>166504</v>
      </c>
      <c r="F987" s="10" t="str">
        <f t="shared" si="213"/>
        <v>N/A</v>
      </c>
      <c r="G987" s="39">
        <v>157399</v>
      </c>
      <c r="H987" s="10" t="str">
        <f t="shared" si="214"/>
        <v>N/A</v>
      </c>
      <c r="I987" s="96">
        <v>-2.94</v>
      </c>
      <c r="J987" s="96">
        <v>-5.47</v>
      </c>
      <c r="K987" s="11" t="s">
        <v>116</v>
      </c>
      <c r="L987" s="21" t="str">
        <f t="shared" si="211"/>
        <v>Yes</v>
      </c>
    </row>
    <row r="988" spans="1:12">
      <c r="A988" s="153" t="s">
        <v>795</v>
      </c>
      <c r="B988" s="70" t="s">
        <v>51</v>
      </c>
      <c r="C988" s="39">
        <v>53927</v>
      </c>
      <c r="D988" s="10" t="str">
        <f t="shared" si="212"/>
        <v>N/A</v>
      </c>
      <c r="E988" s="39">
        <v>51126</v>
      </c>
      <c r="F988" s="10" t="str">
        <f t="shared" si="213"/>
        <v>N/A</v>
      </c>
      <c r="G988" s="39">
        <v>48039</v>
      </c>
      <c r="H988" s="10" t="str">
        <f t="shared" si="214"/>
        <v>N/A</v>
      </c>
      <c r="I988" s="96">
        <v>-5.19</v>
      </c>
      <c r="J988" s="96">
        <v>-6.04</v>
      </c>
      <c r="K988" s="11" t="s">
        <v>116</v>
      </c>
      <c r="L988" s="21" t="str">
        <f t="shared" si="211"/>
        <v>Yes</v>
      </c>
    </row>
    <row r="989" spans="1:12">
      <c r="A989" s="153" t="s">
        <v>796</v>
      </c>
      <c r="B989" s="70" t="s">
        <v>51</v>
      </c>
      <c r="C989" s="39">
        <v>0</v>
      </c>
      <c r="D989" s="10" t="str">
        <f t="shared" si="212"/>
        <v>N/A</v>
      </c>
      <c r="E989" s="39">
        <v>0</v>
      </c>
      <c r="F989" s="10" t="str">
        <f t="shared" si="213"/>
        <v>N/A</v>
      </c>
      <c r="G989" s="39">
        <v>0</v>
      </c>
      <c r="H989" s="10" t="str">
        <f t="shared" si="214"/>
        <v>N/A</v>
      </c>
      <c r="I989" s="96" t="s">
        <v>1000</v>
      </c>
      <c r="J989" s="96" t="s">
        <v>1000</v>
      </c>
      <c r="K989" s="11" t="s">
        <v>116</v>
      </c>
      <c r="L989" s="21" t="str">
        <f t="shared" si="211"/>
        <v>N/A</v>
      </c>
    </row>
    <row r="990" spans="1:12">
      <c r="A990" s="153" t="s">
        <v>797</v>
      </c>
      <c r="B990" s="70" t="s">
        <v>51</v>
      </c>
      <c r="C990" s="39">
        <v>2034</v>
      </c>
      <c r="D990" s="10" t="str">
        <f t="shared" si="212"/>
        <v>N/A</v>
      </c>
      <c r="E990" s="39">
        <v>1444</v>
      </c>
      <c r="F990" s="10" t="str">
        <f t="shared" si="213"/>
        <v>N/A</v>
      </c>
      <c r="G990" s="39">
        <v>1183</v>
      </c>
      <c r="H990" s="10" t="str">
        <f t="shared" si="214"/>
        <v>N/A</v>
      </c>
      <c r="I990" s="96">
        <v>-29</v>
      </c>
      <c r="J990" s="96">
        <v>-18.100000000000001</v>
      </c>
      <c r="K990" s="11" t="s">
        <v>116</v>
      </c>
      <c r="L990" s="21" t="str">
        <f t="shared" si="211"/>
        <v>No</v>
      </c>
    </row>
    <row r="991" spans="1:12">
      <c r="A991" s="153" t="s">
        <v>798</v>
      </c>
      <c r="B991" s="70" t="s">
        <v>51</v>
      </c>
      <c r="C991" s="39">
        <v>75353</v>
      </c>
      <c r="D991" s="10" t="str">
        <f t="shared" si="212"/>
        <v>N/A</v>
      </c>
      <c r="E991" s="39">
        <v>72711</v>
      </c>
      <c r="F991" s="10" t="str">
        <f t="shared" si="213"/>
        <v>N/A</v>
      </c>
      <c r="G991" s="39">
        <v>68204</v>
      </c>
      <c r="H991" s="10" t="str">
        <f t="shared" si="214"/>
        <v>N/A</v>
      </c>
      <c r="I991" s="96">
        <v>-3.51</v>
      </c>
      <c r="J991" s="96">
        <v>-6.2</v>
      </c>
      <c r="K991" s="11" t="s">
        <v>116</v>
      </c>
      <c r="L991" s="21" t="str">
        <f t="shared" si="211"/>
        <v>Yes</v>
      </c>
    </row>
    <row r="992" spans="1:12">
      <c r="A992" s="153" t="s">
        <v>799</v>
      </c>
      <c r="B992" s="70" t="s">
        <v>51</v>
      </c>
      <c r="C992" s="39">
        <v>31343</v>
      </c>
      <c r="D992" s="10" t="str">
        <f t="shared" si="212"/>
        <v>N/A</v>
      </c>
      <c r="E992" s="39">
        <v>32436</v>
      </c>
      <c r="F992" s="10" t="str">
        <f t="shared" si="213"/>
        <v>N/A</v>
      </c>
      <c r="G992" s="39">
        <v>30691</v>
      </c>
      <c r="H992" s="10" t="str">
        <f t="shared" si="214"/>
        <v>N/A</v>
      </c>
      <c r="I992" s="96">
        <v>3.4870000000000001</v>
      </c>
      <c r="J992" s="96">
        <v>-5.38</v>
      </c>
      <c r="K992" s="11" t="s">
        <v>116</v>
      </c>
      <c r="L992" s="21" t="str">
        <f t="shared" si="211"/>
        <v>Yes</v>
      </c>
    </row>
    <row r="993" spans="1:12">
      <c r="A993" s="153" t="s">
        <v>800</v>
      </c>
      <c r="B993" s="70" t="s">
        <v>51</v>
      </c>
      <c r="C993" s="39">
        <v>8054</v>
      </c>
      <c r="D993" s="10" t="str">
        <f t="shared" si="212"/>
        <v>N/A</v>
      </c>
      <c r="E993" s="39">
        <v>8549</v>
      </c>
      <c r="F993" s="10" t="str">
        <f t="shared" si="213"/>
        <v>N/A</v>
      </c>
      <c r="G993" s="39">
        <v>9282</v>
      </c>
      <c r="H993" s="10" t="str">
        <f t="shared" si="214"/>
        <v>N/A</v>
      </c>
      <c r="I993" s="96">
        <v>6.1459999999999999</v>
      </c>
      <c r="J993" s="96">
        <v>8.5739999999999998</v>
      </c>
      <c r="K993" s="11" t="s">
        <v>116</v>
      </c>
      <c r="L993" s="21" t="str">
        <f t="shared" si="211"/>
        <v>Yes</v>
      </c>
    </row>
    <row r="994" spans="1:12">
      <c r="A994" s="153" t="s">
        <v>801</v>
      </c>
      <c r="B994" s="70" t="s">
        <v>51</v>
      </c>
      <c r="C994" s="39">
        <v>839</v>
      </c>
      <c r="D994" s="10" t="str">
        <f t="shared" si="212"/>
        <v>N/A</v>
      </c>
      <c r="E994" s="39">
        <v>238</v>
      </c>
      <c r="F994" s="10" t="str">
        <f t="shared" si="213"/>
        <v>N/A</v>
      </c>
      <c r="G994" s="39">
        <v>0</v>
      </c>
      <c r="H994" s="10" t="str">
        <f t="shared" si="214"/>
        <v>N/A</v>
      </c>
      <c r="I994" s="96">
        <v>-71.599999999999994</v>
      </c>
      <c r="J994" s="96">
        <v>-100</v>
      </c>
      <c r="K994" s="11" t="s">
        <v>116</v>
      </c>
      <c r="L994" s="21" t="str">
        <f t="shared" si="211"/>
        <v>No</v>
      </c>
    </row>
    <row r="995" spans="1:12">
      <c r="A995" s="69" t="s">
        <v>599</v>
      </c>
      <c r="B995" s="70" t="s">
        <v>51</v>
      </c>
      <c r="C995" s="39">
        <v>83271</v>
      </c>
      <c r="D995" s="10" t="str">
        <f t="shared" si="212"/>
        <v>N/A</v>
      </c>
      <c r="E995" s="39">
        <v>77757</v>
      </c>
      <c r="F995" s="10" t="str">
        <f t="shared" si="213"/>
        <v>N/A</v>
      </c>
      <c r="G995" s="39">
        <v>74493</v>
      </c>
      <c r="H995" s="10" t="str">
        <f t="shared" si="214"/>
        <v>N/A</v>
      </c>
      <c r="I995" s="96">
        <v>-6.62</v>
      </c>
      <c r="J995" s="96">
        <v>-4.2</v>
      </c>
      <c r="K995" s="11" t="s">
        <v>116</v>
      </c>
      <c r="L995" s="21" t="str">
        <f t="shared" si="211"/>
        <v>Yes</v>
      </c>
    </row>
    <row r="996" spans="1:12">
      <c r="A996" s="153" t="s">
        <v>802</v>
      </c>
      <c r="B996" s="70" t="s">
        <v>51</v>
      </c>
      <c r="C996" s="39">
        <v>25808</v>
      </c>
      <c r="D996" s="10" t="str">
        <f t="shared" si="212"/>
        <v>N/A</v>
      </c>
      <c r="E996" s="39">
        <v>22373</v>
      </c>
      <c r="F996" s="10" t="str">
        <f t="shared" si="213"/>
        <v>N/A</v>
      </c>
      <c r="G996" s="39">
        <v>19412</v>
      </c>
      <c r="H996" s="10" t="str">
        <f t="shared" si="214"/>
        <v>N/A</v>
      </c>
      <c r="I996" s="96">
        <v>-13.3</v>
      </c>
      <c r="J996" s="96">
        <v>-13.2</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1000</v>
      </c>
      <c r="J997" s="96" t="s">
        <v>1000</v>
      </c>
      <c r="K997" s="11" t="s">
        <v>116</v>
      </c>
      <c r="L997" s="21" t="str">
        <f t="shared" si="211"/>
        <v>N/A</v>
      </c>
    </row>
    <row r="998" spans="1:12">
      <c r="A998" s="153" t="s">
        <v>804</v>
      </c>
      <c r="B998" s="70" t="s">
        <v>51</v>
      </c>
      <c r="C998" s="39">
        <v>1806</v>
      </c>
      <c r="D998" s="10" t="str">
        <f t="shared" si="212"/>
        <v>N/A</v>
      </c>
      <c r="E998" s="39">
        <v>1265</v>
      </c>
      <c r="F998" s="10" t="str">
        <f t="shared" si="213"/>
        <v>N/A</v>
      </c>
      <c r="G998" s="39">
        <v>927</v>
      </c>
      <c r="H998" s="10" t="str">
        <f t="shared" si="214"/>
        <v>N/A</v>
      </c>
      <c r="I998" s="96">
        <v>-30</v>
      </c>
      <c r="J998" s="96">
        <v>-26.7</v>
      </c>
      <c r="K998" s="11" t="s">
        <v>116</v>
      </c>
      <c r="L998" s="21" t="str">
        <f t="shared" si="211"/>
        <v>No</v>
      </c>
    </row>
    <row r="999" spans="1:12">
      <c r="A999" s="153" t="s">
        <v>805</v>
      </c>
      <c r="B999" s="70" t="s">
        <v>51</v>
      </c>
      <c r="C999" s="39">
        <v>18623</v>
      </c>
      <c r="D999" s="10" t="str">
        <f t="shared" si="212"/>
        <v>N/A</v>
      </c>
      <c r="E999" s="39">
        <v>18466</v>
      </c>
      <c r="F999" s="10" t="str">
        <f t="shared" si="213"/>
        <v>N/A</v>
      </c>
      <c r="G999" s="39">
        <v>18579</v>
      </c>
      <c r="H999" s="10" t="str">
        <f t="shared" si="214"/>
        <v>N/A</v>
      </c>
      <c r="I999" s="96">
        <v>-0.84299999999999997</v>
      </c>
      <c r="J999" s="96">
        <v>0.6119</v>
      </c>
      <c r="K999" s="11" t="s">
        <v>116</v>
      </c>
      <c r="L999" s="21" t="str">
        <f t="shared" si="211"/>
        <v>Yes</v>
      </c>
    </row>
    <row r="1000" spans="1:12">
      <c r="A1000" s="153" t="s">
        <v>806</v>
      </c>
      <c r="B1000" s="70" t="s">
        <v>51</v>
      </c>
      <c r="C1000" s="39">
        <v>10543</v>
      </c>
      <c r="D1000" s="10" t="str">
        <f t="shared" si="212"/>
        <v>N/A</v>
      </c>
      <c r="E1000" s="39">
        <v>10856</v>
      </c>
      <c r="F1000" s="10" t="str">
        <f t="shared" si="213"/>
        <v>N/A</v>
      </c>
      <c r="G1000" s="39">
        <v>8040</v>
      </c>
      <c r="H1000" s="10" t="str">
        <f t="shared" si="214"/>
        <v>N/A</v>
      </c>
      <c r="I1000" s="96">
        <v>2.9689999999999999</v>
      </c>
      <c r="J1000" s="96">
        <v>-25.9</v>
      </c>
      <c r="K1000" s="11" t="s">
        <v>116</v>
      </c>
      <c r="L1000" s="21" t="str">
        <f t="shared" si="211"/>
        <v>No</v>
      </c>
    </row>
    <row r="1001" spans="1:12">
      <c r="A1001" s="153" t="s">
        <v>807</v>
      </c>
      <c r="B1001" s="70" t="s">
        <v>51</v>
      </c>
      <c r="C1001" s="39">
        <v>26491</v>
      </c>
      <c r="D1001" s="10" t="str">
        <f t="shared" si="212"/>
        <v>N/A</v>
      </c>
      <c r="E1001" s="39">
        <v>24797</v>
      </c>
      <c r="F1001" s="10" t="str">
        <f t="shared" si="213"/>
        <v>N/A</v>
      </c>
      <c r="G1001" s="39">
        <v>27535</v>
      </c>
      <c r="H1001" s="10" t="str">
        <f t="shared" si="214"/>
        <v>N/A</v>
      </c>
      <c r="I1001" s="96">
        <v>-6.39</v>
      </c>
      <c r="J1001" s="96">
        <v>11.04</v>
      </c>
      <c r="K1001" s="11" t="s">
        <v>116</v>
      </c>
      <c r="L1001" s="21" t="str">
        <f t="shared" si="211"/>
        <v>No</v>
      </c>
    </row>
    <row r="1002" spans="1:12">
      <c r="A1002" s="118" t="s">
        <v>409</v>
      </c>
      <c r="B1002" s="70" t="s">
        <v>51</v>
      </c>
      <c r="C1002" s="40">
        <v>1049302039</v>
      </c>
      <c r="D1002" s="10" t="str">
        <f t="shared" si="212"/>
        <v>N/A</v>
      </c>
      <c r="E1002" s="40">
        <v>985195031</v>
      </c>
      <c r="F1002" s="10" t="str">
        <f t="shared" si="213"/>
        <v>N/A</v>
      </c>
      <c r="G1002" s="40">
        <v>1042953895</v>
      </c>
      <c r="H1002" s="10" t="str">
        <f t="shared" si="214"/>
        <v>N/A</v>
      </c>
      <c r="I1002" s="96">
        <v>-6.11</v>
      </c>
      <c r="J1002" s="96">
        <v>5.8630000000000004</v>
      </c>
      <c r="K1002" s="11" t="s">
        <v>117</v>
      </c>
      <c r="L1002" s="21" t="str">
        <f t="shared" si="211"/>
        <v>Yes</v>
      </c>
    </row>
    <row r="1003" spans="1:12">
      <c r="A1003" s="118" t="s">
        <v>501</v>
      </c>
      <c r="B1003" s="70" t="s">
        <v>51</v>
      </c>
      <c r="C1003" s="40">
        <v>3471.8889018</v>
      </c>
      <c r="D1003" s="10" t="str">
        <f t="shared" si="212"/>
        <v>N/A</v>
      </c>
      <c r="E1003" s="40">
        <v>3364.9669752</v>
      </c>
      <c r="F1003" s="10" t="str">
        <f t="shared" si="213"/>
        <v>N/A</v>
      </c>
      <c r="G1003" s="40">
        <v>3714.0910045999999</v>
      </c>
      <c r="H1003" s="10" t="str">
        <f t="shared" si="214"/>
        <v>N/A</v>
      </c>
      <c r="I1003" s="96">
        <v>-3.08</v>
      </c>
      <c r="J1003" s="96">
        <v>10.38</v>
      </c>
      <c r="K1003" s="11" t="s">
        <v>117</v>
      </c>
      <c r="L1003" s="21" t="str">
        <f t="shared" si="211"/>
        <v>Yes</v>
      </c>
    </row>
    <row r="1004" spans="1:12">
      <c r="A1004" s="118" t="s">
        <v>502</v>
      </c>
      <c r="B1004" s="101" t="s">
        <v>51</v>
      </c>
      <c r="C1004" s="44">
        <v>4258.8421190999998</v>
      </c>
      <c r="D1004" s="52" t="str">
        <f t="shared" si="212"/>
        <v>N/A</v>
      </c>
      <c r="E1004" s="44">
        <v>4144.3157596000001</v>
      </c>
      <c r="F1004" s="52" t="str">
        <f t="shared" si="213"/>
        <v>N/A</v>
      </c>
      <c r="G1004" s="44">
        <v>4536.3769795999997</v>
      </c>
      <c r="H1004" s="52" t="str">
        <f t="shared" si="214"/>
        <v>N/A</v>
      </c>
      <c r="I1004" s="102">
        <v>-2.69</v>
      </c>
      <c r="J1004" s="102">
        <v>9.4600000000000009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623436</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436</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623436</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12283.531383</v>
      </c>
      <c r="D1009" s="103" t="str">
        <f t="shared" ref="D1009:D1035" si="218">IF($B1009="N/A","N/A",IF(C1009&gt;10,"No",IF(C1009&lt;-10,"No","Yes")))</f>
        <v>N/A</v>
      </c>
      <c r="E1009" s="65">
        <v>9976.6392722000001</v>
      </c>
      <c r="F1009" s="103" t="str">
        <f t="shared" ref="F1009:F1035" si="219">IF($B1009="N/A","N/A",IF(E1009&gt;10,"No",IF(E1009&lt;-10,"No","Yes")))</f>
        <v>N/A</v>
      </c>
      <c r="G1009" s="65">
        <v>10363.562864</v>
      </c>
      <c r="H1009" s="103" t="str">
        <f t="shared" ref="H1009:H1035" si="220">IF($B1009="N/A","N/A",IF(G1009&gt;10,"No",IF(G1009&lt;-10,"No","Yes")))</f>
        <v>N/A</v>
      </c>
      <c r="I1009" s="104">
        <v>-18.8</v>
      </c>
      <c r="J1009" s="104">
        <v>3.8780000000000001</v>
      </c>
      <c r="K1009" s="66" t="s">
        <v>117</v>
      </c>
      <c r="L1009" s="138" t="str">
        <f t="shared" ref="L1009:L1035" si="221">IF(J1009="Div by 0", "N/A", IF(K1009="N/A","N/A", IF(J1009&gt;VALUE(MID(K1009,1,2)), "No", IF(J1009&lt;-1*VALUE(MID(K1009,1,2)), "No", "Yes"))))</f>
        <v>Yes</v>
      </c>
    </row>
    <row r="1010" spans="1:12">
      <c r="A1010" s="153" t="s">
        <v>787</v>
      </c>
      <c r="B1010" s="70" t="s">
        <v>51</v>
      </c>
      <c r="C1010" s="40">
        <v>5843.9512334999999</v>
      </c>
      <c r="D1010" s="10" t="str">
        <f t="shared" si="218"/>
        <v>N/A</v>
      </c>
      <c r="E1010" s="40">
        <v>3698.7786538999999</v>
      </c>
      <c r="F1010" s="10" t="str">
        <f t="shared" si="219"/>
        <v>N/A</v>
      </c>
      <c r="G1010" s="40">
        <v>3544.2781494000001</v>
      </c>
      <c r="H1010" s="10" t="str">
        <f t="shared" si="220"/>
        <v>N/A</v>
      </c>
      <c r="I1010" s="96">
        <v>-36.700000000000003</v>
      </c>
      <c r="J1010" s="96">
        <v>-4.18</v>
      </c>
      <c r="K1010" s="11" t="s">
        <v>117</v>
      </c>
      <c r="L1010" s="21" t="str">
        <f t="shared" si="221"/>
        <v>Yes</v>
      </c>
    </row>
    <row r="1011" spans="1:12">
      <c r="A1011" s="153" t="s">
        <v>788</v>
      </c>
      <c r="B1011" s="70" t="s">
        <v>51</v>
      </c>
      <c r="C1011" s="40">
        <v>6785.4901848</v>
      </c>
      <c r="D1011" s="10" t="str">
        <f t="shared" si="218"/>
        <v>N/A</v>
      </c>
      <c r="E1011" s="40">
        <v>5203.0316536999999</v>
      </c>
      <c r="F1011" s="10" t="str">
        <f t="shared" si="219"/>
        <v>N/A</v>
      </c>
      <c r="G1011" s="40">
        <v>6060.5454545000002</v>
      </c>
      <c r="H1011" s="10" t="str">
        <f t="shared" si="220"/>
        <v>N/A</v>
      </c>
      <c r="I1011" s="96">
        <v>-23.3</v>
      </c>
      <c r="J1011" s="96">
        <v>16.48</v>
      </c>
      <c r="K1011" s="11" t="s">
        <v>117</v>
      </c>
      <c r="L1011" s="21" t="str">
        <f t="shared" si="221"/>
        <v>No</v>
      </c>
    </row>
    <row r="1012" spans="1:12">
      <c r="A1012" s="153" t="s">
        <v>789</v>
      </c>
      <c r="B1012" s="70" t="s">
        <v>51</v>
      </c>
      <c r="C1012" s="40">
        <v>3186.6236173000002</v>
      </c>
      <c r="D1012" s="10" t="str">
        <f t="shared" si="218"/>
        <v>N/A</v>
      </c>
      <c r="E1012" s="40">
        <v>1435.1237900000001</v>
      </c>
      <c r="F1012" s="10" t="str">
        <f t="shared" si="219"/>
        <v>N/A</v>
      </c>
      <c r="G1012" s="40">
        <v>1307.5775521999999</v>
      </c>
      <c r="H1012" s="10" t="str">
        <f t="shared" si="220"/>
        <v>N/A</v>
      </c>
      <c r="I1012" s="96">
        <v>-55</v>
      </c>
      <c r="J1012" s="96">
        <v>-8.89</v>
      </c>
      <c r="K1012" s="11" t="s">
        <v>117</v>
      </c>
      <c r="L1012" s="21" t="str">
        <f t="shared" si="221"/>
        <v>Yes</v>
      </c>
    </row>
    <row r="1013" spans="1:12">
      <c r="A1013" s="153" t="s">
        <v>790</v>
      </c>
      <c r="B1013" s="70" t="s">
        <v>51</v>
      </c>
      <c r="C1013" s="40">
        <v>25857.631934000001</v>
      </c>
      <c r="D1013" s="10" t="str">
        <f t="shared" si="218"/>
        <v>N/A</v>
      </c>
      <c r="E1013" s="40">
        <v>23151.690567000001</v>
      </c>
      <c r="F1013" s="10" t="str">
        <f t="shared" si="219"/>
        <v>N/A</v>
      </c>
      <c r="G1013" s="40">
        <v>25251.373229000001</v>
      </c>
      <c r="H1013" s="10" t="str">
        <f t="shared" si="220"/>
        <v>N/A</v>
      </c>
      <c r="I1013" s="96">
        <v>-10.5</v>
      </c>
      <c r="J1013" s="96">
        <v>9.0690000000000008</v>
      </c>
      <c r="K1013" s="11" t="s">
        <v>117</v>
      </c>
      <c r="L1013" s="21" t="str">
        <f t="shared" si="221"/>
        <v>Yes</v>
      </c>
    </row>
    <row r="1014" spans="1:12">
      <c r="A1014" s="153" t="s">
        <v>791</v>
      </c>
      <c r="B1014" s="70" t="s">
        <v>51</v>
      </c>
      <c r="C1014" s="40" t="s">
        <v>1000</v>
      </c>
      <c r="D1014" s="10" t="str">
        <f t="shared" si="218"/>
        <v>N/A</v>
      </c>
      <c r="E1014" s="40" t="s">
        <v>1000</v>
      </c>
      <c r="F1014" s="10" t="str">
        <f t="shared" si="219"/>
        <v>N/A</v>
      </c>
      <c r="G1014" s="40" t="s">
        <v>1000</v>
      </c>
      <c r="H1014" s="10" t="str">
        <f t="shared" si="220"/>
        <v>N/A</v>
      </c>
      <c r="I1014" s="96" t="s">
        <v>1000</v>
      </c>
      <c r="J1014" s="96" t="s">
        <v>1000</v>
      </c>
      <c r="K1014" s="11" t="s">
        <v>117</v>
      </c>
      <c r="L1014" s="21" t="str">
        <f t="shared" si="221"/>
        <v>N/A</v>
      </c>
    </row>
    <row r="1015" spans="1:12">
      <c r="A1015" s="118" t="s">
        <v>595</v>
      </c>
      <c r="B1015" s="70" t="s">
        <v>51</v>
      </c>
      <c r="C1015" s="40">
        <v>14246.418079999999</v>
      </c>
      <c r="D1015" s="10" t="str">
        <f t="shared" si="218"/>
        <v>N/A</v>
      </c>
      <c r="E1015" s="40">
        <v>12997.715061000001</v>
      </c>
      <c r="F1015" s="10" t="str">
        <f t="shared" si="219"/>
        <v>N/A</v>
      </c>
      <c r="G1015" s="40">
        <v>13639.48209</v>
      </c>
      <c r="H1015" s="10" t="str">
        <f t="shared" si="220"/>
        <v>N/A</v>
      </c>
      <c r="I1015" s="96">
        <v>-8.77</v>
      </c>
      <c r="J1015" s="96">
        <v>4.9379999999999997</v>
      </c>
      <c r="K1015" s="11" t="s">
        <v>117</v>
      </c>
      <c r="L1015" s="21" t="str">
        <f t="shared" si="221"/>
        <v>Yes</v>
      </c>
    </row>
    <row r="1016" spans="1:12">
      <c r="A1016" s="153" t="s">
        <v>792</v>
      </c>
      <c r="B1016" s="70" t="s">
        <v>51</v>
      </c>
      <c r="C1016" s="40">
        <v>10159.982284</v>
      </c>
      <c r="D1016" s="10" t="str">
        <f t="shared" si="218"/>
        <v>N/A</v>
      </c>
      <c r="E1016" s="40">
        <v>9739.0654704999997</v>
      </c>
      <c r="F1016" s="10" t="str">
        <f t="shared" si="219"/>
        <v>N/A</v>
      </c>
      <c r="G1016" s="40">
        <v>9808.4344999999994</v>
      </c>
      <c r="H1016" s="10" t="str">
        <f t="shared" si="220"/>
        <v>N/A</v>
      </c>
      <c r="I1016" s="96">
        <v>-4.1399999999999997</v>
      </c>
      <c r="J1016" s="96">
        <v>0.71230000000000004</v>
      </c>
      <c r="K1016" s="11" t="s">
        <v>117</v>
      </c>
      <c r="L1016" s="21" t="str">
        <f t="shared" si="221"/>
        <v>Yes</v>
      </c>
    </row>
    <row r="1017" spans="1:12">
      <c r="A1017" s="153" t="s">
        <v>793</v>
      </c>
      <c r="B1017" s="70" t="s">
        <v>51</v>
      </c>
      <c r="C1017" s="40">
        <v>8476.0938685000001</v>
      </c>
      <c r="D1017" s="10" t="str">
        <f t="shared" si="218"/>
        <v>N/A</v>
      </c>
      <c r="E1017" s="40">
        <v>7048.2109553</v>
      </c>
      <c r="F1017" s="10" t="str">
        <f t="shared" si="219"/>
        <v>N/A</v>
      </c>
      <c r="G1017" s="40">
        <v>7105.8827838999996</v>
      </c>
      <c r="H1017" s="10" t="str">
        <f t="shared" si="220"/>
        <v>N/A</v>
      </c>
      <c r="I1017" s="96">
        <v>-16.8</v>
      </c>
      <c r="J1017" s="96">
        <v>0.81820000000000004</v>
      </c>
      <c r="K1017" s="11" t="s">
        <v>117</v>
      </c>
      <c r="L1017" s="21" t="str">
        <f t="shared" si="221"/>
        <v>Yes</v>
      </c>
    </row>
    <row r="1018" spans="1:12">
      <c r="A1018" s="153" t="s">
        <v>886</v>
      </c>
      <c r="B1018" s="70" t="s">
        <v>51</v>
      </c>
      <c r="C1018" s="40">
        <v>7878.7342067</v>
      </c>
      <c r="D1018" s="10" t="str">
        <f t="shared" si="218"/>
        <v>N/A</v>
      </c>
      <c r="E1018" s="40">
        <v>6146.6333547000004</v>
      </c>
      <c r="F1018" s="10" t="str">
        <f t="shared" si="219"/>
        <v>N/A</v>
      </c>
      <c r="G1018" s="40">
        <v>6672.2593668999998</v>
      </c>
      <c r="H1018" s="10" t="str">
        <f t="shared" si="220"/>
        <v>N/A</v>
      </c>
      <c r="I1018" s="96">
        <v>-22</v>
      </c>
      <c r="J1018" s="96">
        <v>8.5510000000000002</v>
      </c>
      <c r="K1018" s="11" t="s">
        <v>117</v>
      </c>
      <c r="L1018" s="21" t="str">
        <f t="shared" si="221"/>
        <v>Yes</v>
      </c>
    </row>
    <row r="1019" spans="1:12">
      <c r="A1019" s="153" t="s">
        <v>808</v>
      </c>
      <c r="B1019" s="70" t="s">
        <v>51</v>
      </c>
      <c r="C1019" s="40">
        <v>37770.572236</v>
      </c>
      <c r="D1019" s="10" t="str">
        <f t="shared" si="218"/>
        <v>N/A</v>
      </c>
      <c r="E1019" s="40">
        <v>34217.302979</v>
      </c>
      <c r="F1019" s="10" t="str">
        <f t="shared" si="219"/>
        <v>N/A</v>
      </c>
      <c r="G1019" s="40">
        <v>36693.780862</v>
      </c>
      <c r="H1019" s="10" t="str">
        <f t="shared" si="220"/>
        <v>N/A</v>
      </c>
      <c r="I1019" s="96">
        <v>-9.41</v>
      </c>
      <c r="J1019" s="96">
        <v>7.2380000000000004</v>
      </c>
      <c r="K1019" s="11" t="s">
        <v>117</v>
      </c>
      <c r="L1019" s="21" t="str">
        <f t="shared" si="221"/>
        <v>Yes</v>
      </c>
    </row>
    <row r="1020" spans="1:12">
      <c r="A1020" s="153" t="s">
        <v>794</v>
      </c>
      <c r="B1020" s="70" t="s">
        <v>51</v>
      </c>
      <c r="C1020" s="40">
        <v>1676.4</v>
      </c>
      <c r="D1020" s="10" t="str">
        <f t="shared" si="218"/>
        <v>N/A</v>
      </c>
      <c r="E1020" s="40">
        <v>4.4000000000000004</v>
      </c>
      <c r="F1020" s="10" t="str">
        <f t="shared" si="219"/>
        <v>N/A</v>
      </c>
      <c r="G1020" s="40" t="s">
        <v>1000</v>
      </c>
      <c r="H1020" s="10" t="str">
        <f t="shared" si="220"/>
        <v>N/A</v>
      </c>
      <c r="I1020" s="96">
        <v>-99.7</v>
      </c>
      <c r="J1020" s="96" t="s">
        <v>1000</v>
      </c>
      <c r="K1020" s="11" t="s">
        <v>117</v>
      </c>
      <c r="L1020" s="21" t="str">
        <f t="shared" si="221"/>
        <v>N/A</v>
      </c>
    </row>
    <row r="1021" spans="1:12">
      <c r="A1021" s="118" t="s">
        <v>598</v>
      </c>
      <c r="B1021" s="70" t="s">
        <v>51</v>
      </c>
      <c r="C1021" s="40">
        <v>1475.7253978000001</v>
      </c>
      <c r="D1021" s="10" t="str">
        <f t="shared" si="218"/>
        <v>N/A</v>
      </c>
      <c r="E1021" s="40">
        <v>1472.5461971</v>
      </c>
      <c r="F1021" s="10" t="str">
        <f t="shared" si="219"/>
        <v>N/A</v>
      </c>
      <c r="G1021" s="40">
        <v>1705.4901110999999</v>
      </c>
      <c r="H1021" s="10" t="str">
        <f t="shared" si="220"/>
        <v>N/A</v>
      </c>
      <c r="I1021" s="96">
        <v>-0.215</v>
      </c>
      <c r="J1021" s="96">
        <v>15.82</v>
      </c>
      <c r="K1021" s="11" t="s">
        <v>117</v>
      </c>
      <c r="L1021" s="21" t="str">
        <f t="shared" si="221"/>
        <v>No</v>
      </c>
    </row>
    <row r="1022" spans="1:12">
      <c r="A1022" s="153" t="s">
        <v>795</v>
      </c>
      <c r="B1022" s="70" t="s">
        <v>51</v>
      </c>
      <c r="C1022" s="40">
        <v>1049.5321452999999</v>
      </c>
      <c r="D1022" s="10" t="str">
        <f t="shared" si="218"/>
        <v>N/A</v>
      </c>
      <c r="E1022" s="40">
        <v>988.00504636000005</v>
      </c>
      <c r="F1022" s="10" t="str">
        <f t="shared" si="219"/>
        <v>N/A</v>
      </c>
      <c r="G1022" s="40">
        <v>1051.5459522000001</v>
      </c>
      <c r="H1022" s="10" t="str">
        <f t="shared" si="220"/>
        <v>N/A</v>
      </c>
      <c r="I1022" s="96">
        <v>-5.86</v>
      </c>
      <c r="J1022" s="96">
        <v>6.431</v>
      </c>
      <c r="K1022" s="11" t="s">
        <v>117</v>
      </c>
      <c r="L1022" s="21" t="str">
        <f t="shared" si="221"/>
        <v>Yes</v>
      </c>
    </row>
    <row r="1023" spans="1:12">
      <c r="A1023" s="153" t="s">
        <v>796</v>
      </c>
      <c r="B1023" s="70" t="s">
        <v>51</v>
      </c>
      <c r="C1023" s="40" t="s">
        <v>1000</v>
      </c>
      <c r="D1023" s="10" t="str">
        <f t="shared" si="218"/>
        <v>N/A</v>
      </c>
      <c r="E1023" s="40" t="s">
        <v>1000</v>
      </c>
      <c r="F1023" s="10" t="str">
        <f t="shared" si="219"/>
        <v>N/A</v>
      </c>
      <c r="G1023" s="40" t="s">
        <v>1000</v>
      </c>
      <c r="H1023" s="10" t="str">
        <f t="shared" si="220"/>
        <v>N/A</v>
      </c>
      <c r="I1023" s="96" t="s">
        <v>1000</v>
      </c>
      <c r="J1023" s="96" t="s">
        <v>1000</v>
      </c>
      <c r="K1023" s="11" t="s">
        <v>117</v>
      </c>
      <c r="L1023" s="21" t="str">
        <f t="shared" si="221"/>
        <v>N/A</v>
      </c>
    </row>
    <row r="1024" spans="1:12">
      <c r="A1024" s="153" t="s">
        <v>797</v>
      </c>
      <c r="B1024" s="70" t="s">
        <v>51</v>
      </c>
      <c r="C1024" s="40">
        <v>2949.0231072000001</v>
      </c>
      <c r="D1024" s="10" t="str">
        <f t="shared" si="218"/>
        <v>N/A</v>
      </c>
      <c r="E1024" s="40">
        <v>3418.8476454000001</v>
      </c>
      <c r="F1024" s="10" t="str">
        <f t="shared" si="219"/>
        <v>N/A</v>
      </c>
      <c r="G1024" s="40">
        <v>5383.5376162000002</v>
      </c>
      <c r="H1024" s="10" t="str">
        <f t="shared" si="220"/>
        <v>N/A</v>
      </c>
      <c r="I1024" s="96">
        <v>15.93</v>
      </c>
      <c r="J1024" s="96">
        <v>57.47</v>
      </c>
      <c r="K1024" s="11" t="s">
        <v>117</v>
      </c>
      <c r="L1024" s="21" t="str">
        <f t="shared" si="221"/>
        <v>No</v>
      </c>
    </row>
    <row r="1025" spans="1:12">
      <c r="A1025" s="153" t="s">
        <v>798</v>
      </c>
      <c r="B1025" s="70" t="s">
        <v>51</v>
      </c>
      <c r="C1025" s="40">
        <v>792.83921011999996</v>
      </c>
      <c r="D1025" s="10" t="str">
        <f t="shared" si="218"/>
        <v>N/A</v>
      </c>
      <c r="E1025" s="40">
        <v>820.83672347000004</v>
      </c>
      <c r="F1025" s="10" t="str">
        <f t="shared" si="219"/>
        <v>N/A</v>
      </c>
      <c r="G1025" s="40">
        <v>849.30270952000001</v>
      </c>
      <c r="H1025" s="10" t="str">
        <f t="shared" si="220"/>
        <v>N/A</v>
      </c>
      <c r="I1025" s="96">
        <v>3.5310000000000001</v>
      </c>
      <c r="J1025" s="96">
        <v>3.468</v>
      </c>
      <c r="K1025" s="11" t="s">
        <v>117</v>
      </c>
      <c r="L1025" s="21" t="str">
        <f t="shared" si="221"/>
        <v>Yes</v>
      </c>
    </row>
    <row r="1026" spans="1:12">
      <c r="A1026" s="153" t="s">
        <v>799</v>
      </c>
      <c r="B1026" s="70" t="s">
        <v>51</v>
      </c>
      <c r="C1026" s="40">
        <v>2135.7138117</v>
      </c>
      <c r="D1026" s="10" t="str">
        <f t="shared" si="218"/>
        <v>N/A</v>
      </c>
      <c r="E1026" s="40">
        <v>2209.1532556000002</v>
      </c>
      <c r="F1026" s="10" t="str">
        <f t="shared" si="219"/>
        <v>N/A</v>
      </c>
      <c r="G1026" s="40">
        <v>2875.4925874</v>
      </c>
      <c r="H1026" s="10" t="str">
        <f t="shared" si="220"/>
        <v>N/A</v>
      </c>
      <c r="I1026" s="96">
        <v>3.4390000000000001</v>
      </c>
      <c r="J1026" s="96">
        <v>30.16</v>
      </c>
      <c r="K1026" s="11" t="s">
        <v>117</v>
      </c>
      <c r="L1026" s="21" t="str">
        <f t="shared" si="221"/>
        <v>No</v>
      </c>
    </row>
    <row r="1027" spans="1:12">
      <c r="A1027" s="153" t="s">
        <v>800</v>
      </c>
      <c r="B1027" s="70" t="s">
        <v>51</v>
      </c>
      <c r="C1027" s="40">
        <v>7855.1344673000003</v>
      </c>
      <c r="D1027" s="10" t="str">
        <f t="shared" si="218"/>
        <v>N/A</v>
      </c>
      <c r="E1027" s="40">
        <v>6822.8250088000004</v>
      </c>
      <c r="F1027" s="10" t="str">
        <f t="shared" si="219"/>
        <v>N/A</v>
      </c>
      <c r="G1027" s="40">
        <v>7043.8388278000002</v>
      </c>
      <c r="H1027" s="10" t="str">
        <f t="shared" si="220"/>
        <v>N/A</v>
      </c>
      <c r="I1027" s="96">
        <v>-13.1</v>
      </c>
      <c r="J1027" s="96">
        <v>3.2389999999999999</v>
      </c>
      <c r="K1027" s="11" t="s">
        <v>117</v>
      </c>
      <c r="L1027" s="21" t="str">
        <f t="shared" si="221"/>
        <v>Yes</v>
      </c>
    </row>
    <row r="1028" spans="1:12">
      <c r="A1028" s="153" t="s">
        <v>801</v>
      </c>
      <c r="B1028" s="70" t="s">
        <v>51</v>
      </c>
      <c r="C1028" s="40">
        <v>734.82121572999995</v>
      </c>
      <c r="D1028" s="10" t="str">
        <f t="shared" si="218"/>
        <v>N/A</v>
      </c>
      <c r="E1028" s="40">
        <v>281.44957983</v>
      </c>
      <c r="F1028" s="10" t="str">
        <f t="shared" si="219"/>
        <v>N/A</v>
      </c>
      <c r="G1028" s="40" t="s">
        <v>1000</v>
      </c>
      <c r="H1028" s="10" t="str">
        <f t="shared" si="220"/>
        <v>N/A</v>
      </c>
      <c r="I1028" s="96">
        <v>-61.7</v>
      </c>
      <c r="J1028" s="96" t="s">
        <v>1000</v>
      </c>
      <c r="K1028" s="11" t="s">
        <v>117</v>
      </c>
      <c r="L1028" s="21" t="str">
        <f t="shared" si="221"/>
        <v>N/A</v>
      </c>
    </row>
    <row r="1029" spans="1:12">
      <c r="A1029" s="118" t="s">
        <v>600</v>
      </c>
      <c r="B1029" s="70" t="s">
        <v>51</v>
      </c>
      <c r="C1029" s="40">
        <v>1760.4327317</v>
      </c>
      <c r="D1029" s="10" t="str">
        <f t="shared" si="218"/>
        <v>N/A</v>
      </c>
      <c r="E1029" s="40">
        <v>1910.5731444999999</v>
      </c>
      <c r="F1029" s="10" t="str">
        <f t="shared" si="219"/>
        <v>N/A</v>
      </c>
      <c r="G1029" s="40">
        <v>2006.6218839000001</v>
      </c>
      <c r="H1029" s="10" t="str">
        <f t="shared" si="220"/>
        <v>N/A</v>
      </c>
      <c r="I1029" s="96">
        <v>8.5289999999999999</v>
      </c>
      <c r="J1029" s="96">
        <v>5.0270000000000001</v>
      </c>
      <c r="K1029" s="11" t="s">
        <v>117</v>
      </c>
      <c r="L1029" s="21" t="str">
        <f t="shared" si="221"/>
        <v>Yes</v>
      </c>
    </row>
    <row r="1030" spans="1:12">
      <c r="A1030" s="153" t="s">
        <v>802</v>
      </c>
      <c r="B1030" s="70" t="s">
        <v>51</v>
      </c>
      <c r="C1030" s="40">
        <v>2227.1289135000002</v>
      </c>
      <c r="D1030" s="10" t="str">
        <f t="shared" si="218"/>
        <v>N/A</v>
      </c>
      <c r="E1030" s="40">
        <v>2430.5495463000002</v>
      </c>
      <c r="F1030" s="10" t="str">
        <f t="shared" si="219"/>
        <v>N/A</v>
      </c>
      <c r="G1030" s="40">
        <v>2724.1596949999998</v>
      </c>
      <c r="H1030" s="10" t="str">
        <f t="shared" si="220"/>
        <v>N/A</v>
      </c>
      <c r="I1030" s="96">
        <v>9.1340000000000003</v>
      </c>
      <c r="J1030" s="96">
        <v>12.08</v>
      </c>
      <c r="K1030" s="11" t="s">
        <v>117</v>
      </c>
      <c r="L1030" s="21" t="str">
        <f t="shared" si="221"/>
        <v>Yes</v>
      </c>
    </row>
    <row r="1031" spans="1:12">
      <c r="A1031" s="153" t="s">
        <v>803</v>
      </c>
      <c r="B1031" s="70" t="s">
        <v>51</v>
      </c>
      <c r="C1031" s="40" t="s">
        <v>1000</v>
      </c>
      <c r="D1031" s="10" t="str">
        <f t="shared" si="218"/>
        <v>N/A</v>
      </c>
      <c r="E1031" s="40" t="s">
        <v>1000</v>
      </c>
      <c r="F1031" s="10" t="str">
        <f t="shared" si="219"/>
        <v>N/A</v>
      </c>
      <c r="G1031" s="40" t="s">
        <v>1000</v>
      </c>
      <c r="H1031" s="10" t="str">
        <f t="shared" si="220"/>
        <v>N/A</v>
      </c>
      <c r="I1031" s="96" t="s">
        <v>1000</v>
      </c>
      <c r="J1031" s="96" t="s">
        <v>1000</v>
      </c>
      <c r="K1031" s="11" t="s">
        <v>117</v>
      </c>
      <c r="L1031" s="21" t="str">
        <f t="shared" si="221"/>
        <v>N/A</v>
      </c>
    </row>
    <row r="1032" spans="1:12">
      <c r="A1032" s="153" t="s">
        <v>804</v>
      </c>
      <c r="B1032" s="70" t="s">
        <v>51</v>
      </c>
      <c r="C1032" s="40">
        <v>3403.0426357000001</v>
      </c>
      <c r="D1032" s="10" t="str">
        <f t="shared" si="218"/>
        <v>N/A</v>
      </c>
      <c r="E1032" s="40">
        <v>3656.9359684000001</v>
      </c>
      <c r="F1032" s="10" t="str">
        <f t="shared" si="219"/>
        <v>N/A</v>
      </c>
      <c r="G1032" s="40">
        <v>3605.5555555999999</v>
      </c>
      <c r="H1032" s="10" t="str">
        <f t="shared" si="220"/>
        <v>N/A</v>
      </c>
      <c r="I1032" s="96">
        <v>7.4610000000000003</v>
      </c>
      <c r="J1032" s="96">
        <v>-1.41</v>
      </c>
      <c r="K1032" s="11" t="s">
        <v>117</v>
      </c>
      <c r="L1032" s="21" t="str">
        <f t="shared" si="221"/>
        <v>Yes</v>
      </c>
    </row>
    <row r="1033" spans="1:12">
      <c r="A1033" s="153" t="s">
        <v>805</v>
      </c>
      <c r="B1033" s="70" t="s">
        <v>51</v>
      </c>
      <c r="C1033" s="40">
        <v>2428.8449765999999</v>
      </c>
      <c r="D1033" s="10" t="str">
        <f t="shared" si="218"/>
        <v>N/A</v>
      </c>
      <c r="E1033" s="40">
        <v>2586.5272934</v>
      </c>
      <c r="F1033" s="10" t="str">
        <f t="shared" si="219"/>
        <v>N/A</v>
      </c>
      <c r="G1033" s="40">
        <v>2683.2025942999999</v>
      </c>
      <c r="H1033" s="10" t="str">
        <f t="shared" si="220"/>
        <v>N/A</v>
      </c>
      <c r="I1033" s="96">
        <v>6.492</v>
      </c>
      <c r="J1033" s="96">
        <v>3.738</v>
      </c>
      <c r="K1033" s="11" t="s">
        <v>117</v>
      </c>
      <c r="L1033" s="21" t="str">
        <f t="shared" si="221"/>
        <v>Yes</v>
      </c>
    </row>
    <row r="1034" spans="1:12">
      <c r="A1034" s="153" t="s">
        <v>806</v>
      </c>
      <c r="B1034" s="70" t="s">
        <v>51</v>
      </c>
      <c r="C1034" s="40">
        <v>1430.3801575</v>
      </c>
      <c r="D1034" s="10" t="str">
        <f t="shared" si="218"/>
        <v>N/A</v>
      </c>
      <c r="E1034" s="40">
        <v>1413.9081613999999</v>
      </c>
      <c r="F1034" s="10" t="str">
        <f t="shared" si="219"/>
        <v>N/A</v>
      </c>
      <c r="G1034" s="40">
        <v>1555.0727612000001</v>
      </c>
      <c r="H1034" s="10" t="str">
        <f t="shared" si="220"/>
        <v>N/A</v>
      </c>
      <c r="I1034" s="96">
        <v>-1.1499999999999999</v>
      </c>
      <c r="J1034" s="96">
        <v>9.984</v>
      </c>
      <c r="K1034" s="11" t="s">
        <v>117</v>
      </c>
      <c r="L1034" s="21" t="str">
        <f t="shared" si="221"/>
        <v>Yes</v>
      </c>
    </row>
    <row r="1035" spans="1:12">
      <c r="A1035" s="153" t="s">
        <v>807</v>
      </c>
      <c r="B1035" s="101" t="s">
        <v>51</v>
      </c>
      <c r="C1035" s="44">
        <v>855.25189687</v>
      </c>
      <c r="D1035" s="52" t="str">
        <f t="shared" si="218"/>
        <v>N/A</v>
      </c>
      <c r="E1035" s="44">
        <v>1066.4002499999999</v>
      </c>
      <c r="F1035" s="52" t="str">
        <f t="shared" si="219"/>
        <v>N/A</v>
      </c>
      <c r="G1035" s="44">
        <v>1122.2640276</v>
      </c>
      <c r="H1035" s="52" t="str">
        <f t="shared" si="220"/>
        <v>N/A</v>
      </c>
      <c r="I1035" s="102">
        <v>24.69</v>
      </c>
      <c r="J1035" s="102">
        <v>5.2389999999999999</v>
      </c>
      <c r="K1035" s="53" t="s">
        <v>117</v>
      </c>
      <c r="L1035" s="43" t="str">
        <f t="shared" si="221"/>
        <v>Yes</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170764979</v>
      </c>
      <c r="D1037" s="103" t="str">
        <f t="shared" ref="D1037:D1100" si="222">IF($B1037="N/A","N/A",IF(C1037&gt;10,"No",IF(C1037&lt;-10,"No","Yes")))</f>
        <v>N/A</v>
      </c>
      <c r="E1037" s="65">
        <v>184817775</v>
      </c>
      <c r="F1037" s="103" t="str">
        <f t="shared" ref="F1037:F1100" si="223">IF($B1037="N/A","N/A",IF(E1037&gt;10,"No",IF(E1037&lt;-10,"No","Yes")))</f>
        <v>N/A</v>
      </c>
      <c r="G1037" s="65">
        <v>203157318</v>
      </c>
      <c r="H1037" s="103" t="str">
        <f t="shared" ref="H1037:H1100" si="224">IF($B1037="N/A","N/A",IF(G1037&gt;10,"No",IF(G1037&lt;-10,"No","Yes")))</f>
        <v>N/A</v>
      </c>
      <c r="I1037" s="104">
        <v>8.2289999999999992</v>
      </c>
      <c r="J1037" s="104">
        <v>9.923</v>
      </c>
      <c r="K1037" s="66" t="s">
        <v>117</v>
      </c>
      <c r="L1037" s="138" t="str">
        <f t="shared" ref="L1037:L1068" si="225">IF(J1037="Div by 0", "N/A", IF(K1037="N/A","N/A", IF(J1037&gt;VALUE(MID(K1037,1,2)), "No", IF(J1037&lt;-1*VALUE(MID(K1037,1,2)), "No", "Yes"))))</f>
        <v>Yes</v>
      </c>
    </row>
    <row r="1038" spans="1:12">
      <c r="A1038" s="118" t="s">
        <v>102</v>
      </c>
      <c r="B1038" s="70" t="s">
        <v>51</v>
      </c>
      <c r="C1038" s="39">
        <v>27175</v>
      </c>
      <c r="D1038" s="10" t="str">
        <f t="shared" si="222"/>
        <v>N/A</v>
      </c>
      <c r="E1038" s="39">
        <v>27690</v>
      </c>
      <c r="F1038" s="10" t="str">
        <f t="shared" si="223"/>
        <v>N/A</v>
      </c>
      <c r="G1038" s="39">
        <v>28255</v>
      </c>
      <c r="H1038" s="10" t="str">
        <f t="shared" si="224"/>
        <v>N/A</v>
      </c>
      <c r="I1038" s="96">
        <v>1.895</v>
      </c>
      <c r="J1038" s="96">
        <v>2.04</v>
      </c>
      <c r="K1038" s="11" t="s">
        <v>117</v>
      </c>
      <c r="L1038" s="21" t="str">
        <f t="shared" si="225"/>
        <v>Yes</v>
      </c>
    </row>
    <row r="1039" spans="1:12">
      <c r="A1039" s="118" t="s">
        <v>415</v>
      </c>
      <c r="B1039" s="70" t="s">
        <v>51</v>
      </c>
      <c r="C1039" s="40">
        <v>6283.8998712000002</v>
      </c>
      <c r="D1039" s="10" t="str">
        <f t="shared" si="222"/>
        <v>N/A</v>
      </c>
      <c r="E1039" s="40">
        <v>6674.5314193000004</v>
      </c>
      <c r="F1039" s="10" t="str">
        <f t="shared" si="223"/>
        <v>N/A</v>
      </c>
      <c r="G1039" s="40">
        <v>7190.1368960999998</v>
      </c>
      <c r="H1039" s="10" t="str">
        <f t="shared" si="224"/>
        <v>N/A</v>
      </c>
      <c r="I1039" s="96">
        <v>6.2160000000000002</v>
      </c>
      <c r="J1039" s="96">
        <v>7.7249999999999996</v>
      </c>
      <c r="K1039" s="11" t="s">
        <v>117</v>
      </c>
      <c r="L1039" s="21" t="str">
        <f t="shared" si="225"/>
        <v>Yes</v>
      </c>
    </row>
    <row r="1040" spans="1:12">
      <c r="A1040" s="118" t="s">
        <v>416</v>
      </c>
      <c r="B1040" s="70" t="s">
        <v>51</v>
      </c>
      <c r="C1040" s="39">
        <v>4.2107083717</v>
      </c>
      <c r="D1040" s="10" t="str">
        <f t="shared" si="222"/>
        <v>N/A</v>
      </c>
      <c r="E1040" s="39">
        <v>3.8865294330000002</v>
      </c>
      <c r="F1040" s="10" t="str">
        <f t="shared" si="223"/>
        <v>N/A</v>
      </c>
      <c r="G1040" s="39">
        <v>3.962484516</v>
      </c>
      <c r="H1040" s="10" t="str">
        <f t="shared" si="224"/>
        <v>N/A</v>
      </c>
      <c r="I1040" s="96">
        <v>-7.7</v>
      </c>
      <c r="J1040" s="96">
        <v>1.954</v>
      </c>
      <c r="K1040" s="11" t="s">
        <v>117</v>
      </c>
      <c r="L1040" s="21" t="str">
        <f t="shared" si="225"/>
        <v>Yes</v>
      </c>
    </row>
    <row r="1041" spans="1:12">
      <c r="A1041" s="118" t="s">
        <v>417</v>
      </c>
      <c r="B1041" s="70" t="s">
        <v>51</v>
      </c>
      <c r="C1041" s="40">
        <v>505628</v>
      </c>
      <c r="D1041" s="10" t="str">
        <f t="shared" si="222"/>
        <v>N/A</v>
      </c>
      <c r="E1041" s="40">
        <v>52982</v>
      </c>
      <c r="F1041" s="10" t="str">
        <f t="shared" si="223"/>
        <v>N/A</v>
      </c>
      <c r="G1041" s="40">
        <v>97895</v>
      </c>
      <c r="H1041" s="10" t="str">
        <f t="shared" si="224"/>
        <v>N/A</v>
      </c>
      <c r="I1041" s="96">
        <v>-89.5</v>
      </c>
      <c r="J1041" s="96">
        <v>84.77</v>
      </c>
      <c r="K1041" s="11" t="s">
        <v>117</v>
      </c>
      <c r="L1041" s="21" t="str">
        <f t="shared" si="225"/>
        <v>No</v>
      </c>
    </row>
    <row r="1042" spans="1:12">
      <c r="A1042" s="118" t="s">
        <v>103</v>
      </c>
      <c r="B1042" s="70" t="s">
        <v>51</v>
      </c>
      <c r="C1042" s="39">
        <v>5</v>
      </c>
      <c r="D1042" s="10" t="str">
        <f t="shared" si="222"/>
        <v>N/A</v>
      </c>
      <c r="E1042" s="39">
        <v>1</v>
      </c>
      <c r="F1042" s="10" t="str">
        <f t="shared" si="223"/>
        <v>N/A</v>
      </c>
      <c r="G1042" s="39">
        <v>2</v>
      </c>
      <c r="H1042" s="10" t="str">
        <f t="shared" si="224"/>
        <v>N/A</v>
      </c>
      <c r="I1042" s="96">
        <v>-80</v>
      </c>
      <c r="J1042" s="96">
        <v>100</v>
      </c>
      <c r="K1042" s="11" t="s">
        <v>117</v>
      </c>
      <c r="L1042" s="21" t="str">
        <f t="shared" si="225"/>
        <v>No</v>
      </c>
    </row>
    <row r="1043" spans="1:12">
      <c r="A1043" s="118" t="s">
        <v>418</v>
      </c>
      <c r="B1043" s="70" t="s">
        <v>51</v>
      </c>
      <c r="C1043" s="40">
        <v>101125.6</v>
      </c>
      <c r="D1043" s="10" t="str">
        <f t="shared" si="222"/>
        <v>N/A</v>
      </c>
      <c r="E1043" s="40">
        <v>52982</v>
      </c>
      <c r="F1043" s="10" t="str">
        <f t="shared" si="223"/>
        <v>N/A</v>
      </c>
      <c r="G1043" s="40">
        <v>48947.5</v>
      </c>
      <c r="H1043" s="10" t="str">
        <f t="shared" si="224"/>
        <v>N/A</v>
      </c>
      <c r="I1043" s="96">
        <v>-47.6</v>
      </c>
      <c r="J1043" s="96">
        <v>-7.61</v>
      </c>
      <c r="K1043" s="11" t="s">
        <v>117</v>
      </c>
      <c r="L1043" s="21" t="str">
        <f t="shared" si="225"/>
        <v>Yes</v>
      </c>
    </row>
    <row r="1044" spans="1:12">
      <c r="A1044" s="118" t="s">
        <v>419</v>
      </c>
      <c r="B1044" s="70" t="s">
        <v>51</v>
      </c>
      <c r="C1044" s="40">
        <v>13871276</v>
      </c>
      <c r="D1044" s="10" t="str">
        <f t="shared" si="222"/>
        <v>N/A</v>
      </c>
      <c r="E1044" s="40">
        <v>14098240</v>
      </c>
      <c r="F1044" s="10" t="str">
        <f t="shared" si="223"/>
        <v>N/A</v>
      </c>
      <c r="G1044" s="40">
        <v>16380429</v>
      </c>
      <c r="H1044" s="10" t="str">
        <f t="shared" si="224"/>
        <v>N/A</v>
      </c>
      <c r="I1044" s="96">
        <v>1.6359999999999999</v>
      </c>
      <c r="J1044" s="96">
        <v>16.190000000000001</v>
      </c>
      <c r="K1044" s="11" t="s">
        <v>117</v>
      </c>
      <c r="L1044" s="21" t="str">
        <f t="shared" si="225"/>
        <v>No</v>
      </c>
    </row>
    <row r="1045" spans="1:12">
      <c r="A1045" s="118" t="s">
        <v>420</v>
      </c>
      <c r="B1045" s="70" t="s">
        <v>51</v>
      </c>
      <c r="C1045" s="39">
        <v>109</v>
      </c>
      <c r="D1045" s="10" t="str">
        <f t="shared" si="222"/>
        <v>N/A</v>
      </c>
      <c r="E1045" s="39">
        <v>112</v>
      </c>
      <c r="F1045" s="10" t="str">
        <f t="shared" si="223"/>
        <v>N/A</v>
      </c>
      <c r="G1045" s="39">
        <v>129</v>
      </c>
      <c r="H1045" s="10" t="str">
        <f t="shared" si="224"/>
        <v>N/A</v>
      </c>
      <c r="I1045" s="96">
        <v>2.7519999999999998</v>
      </c>
      <c r="J1045" s="96">
        <v>15.18</v>
      </c>
      <c r="K1045" s="11" t="s">
        <v>117</v>
      </c>
      <c r="L1045" s="21" t="str">
        <f t="shared" si="225"/>
        <v>No</v>
      </c>
    </row>
    <row r="1046" spans="1:12">
      <c r="A1046" s="118" t="s">
        <v>829</v>
      </c>
      <c r="B1046" s="70" t="s">
        <v>51</v>
      </c>
      <c r="C1046" s="40">
        <v>127259.41284</v>
      </c>
      <c r="D1046" s="10" t="str">
        <f t="shared" si="222"/>
        <v>N/A</v>
      </c>
      <c r="E1046" s="40">
        <v>125877.14286000001</v>
      </c>
      <c r="F1046" s="10" t="str">
        <f t="shared" si="223"/>
        <v>N/A</v>
      </c>
      <c r="G1046" s="40">
        <v>126980.06977</v>
      </c>
      <c r="H1046" s="10" t="str">
        <f t="shared" si="224"/>
        <v>N/A</v>
      </c>
      <c r="I1046" s="96">
        <v>-1.0900000000000001</v>
      </c>
      <c r="J1046" s="96">
        <v>0.87619999999999998</v>
      </c>
      <c r="K1046" s="11" t="s">
        <v>117</v>
      </c>
      <c r="L1046" s="21" t="str">
        <f t="shared" si="225"/>
        <v>Yes</v>
      </c>
    </row>
    <row r="1047" spans="1:12">
      <c r="A1047" s="118" t="s">
        <v>421</v>
      </c>
      <c r="B1047" s="70" t="s">
        <v>51</v>
      </c>
      <c r="C1047" s="40">
        <v>54531222</v>
      </c>
      <c r="D1047" s="10" t="str">
        <f t="shared" si="222"/>
        <v>N/A</v>
      </c>
      <c r="E1047" s="40">
        <v>56574322</v>
      </c>
      <c r="F1047" s="10" t="str">
        <f t="shared" si="223"/>
        <v>N/A</v>
      </c>
      <c r="G1047" s="40">
        <v>57469396</v>
      </c>
      <c r="H1047" s="10" t="str">
        <f t="shared" si="224"/>
        <v>N/A</v>
      </c>
      <c r="I1047" s="96">
        <v>3.7469999999999999</v>
      </c>
      <c r="J1047" s="96">
        <v>1.5820000000000001</v>
      </c>
      <c r="K1047" s="11" t="s">
        <v>117</v>
      </c>
      <c r="L1047" s="21" t="str">
        <f t="shared" si="225"/>
        <v>Yes</v>
      </c>
    </row>
    <row r="1048" spans="1:12">
      <c r="A1048" s="118" t="s">
        <v>104</v>
      </c>
      <c r="B1048" s="70" t="s">
        <v>51</v>
      </c>
      <c r="C1048" s="39">
        <v>836</v>
      </c>
      <c r="D1048" s="10" t="str">
        <f t="shared" si="222"/>
        <v>N/A</v>
      </c>
      <c r="E1048" s="39">
        <v>826</v>
      </c>
      <c r="F1048" s="10" t="str">
        <f t="shared" si="223"/>
        <v>N/A</v>
      </c>
      <c r="G1048" s="39">
        <v>830</v>
      </c>
      <c r="H1048" s="10" t="str">
        <f t="shared" si="224"/>
        <v>N/A</v>
      </c>
      <c r="I1048" s="96">
        <v>-1.2</v>
      </c>
      <c r="J1048" s="96">
        <v>0.48430000000000001</v>
      </c>
      <c r="K1048" s="11" t="s">
        <v>117</v>
      </c>
      <c r="L1048" s="21" t="str">
        <f t="shared" si="225"/>
        <v>Yes</v>
      </c>
    </row>
    <row r="1049" spans="1:12">
      <c r="A1049" s="118" t="s">
        <v>422</v>
      </c>
      <c r="B1049" s="70" t="s">
        <v>51</v>
      </c>
      <c r="C1049" s="40">
        <v>65228.734450000004</v>
      </c>
      <c r="D1049" s="10" t="str">
        <f t="shared" si="222"/>
        <v>N/A</v>
      </c>
      <c r="E1049" s="40">
        <v>68491.915254000007</v>
      </c>
      <c r="F1049" s="10" t="str">
        <f t="shared" si="223"/>
        <v>N/A</v>
      </c>
      <c r="G1049" s="40">
        <v>69240.236145000003</v>
      </c>
      <c r="H1049" s="10" t="str">
        <f t="shared" si="224"/>
        <v>N/A</v>
      </c>
      <c r="I1049" s="96">
        <v>5.0030000000000001</v>
      </c>
      <c r="J1049" s="96">
        <v>1.093</v>
      </c>
      <c r="K1049" s="11" t="s">
        <v>117</v>
      </c>
      <c r="L1049" s="21" t="str">
        <f t="shared" si="225"/>
        <v>Yes</v>
      </c>
    </row>
    <row r="1050" spans="1:12">
      <c r="A1050" s="118" t="s">
        <v>423</v>
      </c>
      <c r="B1050" s="70" t="s">
        <v>51</v>
      </c>
      <c r="C1050" s="40">
        <v>137391099</v>
      </c>
      <c r="D1050" s="10" t="str">
        <f t="shared" si="222"/>
        <v>N/A</v>
      </c>
      <c r="E1050" s="40">
        <v>140561652</v>
      </c>
      <c r="F1050" s="10" t="str">
        <f t="shared" si="223"/>
        <v>N/A</v>
      </c>
      <c r="G1050" s="40">
        <v>147091320</v>
      </c>
      <c r="H1050" s="10" t="str">
        <f t="shared" si="224"/>
        <v>N/A</v>
      </c>
      <c r="I1050" s="96">
        <v>2.3079999999999998</v>
      </c>
      <c r="J1050" s="96">
        <v>4.6449999999999996</v>
      </c>
      <c r="K1050" s="11" t="s">
        <v>117</v>
      </c>
      <c r="L1050" s="21" t="str">
        <f t="shared" si="225"/>
        <v>Yes</v>
      </c>
    </row>
    <row r="1051" spans="1:12">
      <c r="A1051" s="126" t="s">
        <v>424</v>
      </c>
      <c r="B1051" s="39" t="s">
        <v>51</v>
      </c>
      <c r="C1051" s="39">
        <v>5548</v>
      </c>
      <c r="D1051" s="10" t="str">
        <f t="shared" si="222"/>
        <v>N/A</v>
      </c>
      <c r="E1051" s="39">
        <v>5376</v>
      </c>
      <c r="F1051" s="10" t="str">
        <f t="shared" si="223"/>
        <v>N/A</v>
      </c>
      <c r="G1051" s="39">
        <v>5254</v>
      </c>
      <c r="H1051" s="10" t="str">
        <f t="shared" si="224"/>
        <v>N/A</v>
      </c>
      <c r="I1051" s="96">
        <v>-3.1</v>
      </c>
      <c r="J1051" s="96">
        <v>-2.27</v>
      </c>
      <c r="K1051" s="49" t="s">
        <v>117</v>
      </c>
      <c r="L1051" s="21" t="str">
        <f t="shared" si="225"/>
        <v>Yes</v>
      </c>
    </row>
    <row r="1052" spans="1:12">
      <c r="A1052" s="118" t="s">
        <v>425</v>
      </c>
      <c r="B1052" s="70" t="s">
        <v>51</v>
      </c>
      <c r="C1052" s="40">
        <v>24764.076965</v>
      </c>
      <c r="D1052" s="10" t="str">
        <f t="shared" si="222"/>
        <v>N/A</v>
      </c>
      <c r="E1052" s="40">
        <v>26146.140625</v>
      </c>
      <c r="F1052" s="10" t="str">
        <f t="shared" si="223"/>
        <v>N/A</v>
      </c>
      <c r="G1052" s="40">
        <v>27996.063951</v>
      </c>
      <c r="H1052" s="10" t="str">
        <f t="shared" si="224"/>
        <v>N/A</v>
      </c>
      <c r="I1052" s="96">
        <v>5.5810000000000004</v>
      </c>
      <c r="J1052" s="96">
        <v>7.0750000000000002</v>
      </c>
      <c r="K1052" s="11" t="s">
        <v>117</v>
      </c>
      <c r="L1052" s="21" t="str">
        <f t="shared" si="225"/>
        <v>Yes</v>
      </c>
    </row>
    <row r="1053" spans="1:12">
      <c r="A1053" s="118" t="s">
        <v>426</v>
      </c>
      <c r="B1053" s="70" t="s">
        <v>51</v>
      </c>
      <c r="C1053" s="40">
        <v>24143389</v>
      </c>
      <c r="D1053" s="10" t="str">
        <f t="shared" si="222"/>
        <v>N/A</v>
      </c>
      <c r="E1053" s="40">
        <v>24388036</v>
      </c>
      <c r="F1053" s="10" t="str">
        <f t="shared" si="223"/>
        <v>N/A</v>
      </c>
      <c r="G1053" s="40">
        <v>23257472</v>
      </c>
      <c r="H1053" s="10" t="str">
        <f t="shared" si="224"/>
        <v>N/A</v>
      </c>
      <c r="I1053" s="96">
        <v>1.0129999999999999</v>
      </c>
      <c r="J1053" s="96">
        <v>-4.6399999999999997</v>
      </c>
      <c r="K1053" s="11" t="s">
        <v>117</v>
      </c>
      <c r="L1053" s="21" t="str">
        <f t="shared" si="225"/>
        <v>Yes</v>
      </c>
    </row>
    <row r="1054" spans="1:12">
      <c r="A1054" s="118" t="s">
        <v>105</v>
      </c>
      <c r="B1054" s="70" t="s">
        <v>51</v>
      </c>
      <c r="C1054" s="39">
        <v>85126</v>
      </c>
      <c r="D1054" s="10" t="str">
        <f t="shared" si="222"/>
        <v>N/A</v>
      </c>
      <c r="E1054" s="39">
        <v>80000</v>
      </c>
      <c r="F1054" s="10" t="str">
        <f t="shared" si="223"/>
        <v>N/A</v>
      </c>
      <c r="G1054" s="39">
        <v>74959</v>
      </c>
      <c r="H1054" s="10" t="str">
        <f t="shared" si="224"/>
        <v>N/A</v>
      </c>
      <c r="I1054" s="96">
        <v>-6.02</v>
      </c>
      <c r="J1054" s="96">
        <v>-6.3</v>
      </c>
      <c r="K1054" s="11" t="s">
        <v>117</v>
      </c>
      <c r="L1054" s="21" t="str">
        <f t="shared" si="225"/>
        <v>Yes</v>
      </c>
    </row>
    <row r="1055" spans="1:12">
      <c r="A1055" s="118" t="s">
        <v>427</v>
      </c>
      <c r="B1055" s="70" t="s">
        <v>51</v>
      </c>
      <c r="C1055" s="40">
        <v>283.61944647000001</v>
      </c>
      <c r="D1055" s="10" t="str">
        <f t="shared" si="222"/>
        <v>N/A</v>
      </c>
      <c r="E1055" s="40">
        <v>304.85045000000002</v>
      </c>
      <c r="F1055" s="10" t="str">
        <f t="shared" si="223"/>
        <v>N/A</v>
      </c>
      <c r="G1055" s="40">
        <v>310.26924051999998</v>
      </c>
      <c r="H1055" s="10" t="str">
        <f t="shared" si="224"/>
        <v>N/A</v>
      </c>
      <c r="I1055" s="96">
        <v>7.4859999999999998</v>
      </c>
      <c r="J1055" s="96">
        <v>1.778</v>
      </c>
      <c r="K1055" s="11" t="s">
        <v>117</v>
      </c>
      <c r="L1055" s="21" t="str">
        <f t="shared" si="225"/>
        <v>Yes</v>
      </c>
    </row>
    <row r="1056" spans="1:12">
      <c r="A1056" s="118" t="s">
        <v>428</v>
      </c>
      <c r="B1056" s="70" t="s">
        <v>51</v>
      </c>
      <c r="C1056" s="40">
        <v>22451516</v>
      </c>
      <c r="D1056" s="10" t="str">
        <f t="shared" si="222"/>
        <v>N/A</v>
      </c>
      <c r="E1056" s="40">
        <v>25025299</v>
      </c>
      <c r="F1056" s="10" t="str">
        <f t="shared" si="223"/>
        <v>N/A</v>
      </c>
      <c r="G1056" s="40">
        <v>23403053</v>
      </c>
      <c r="H1056" s="10" t="str">
        <f t="shared" si="224"/>
        <v>N/A</v>
      </c>
      <c r="I1056" s="96">
        <v>11.46</v>
      </c>
      <c r="J1056" s="96">
        <v>-6.48</v>
      </c>
      <c r="K1056" s="11" t="s">
        <v>117</v>
      </c>
      <c r="L1056" s="21" t="str">
        <f t="shared" si="225"/>
        <v>Yes</v>
      </c>
    </row>
    <row r="1057" spans="1:12">
      <c r="A1057" s="118" t="s">
        <v>106</v>
      </c>
      <c r="B1057" s="70" t="s">
        <v>51</v>
      </c>
      <c r="C1057" s="39">
        <v>83022</v>
      </c>
      <c r="D1057" s="10" t="str">
        <f t="shared" si="222"/>
        <v>N/A</v>
      </c>
      <c r="E1057" s="39">
        <v>86017</v>
      </c>
      <c r="F1057" s="10" t="str">
        <f t="shared" si="223"/>
        <v>N/A</v>
      </c>
      <c r="G1057" s="39">
        <v>80465</v>
      </c>
      <c r="H1057" s="10" t="str">
        <f t="shared" si="224"/>
        <v>N/A</v>
      </c>
      <c r="I1057" s="96">
        <v>3.6070000000000002</v>
      </c>
      <c r="J1057" s="96">
        <v>-6.45</v>
      </c>
      <c r="K1057" s="11" t="s">
        <v>117</v>
      </c>
      <c r="L1057" s="21" t="str">
        <f t="shared" si="225"/>
        <v>Yes</v>
      </c>
    </row>
    <row r="1058" spans="1:12">
      <c r="A1058" s="118" t="s">
        <v>429</v>
      </c>
      <c r="B1058" s="70" t="s">
        <v>51</v>
      </c>
      <c r="C1058" s="40">
        <v>270.42851292</v>
      </c>
      <c r="D1058" s="10" t="str">
        <f t="shared" si="222"/>
        <v>N/A</v>
      </c>
      <c r="E1058" s="40">
        <v>290.93433856000001</v>
      </c>
      <c r="F1058" s="10" t="str">
        <f t="shared" si="223"/>
        <v>N/A</v>
      </c>
      <c r="G1058" s="40">
        <v>290.84761076000001</v>
      </c>
      <c r="H1058" s="10" t="str">
        <f t="shared" si="224"/>
        <v>N/A</v>
      </c>
      <c r="I1058" s="96">
        <v>7.5830000000000002</v>
      </c>
      <c r="J1058" s="96">
        <v>-0.03</v>
      </c>
      <c r="K1058" s="11" t="s">
        <v>117</v>
      </c>
      <c r="L1058" s="21" t="str">
        <f t="shared" si="225"/>
        <v>Yes</v>
      </c>
    </row>
    <row r="1059" spans="1:12">
      <c r="A1059" s="118" t="s">
        <v>430</v>
      </c>
      <c r="B1059" s="70" t="s">
        <v>51</v>
      </c>
      <c r="C1059" s="40">
        <v>1920573</v>
      </c>
      <c r="D1059" s="10" t="str">
        <f t="shared" si="222"/>
        <v>N/A</v>
      </c>
      <c r="E1059" s="40">
        <v>2071268</v>
      </c>
      <c r="F1059" s="10" t="str">
        <f t="shared" si="223"/>
        <v>N/A</v>
      </c>
      <c r="G1059" s="40">
        <v>2073226</v>
      </c>
      <c r="H1059" s="10" t="str">
        <f t="shared" si="224"/>
        <v>N/A</v>
      </c>
      <c r="I1059" s="96">
        <v>7.8460000000000001</v>
      </c>
      <c r="J1059" s="96">
        <v>9.4500000000000001E-2</v>
      </c>
      <c r="K1059" s="11" t="s">
        <v>117</v>
      </c>
      <c r="L1059" s="21" t="str">
        <f t="shared" si="225"/>
        <v>Yes</v>
      </c>
    </row>
    <row r="1060" spans="1:12">
      <c r="A1060" s="118" t="s">
        <v>107</v>
      </c>
      <c r="B1060" s="70" t="s">
        <v>51</v>
      </c>
      <c r="C1060" s="39">
        <v>22621</v>
      </c>
      <c r="D1060" s="10" t="str">
        <f t="shared" si="222"/>
        <v>N/A</v>
      </c>
      <c r="E1060" s="39">
        <v>21399</v>
      </c>
      <c r="F1060" s="10" t="str">
        <f t="shared" si="223"/>
        <v>N/A</v>
      </c>
      <c r="G1060" s="39">
        <v>19631</v>
      </c>
      <c r="H1060" s="10" t="str">
        <f t="shared" si="224"/>
        <v>N/A</v>
      </c>
      <c r="I1060" s="96">
        <v>-5.4</v>
      </c>
      <c r="J1060" s="96">
        <v>-8.26</v>
      </c>
      <c r="K1060" s="11" t="s">
        <v>117</v>
      </c>
      <c r="L1060" s="21" t="str">
        <f t="shared" si="225"/>
        <v>Yes</v>
      </c>
    </row>
    <row r="1061" spans="1:12">
      <c r="A1061" s="118" t="s">
        <v>431</v>
      </c>
      <c r="B1061" s="70" t="s">
        <v>51</v>
      </c>
      <c r="C1061" s="40">
        <v>84.902214756000006</v>
      </c>
      <c r="D1061" s="10" t="str">
        <f t="shared" si="222"/>
        <v>N/A</v>
      </c>
      <c r="E1061" s="40">
        <v>96.792747324999993</v>
      </c>
      <c r="F1061" s="10" t="str">
        <f t="shared" si="223"/>
        <v>N/A</v>
      </c>
      <c r="G1061" s="40">
        <v>105.60980083</v>
      </c>
      <c r="H1061" s="10" t="str">
        <f t="shared" si="224"/>
        <v>N/A</v>
      </c>
      <c r="I1061" s="96">
        <v>14</v>
      </c>
      <c r="J1061" s="96">
        <v>9.109</v>
      </c>
      <c r="K1061" s="11" t="s">
        <v>117</v>
      </c>
      <c r="L1061" s="21" t="str">
        <f t="shared" si="225"/>
        <v>Yes</v>
      </c>
    </row>
    <row r="1062" spans="1:12">
      <c r="A1062" s="118" t="s">
        <v>432</v>
      </c>
      <c r="B1062" s="70" t="s">
        <v>51</v>
      </c>
      <c r="C1062" s="40">
        <v>23576749</v>
      </c>
      <c r="D1062" s="10" t="str">
        <f t="shared" si="222"/>
        <v>N/A</v>
      </c>
      <c r="E1062" s="40">
        <v>25756663</v>
      </c>
      <c r="F1062" s="10" t="str">
        <f t="shared" si="223"/>
        <v>N/A</v>
      </c>
      <c r="G1062" s="40">
        <v>29331941</v>
      </c>
      <c r="H1062" s="10" t="str">
        <f t="shared" si="224"/>
        <v>N/A</v>
      </c>
      <c r="I1062" s="96">
        <v>9.2460000000000004</v>
      </c>
      <c r="J1062" s="96">
        <v>13.88</v>
      </c>
      <c r="K1062" s="11" t="s">
        <v>117</v>
      </c>
      <c r="L1062" s="21" t="str">
        <f t="shared" si="225"/>
        <v>Yes</v>
      </c>
    </row>
    <row r="1063" spans="1:12">
      <c r="A1063" s="118" t="s">
        <v>433</v>
      </c>
      <c r="B1063" s="70" t="s">
        <v>51</v>
      </c>
      <c r="C1063" s="39">
        <v>49438</v>
      </c>
      <c r="D1063" s="10" t="str">
        <f t="shared" si="222"/>
        <v>N/A</v>
      </c>
      <c r="E1063" s="39">
        <v>48092</v>
      </c>
      <c r="F1063" s="10" t="str">
        <f t="shared" si="223"/>
        <v>N/A</v>
      </c>
      <c r="G1063" s="39">
        <v>47905</v>
      </c>
      <c r="H1063" s="10" t="str">
        <f t="shared" si="224"/>
        <v>N/A</v>
      </c>
      <c r="I1063" s="96">
        <v>-2.72</v>
      </c>
      <c r="J1063" s="96">
        <v>-0.38900000000000001</v>
      </c>
      <c r="K1063" s="11" t="s">
        <v>117</v>
      </c>
      <c r="L1063" s="21" t="str">
        <f t="shared" si="225"/>
        <v>Yes</v>
      </c>
    </row>
    <row r="1064" spans="1:12">
      <c r="A1064" s="118" t="s">
        <v>434</v>
      </c>
      <c r="B1064" s="70" t="s">
        <v>51</v>
      </c>
      <c r="C1064" s="40">
        <v>476.89528297999999</v>
      </c>
      <c r="D1064" s="10" t="str">
        <f t="shared" si="222"/>
        <v>N/A</v>
      </c>
      <c r="E1064" s="40">
        <v>535.57063545000005</v>
      </c>
      <c r="F1064" s="10" t="str">
        <f t="shared" si="223"/>
        <v>N/A</v>
      </c>
      <c r="G1064" s="40">
        <v>612.29393590999996</v>
      </c>
      <c r="H1064" s="10" t="str">
        <f t="shared" si="224"/>
        <v>N/A</v>
      </c>
      <c r="I1064" s="96">
        <v>12.3</v>
      </c>
      <c r="J1064" s="96">
        <v>14.33</v>
      </c>
      <c r="K1064" s="11" t="s">
        <v>117</v>
      </c>
      <c r="L1064" s="21" t="str">
        <f t="shared" si="225"/>
        <v>Yes</v>
      </c>
    </row>
    <row r="1065" spans="1:12">
      <c r="A1065" s="118" t="s">
        <v>435</v>
      </c>
      <c r="B1065" s="70" t="s">
        <v>51</v>
      </c>
      <c r="C1065" s="40">
        <v>54460491</v>
      </c>
      <c r="D1065" s="10" t="str">
        <f t="shared" si="222"/>
        <v>N/A</v>
      </c>
      <c r="E1065" s="40">
        <v>57504044</v>
      </c>
      <c r="F1065" s="10" t="str">
        <f t="shared" si="223"/>
        <v>N/A</v>
      </c>
      <c r="G1065" s="40">
        <v>59739550</v>
      </c>
      <c r="H1065" s="10" t="str">
        <f t="shared" si="224"/>
        <v>N/A</v>
      </c>
      <c r="I1065" s="96">
        <v>5.5890000000000004</v>
      </c>
      <c r="J1065" s="96">
        <v>3.8879999999999999</v>
      </c>
      <c r="K1065" s="11" t="s">
        <v>117</v>
      </c>
      <c r="L1065" s="21" t="str">
        <f t="shared" si="225"/>
        <v>Yes</v>
      </c>
    </row>
    <row r="1066" spans="1:12">
      <c r="A1066" s="118" t="s">
        <v>108</v>
      </c>
      <c r="B1066" s="70" t="s">
        <v>51</v>
      </c>
      <c r="C1066" s="39">
        <v>120523</v>
      </c>
      <c r="D1066" s="10" t="str">
        <f t="shared" si="222"/>
        <v>N/A</v>
      </c>
      <c r="E1066" s="39">
        <v>117618</v>
      </c>
      <c r="F1066" s="10" t="str">
        <f t="shared" si="223"/>
        <v>N/A</v>
      </c>
      <c r="G1066" s="39">
        <v>121009</v>
      </c>
      <c r="H1066" s="10" t="str">
        <f t="shared" si="224"/>
        <v>N/A</v>
      </c>
      <c r="I1066" s="96">
        <v>-2.41</v>
      </c>
      <c r="J1066" s="96">
        <v>2.883</v>
      </c>
      <c r="K1066" s="11" t="s">
        <v>117</v>
      </c>
      <c r="L1066" s="21" t="str">
        <f t="shared" si="225"/>
        <v>Yes</v>
      </c>
    </row>
    <row r="1067" spans="1:12">
      <c r="A1067" s="118" t="s">
        <v>436</v>
      </c>
      <c r="B1067" s="70" t="s">
        <v>51</v>
      </c>
      <c r="C1067" s="40">
        <v>451.86803349000002</v>
      </c>
      <c r="D1067" s="10" t="str">
        <f t="shared" si="222"/>
        <v>N/A</v>
      </c>
      <c r="E1067" s="40">
        <v>488.90513356999998</v>
      </c>
      <c r="F1067" s="10" t="str">
        <f t="shared" si="223"/>
        <v>N/A</v>
      </c>
      <c r="G1067" s="40">
        <v>493.67856935999998</v>
      </c>
      <c r="H1067" s="10" t="str">
        <f t="shared" si="224"/>
        <v>N/A</v>
      </c>
      <c r="I1067" s="96">
        <v>8.1959999999999997</v>
      </c>
      <c r="J1067" s="96">
        <v>0.97640000000000005</v>
      </c>
      <c r="K1067" s="11" t="s">
        <v>117</v>
      </c>
      <c r="L1067" s="21" t="str">
        <f t="shared" si="225"/>
        <v>Yes</v>
      </c>
    </row>
    <row r="1068" spans="1:12">
      <c r="A1068" s="118" t="s">
        <v>437</v>
      </c>
      <c r="B1068" s="70" t="s">
        <v>51</v>
      </c>
      <c r="C1068" s="40">
        <v>9398322</v>
      </c>
      <c r="D1068" s="10" t="str">
        <f t="shared" si="222"/>
        <v>N/A</v>
      </c>
      <c r="E1068" s="40">
        <v>10502117</v>
      </c>
      <c r="F1068" s="10" t="str">
        <f t="shared" si="223"/>
        <v>N/A</v>
      </c>
      <c r="G1068" s="40">
        <v>11323721</v>
      </c>
      <c r="H1068" s="10" t="str">
        <f t="shared" si="224"/>
        <v>N/A</v>
      </c>
      <c r="I1068" s="96">
        <v>11.74</v>
      </c>
      <c r="J1068" s="96">
        <v>7.8230000000000004</v>
      </c>
      <c r="K1068" s="11" t="s">
        <v>117</v>
      </c>
      <c r="L1068" s="21" t="str">
        <f t="shared" si="225"/>
        <v>Yes</v>
      </c>
    </row>
    <row r="1069" spans="1:12">
      <c r="A1069" s="118" t="s">
        <v>438</v>
      </c>
      <c r="B1069" s="70" t="s">
        <v>51</v>
      </c>
      <c r="C1069" s="39">
        <v>1985</v>
      </c>
      <c r="D1069" s="10" t="str">
        <f t="shared" si="222"/>
        <v>N/A</v>
      </c>
      <c r="E1069" s="39">
        <v>1969</v>
      </c>
      <c r="F1069" s="10" t="str">
        <f t="shared" si="223"/>
        <v>N/A</v>
      </c>
      <c r="G1069" s="39">
        <v>1976</v>
      </c>
      <c r="H1069" s="10" t="str">
        <f t="shared" si="224"/>
        <v>N/A</v>
      </c>
      <c r="I1069" s="96">
        <v>-0.80600000000000005</v>
      </c>
      <c r="J1069" s="96">
        <v>0.35549999999999998</v>
      </c>
      <c r="K1069" s="11" t="s">
        <v>117</v>
      </c>
      <c r="L1069" s="21" t="str">
        <f t="shared" ref="L1069:L1100" si="226">IF(J1069="Div by 0", "N/A", IF(K1069="N/A","N/A", IF(J1069&gt;VALUE(MID(K1069,1,2)), "No", IF(J1069&lt;-1*VALUE(MID(K1069,1,2)), "No", "Yes"))))</f>
        <v>Yes</v>
      </c>
    </row>
    <row r="1070" spans="1:12">
      <c r="A1070" s="118" t="s">
        <v>439</v>
      </c>
      <c r="B1070" s="70" t="s">
        <v>51</v>
      </c>
      <c r="C1070" s="40">
        <v>4734.6710327000001</v>
      </c>
      <c r="D1070" s="10" t="str">
        <f t="shared" si="222"/>
        <v>N/A</v>
      </c>
      <c r="E1070" s="40">
        <v>5333.7313357000003</v>
      </c>
      <c r="F1070" s="10" t="str">
        <f t="shared" si="223"/>
        <v>N/A</v>
      </c>
      <c r="G1070" s="40">
        <v>5730.6280364000004</v>
      </c>
      <c r="H1070" s="10" t="str">
        <f t="shared" si="224"/>
        <v>N/A</v>
      </c>
      <c r="I1070" s="96">
        <v>12.65</v>
      </c>
      <c r="J1070" s="96">
        <v>7.4409999999999998</v>
      </c>
      <c r="K1070" s="11" t="s">
        <v>117</v>
      </c>
      <c r="L1070" s="21" t="str">
        <f t="shared" si="226"/>
        <v>Yes</v>
      </c>
    </row>
    <row r="1071" spans="1:12">
      <c r="A1071" s="118" t="s">
        <v>440</v>
      </c>
      <c r="B1071" s="70" t="s">
        <v>51</v>
      </c>
      <c r="C1071" s="40">
        <v>45463971</v>
      </c>
      <c r="D1071" s="10" t="str">
        <f t="shared" si="222"/>
        <v>N/A</v>
      </c>
      <c r="E1071" s="40">
        <v>51612413</v>
      </c>
      <c r="F1071" s="10" t="str">
        <f t="shared" si="223"/>
        <v>N/A</v>
      </c>
      <c r="G1071" s="40">
        <v>56439829</v>
      </c>
      <c r="H1071" s="10" t="str">
        <f t="shared" si="224"/>
        <v>N/A</v>
      </c>
      <c r="I1071" s="96">
        <v>13.52</v>
      </c>
      <c r="J1071" s="96">
        <v>9.3529999999999998</v>
      </c>
      <c r="K1071" s="11" t="s">
        <v>117</v>
      </c>
      <c r="L1071" s="21" t="str">
        <f t="shared" si="226"/>
        <v>Yes</v>
      </c>
    </row>
    <row r="1072" spans="1:12">
      <c r="A1072" s="118" t="s">
        <v>109</v>
      </c>
      <c r="B1072" s="70" t="s">
        <v>51</v>
      </c>
      <c r="C1072" s="39">
        <v>101692</v>
      </c>
      <c r="D1072" s="10" t="str">
        <f t="shared" si="222"/>
        <v>N/A</v>
      </c>
      <c r="E1072" s="39">
        <v>99334</v>
      </c>
      <c r="F1072" s="10" t="str">
        <f t="shared" si="223"/>
        <v>N/A</v>
      </c>
      <c r="G1072" s="39">
        <v>101464</v>
      </c>
      <c r="H1072" s="10" t="str">
        <f t="shared" si="224"/>
        <v>N/A</v>
      </c>
      <c r="I1072" s="96">
        <v>-2.3199999999999998</v>
      </c>
      <c r="J1072" s="96">
        <v>2.1440000000000001</v>
      </c>
      <c r="K1072" s="11" t="s">
        <v>117</v>
      </c>
      <c r="L1072" s="21" t="str">
        <f t="shared" si="226"/>
        <v>Yes</v>
      </c>
    </row>
    <row r="1073" spans="1:12">
      <c r="A1073" s="118" t="s">
        <v>441</v>
      </c>
      <c r="B1073" s="70" t="s">
        <v>51</v>
      </c>
      <c r="C1073" s="40">
        <v>447.07519766000001</v>
      </c>
      <c r="D1073" s="10" t="str">
        <f t="shared" si="222"/>
        <v>N/A</v>
      </c>
      <c r="E1073" s="40">
        <v>519.58456319000004</v>
      </c>
      <c r="F1073" s="10" t="str">
        <f t="shared" si="223"/>
        <v>N/A</v>
      </c>
      <c r="G1073" s="40">
        <v>556.25472089000004</v>
      </c>
      <c r="H1073" s="10" t="str">
        <f t="shared" si="224"/>
        <v>N/A</v>
      </c>
      <c r="I1073" s="96">
        <v>16.22</v>
      </c>
      <c r="J1073" s="96">
        <v>7.0579999999999998</v>
      </c>
      <c r="K1073" s="11" t="s">
        <v>117</v>
      </c>
      <c r="L1073" s="21" t="str">
        <f t="shared" si="226"/>
        <v>Yes</v>
      </c>
    </row>
    <row r="1074" spans="1:12">
      <c r="A1074" s="118" t="s">
        <v>442</v>
      </c>
      <c r="B1074" s="70" t="s">
        <v>51</v>
      </c>
      <c r="C1074" s="40">
        <v>230937610</v>
      </c>
      <c r="D1074" s="10" t="str">
        <f t="shared" si="222"/>
        <v>N/A</v>
      </c>
      <c r="E1074" s="40">
        <v>141952773</v>
      </c>
      <c r="F1074" s="10" t="str">
        <f t="shared" si="223"/>
        <v>N/A</v>
      </c>
      <c r="G1074" s="40">
        <v>142286622</v>
      </c>
      <c r="H1074" s="10" t="str">
        <f t="shared" si="224"/>
        <v>N/A</v>
      </c>
      <c r="I1074" s="96">
        <v>-38.5</v>
      </c>
      <c r="J1074" s="96">
        <v>0.23519999999999999</v>
      </c>
      <c r="K1074" s="11" t="s">
        <v>117</v>
      </c>
      <c r="L1074" s="21" t="str">
        <f t="shared" si="226"/>
        <v>Yes</v>
      </c>
    </row>
    <row r="1075" spans="1:12">
      <c r="A1075" s="118" t="s">
        <v>110</v>
      </c>
      <c r="B1075" s="70" t="s">
        <v>51</v>
      </c>
      <c r="C1075" s="39">
        <v>201126</v>
      </c>
      <c r="D1075" s="10" t="str">
        <f t="shared" si="222"/>
        <v>N/A</v>
      </c>
      <c r="E1075" s="39">
        <v>184208</v>
      </c>
      <c r="F1075" s="10" t="str">
        <f t="shared" si="223"/>
        <v>N/A</v>
      </c>
      <c r="G1075" s="39">
        <v>172992</v>
      </c>
      <c r="H1075" s="10" t="str">
        <f t="shared" si="224"/>
        <v>N/A</v>
      </c>
      <c r="I1075" s="96">
        <v>-8.41</v>
      </c>
      <c r="J1075" s="96">
        <v>-6.09</v>
      </c>
      <c r="K1075" s="11" t="s">
        <v>117</v>
      </c>
      <c r="L1075" s="21" t="str">
        <f t="shared" si="226"/>
        <v>Yes</v>
      </c>
    </row>
    <row r="1076" spans="1:12">
      <c r="A1076" s="118" t="s">
        <v>443</v>
      </c>
      <c r="B1076" s="70" t="s">
        <v>51</v>
      </c>
      <c r="C1076" s="40">
        <v>1148.2235513999999</v>
      </c>
      <c r="D1076" s="10" t="str">
        <f t="shared" si="222"/>
        <v>N/A</v>
      </c>
      <c r="E1076" s="40">
        <v>770.61133610000002</v>
      </c>
      <c r="F1076" s="10" t="str">
        <f t="shared" si="223"/>
        <v>N/A</v>
      </c>
      <c r="G1076" s="40">
        <v>822.50405798999998</v>
      </c>
      <c r="H1076" s="10" t="str">
        <f t="shared" si="224"/>
        <v>N/A</v>
      </c>
      <c r="I1076" s="96">
        <v>-32.9</v>
      </c>
      <c r="J1076" s="96">
        <v>6.734</v>
      </c>
      <c r="K1076" s="11" t="s">
        <v>117</v>
      </c>
      <c r="L1076" s="21" t="str">
        <f t="shared" si="226"/>
        <v>Yes</v>
      </c>
    </row>
    <row r="1077" spans="1:12">
      <c r="A1077" s="118" t="s">
        <v>444</v>
      </c>
      <c r="B1077" s="70" t="s">
        <v>51</v>
      </c>
      <c r="C1077" s="40">
        <v>114720881</v>
      </c>
      <c r="D1077" s="10" t="str">
        <f t="shared" si="222"/>
        <v>N/A</v>
      </c>
      <c r="E1077" s="40">
        <v>122479418</v>
      </c>
      <c r="F1077" s="10" t="str">
        <f t="shared" si="223"/>
        <v>N/A</v>
      </c>
      <c r="G1077" s="40">
        <v>133759205</v>
      </c>
      <c r="H1077" s="10" t="str">
        <f t="shared" si="224"/>
        <v>N/A</v>
      </c>
      <c r="I1077" s="96">
        <v>6.7629999999999999</v>
      </c>
      <c r="J1077" s="96">
        <v>9.2100000000000009</v>
      </c>
      <c r="K1077" s="11" t="s">
        <v>117</v>
      </c>
      <c r="L1077" s="21" t="str">
        <f t="shared" si="226"/>
        <v>Yes</v>
      </c>
    </row>
    <row r="1078" spans="1:12">
      <c r="A1078" s="126" t="s">
        <v>706</v>
      </c>
      <c r="B1078" s="39" t="s">
        <v>51</v>
      </c>
      <c r="C1078" s="39">
        <v>10970</v>
      </c>
      <c r="D1078" s="10" t="str">
        <f t="shared" si="222"/>
        <v>N/A</v>
      </c>
      <c r="E1078" s="39">
        <v>11647</v>
      </c>
      <c r="F1078" s="10" t="str">
        <f t="shared" si="223"/>
        <v>N/A</v>
      </c>
      <c r="G1078" s="39">
        <v>12497</v>
      </c>
      <c r="H1078" s="10" t="str">
        <f t="shared" si="224"/>
        <v>N/A</v>
      </c>
      <c r="I1078" s="96">
        <v>6.1710000000000003</v>
      </c>
      <c r="J1078" s="96">
        <v>7.298</v>
      </c>
      <c r="K1078" s="49" t="s">
        <v>117</v>
      </c>
      <c r="L1078" s="21" t="str">
        <f t="shared" si="226"/>
        <v>Yes</v>
      </c>
    </row>
    <row r="1079" spans="1:12">
      <c r="A1079" s="118" t="s">
        <v>445</v>
      </c>
      <c r="B1079" s="70" t="s">
        <v>51</v>
      </c>
      <c r="C1079" s="40">
        <v>10457.691978000001</v>
      </c>
      <c r="D1079" s="10" t="str">
        <f t="shared" si="222"/>
        <v>N/A</v>
      </c>
      <c r="E1079" s="40">
        <v>10515.962737</v>
      </c>
      <c r="F1079" s="10" t="str">
        <f t="shared" si="223"/>
        <v>N/A</v>
      </c>
      <c r="G1079" s="40">
        <v>10703.305193</v>
      </c>
      <c r="H1079" s="10" t="str">
        <f t="shared" si="224"/>
        <v>N/A</v>
      </c>
      <c r="I1079" s="96">
        <v>0.55720000000000003</v>
      </c>
      <c r="J1079" s="96">
        <v>1.782</v>
      </c>
      <c r="K1079" s="11" t="s">
        <v>117</v>
      </c>
      <c r="L1079" s="21" t="str">
        <f t="shared" si="226"/>
        <v>Yes</v>
      </c>
    </row>
    <row r="1080" spans="1:12">
      <c r="A1080" s="118" t="s">
        <v>446</v>
      </c>
      <c r="B1080" s="70" t="s">
        <v>51</v>
      </c>
      <c r="C1080" s="40">
        <v>4526174</v>
      </c>
      <c r="D1080" s="10" t="str">
        <f t="shared" si="222"/>
        <v>N/A</v>
      </c>
      <c r="E1080" s="40">
        <v>4202494</v>
      </c>
      <c r="F1080" s="10" t="str">
        <f t="shared" si="223"/>
        <v>N/A</v>
      </c>
      <c r="G1080" s="40">
        <v>4425874</v>
      </c>
      <c r="H1080" s="10" t="str">
        <f t="shared" si="224"/>
        <v>N/A</v>
      </c>
      <c r="I1080" s="96">
        <v>-7.15</v>
      </c>
      <c r="J1080" s="96">
        <v>5.3150000000000004</v>
      </c>
      <c r="K1080" s="11" t="s">
        <v>117</v>
      </c>
      <c r="L1080" s="21" t="str">
        <f t="shared" si="226"/>
        <v>Yes</v>
      </c>
    </row>
    <row r="1081" spans="1:12">
      <c r="A1081" s="118" t="s">
        <v>40</v>
      </c>
      <c r="B1081" s="70" t="s">
        <v>51</v>
      </c>
      <c r="C1081" s="39">
        <v>12777</v>
      </c>
      <c r="D1081" s="10" t="str">
        <f t="shared" si="222"/>
        <v>N/A</v>
      </c>
      <c r="E1081" s="39">
        <v>12180</v>
      </c>
      <c r="F1081" s="10" t="str">
        <f t="shared" si="223"/>
        <v>N/A</v>
      </c>
      <c r="G1081" s="39">
        <v>12111</v>
      </c>
      <c r="H1081" s="10" t="str">
        <f t="shared" si="224"/>
        <v>N/A</v>
      </c>
      <c r="I1081" s="96">
        <v>-4.67</v>
      </c>
      <c r="J1081" s="96">
        <v>-0.56699999999999995</v>
      </c>
      <c r="K1081" s="11" t="s">
        <v>117</v>
      </c>
      <c r="L1081" s="21" t="str">
        <f t="shared" si="226"/>
        <v>Yes</v>
      </c>
    </row>
    <row r="1082" spans="1:12">
      <c r="A1082" s="118" t="s">
        <v>447</v>
      </c>
      <c r="B1082" s="70" t="s">
        <v>51</v>
      </c>
      <c r="C1082" s="40">
        <v>354.24387571</v>
      </c>
      <c r="D1082" s="10" t="str">
        <f t="shared" si="222"/>
        <v>N/A</v>
      </c>
      <c r="E1082" s="40">
        <v>345.03234810999999</v>
      </c>
      <c r="F1082" s="10" t="str">
        <f t="shared" si="223"/>
        <v>N/A</v>
      </c>
      <c r="G1082" s="40">
        <v>365.44249029999997</v>
      </c>
      <c r="H1082" s="10" t="str">
        <f t="shared" si="224"/>
        <v>N/A</v>
      </c>
      <c r="I1082" s="96">
        <v>-2.6</v>
      </c>
      <c r="J1082" s="96">
        <v>5.915</v>
      </c>
      <c r="K1082" s="11" t="s">
        <v>117</v>
      </c>
      <c r="L1082" s="21" t="str">
        <f t="shared" si="226"/>
        <v>Yes</v>
      </c>
    </row>
    <row r="1083" spans="1:12">
      <c r="A1083" s="118" t="s">
        <v>448</v>
      </c>
      <c r="B1083" s="70" t="s">
        <v>51</v>
      </c>
      <c r="C1083" s="40">
        <v>1110481</v>
      </c>
      <c r="D1083" s="10" t="str">
        <f t="shared" si="222"/>
        <v>N/A</v>
      </c>
      <c r="E1083" s="40">
        <v>1264862</v>
      </c>
      <c r="F1083" s="10" t="str">
        <f t="shared" si="223"/>
        <v>N/A</v>
      </c>
      <c r="G1083" s="40">
        <v>1159651</v>
      </c>
      <c r="H1083" s="10" t="str">
        <f t="shared" si="224"/>
        <v>N/A</v>
      </c>
      <c r="I1083" s="96">
        <v>13.9</v>
      </c>
      <c r="J1083" s="96">
        <v>-8.32</v>
      </c>
      <c r="K1083" s="11" t="s">
        <v>117</v>
      </c>
      <c r="L1083" s="21" t="str">
        <f t="shared" si="226"/>
        <v>Yes</v>
      </c>
    </row>
    <row r="1084" spans="1:12">
      <c r="A1084" s="118" t="s">
        <v>449</v>
      </c>
      <c r="B1084" s="70" t="s">
        <v>51</v>
      </c>
      <c r="C1084" s="39">
        <v>483</v>
      </c>
      <c r="D1084" s="10" t="str">
        <f t="shared" si="222"/>
        <v>N/A</v>
      </c>
      <c r="E1084" s="39">
        <v>472</v>
      </c>
      <c r="F1084" s="10" t="str">
        <f t="shared" si="223"/>
        <v>N/A</v>
      </c>
      <c r="G1084" s="39">
        <v>396</v>
      </c>
      <c r="H1084" s="10" t="str">
        <f t="shared" si="224"/>
        <v>N/A</v>
      </c>
      <c r="I1084" s="96">
        <v>-2.2799999999999998</v>
      </c>
      <c r="J1084" s="96">
        <v>-16.100000000000001</v>
      </c>
      <c r="K1084" s="11" t="s">
        <v>117</v>
      </c>
      <c r="L1084" s="21" t="str">
        <f t="shared" si="226"/>
        <v>No</v>
      </c>
    </row>
    <row r="1085" spans="1:12">
      <c r="A1085" s="118" t="s">
        <v>450</v>
      </c>
      <c r="B1085" s="70" t="s">
        <v>51</v>
      </c>
      <c r="C1085" s="40">
        <v>2299.1325052000002</v>
      </c>
      <c r="D1085" s="10" t="str">
        <f t="shared" si="222"/>
        <v>N/A</v>
      </c>
      <c r="E1085" s="40">
        <v>2679.7923728999999</v>
      </c>
      <c r="F1085" s="10" t="str">
        <f t="shared" si="223"/>
        <v>N/A</v>
      </c>
      <c r="G1085" s="40">
        <v>2928.4116162</v>
      </c>
      <c r="H1085" s="10" t="str">
        <f t="shared" si="224"/>
        <v>N/A</v>
      </c>
      <c r="I1085" s="96">
        <v>16.559999999999999</v>
      </c>
      <c r="J1085" s="96">
        <v>9.2780000000000005</v>
      </c>
      <c r="K1085" s="11" t="s">
        <v>117</v>
      </c>
      <c r="L1085" s="21" t="str">
        <f t="shared" si="226"/>
        <v>Yes</v>
      </c>
    </row>
    <row r="1086" spans="1:12">
      <c r="A1086" s="118" t="s">
        <v>451</v>
      </c>
      <c r="B1086" s="70" t="s">
        <v>51</v>
      </c>
      <c r="C1086" s="40">
        <v>16683419</v>
      </c>
      <c r="D1086" s="10" t="str">
        <f t="shared" si="222"/>
        <v>N/A</v>
      </c>
      <c r="E1086" s="40">
        <v>32317</v>
      </c>
      <c r="F1086" s="10" t="str">
        <f t="shared" si="223"/>
        <v>N/A</v>
      </c>
      <c r="G1086" s="40">
        <v>40077</v>
      </c>
      <c r="H1086" s="10" t="str">
        <f t="shared" si="224"/>
        <v>N/A</v>
      </c>
      <c r="I1086" s="96">
        <v>-99.8</v>
      </c>
      <c r="J1086" s="96">
        <v>24.01</v>
      </c>
      <c r="K1086" s="11" t="s">
        <v>117</v>
      </c>
      <c r="L1086" s="21" t="str">
        <f t="shared" si="226"/>
        <v>No</v>
      </c>
    </row>
    <row r="1087" spans="1:12">
      <c r="A1087" s="118" t="s">
        <v>452</v>
      </c>
      <c r="B1087" s="70" t="s">
        <v>51</v>
      </c>
      <c r="C1087" s="39">
        <v>7317</v>
      </c>
      <c r="D1087" s="10" t="str">
        <f t="shared" si="222"/>
        <v>N/A</v>
      </c>
      <c r="E1087" s="39">
        <v>150</v>
      </c>
      <c r="F1087" s="10" t="str">
        <f t="shared" si="223"/>
        <v>N/A</v>
      </c>
      <c r="G1087" s="39">
        <v>129</v>
      </c>
      <c r="H1087" s="10" t="str">
        <f t="shared" si="224"/>
        <v>N/A</v>
      </c>
      <c r="I1087" s="96">
        <v>-97.9</v>
      </c>
      <c r="J1087" s="96">
        <v>-14</v>
      </c>
      <c r="K1087" s="11" t="s">
        <v>117</v>
      </c>
      <c r="L1087" s="21" t="str">
        <f t="shared" si="226"/>
        <v>Yes</v>
      </c>
    </row>
    <row r="1088" spans="1:12">
      <c r="A1088" s="118" t="s">
        <v>453</v>
      </c>
      <c r="B1088" s="70" t="s">
        <v>51</v>
      </c>
      <c r="C1088" s="40">
        <v>2280.0900642000001</v>
      </c>
      <c r="D1088" s="10" t="str">
        <f t="shared" si="222"/>
        <v>N/A</v>
      </c>
      <c r="E1088" s="40">
        <v>215.44666667000001</v>
      </c>
      <c r="F1088" s="10" t="str">
        <f t="shared" si="223"/>
        <v>N/A</v>
      </c>
      <c r="G1088" s="40">
        <v>310.67441860000002</v>
      </c>
      <c r="H1088" s="10" t="str">
        <f t="shared" si="224"/>
        <v>N/A</v>
      </c>
      <c r="I1088" s="96">
        <v>-90.6</v>
      </c>
      <c r="J1088" s="96">
        <v>44.2</v>
      </c>
      <c r="K1088" s="11" t="s">
        <v>117</v>
      </c>
      <c r="L1088" s="21" t="str">
        <f t="shared" si="226"/>
        <v>No</v>
      </c>
    </row>
    <row r="1089" spans="1:12">
      <c r="A1089" s="118" t="s">
        <v>454</v>
      </c>
      <c r="B1089" s="70" t="s">
        <v>51</v>
      </c>
      <c r="C1089" s="40">
        <v>550983</v>
      </c>
      <c r="D1089" s="10" t="str">
        <f t="shared" si="222"/>
        <v>N/A</v>
      </c>
      <c r="E1089" s="40">
        <v>640196</v>
      </c>
      <c r="F1089" s="10" t="str">
        <f t="shared" si="223"/>
        <v>N/A</v>
      </c>
      <c r="G1089" s="40">
        <v>650931</v>
      </c>
      <c r="H1089" s="10" t="str">
        <f t="shared" si="224"/>
        <v>N/A</v>
      </c>
      <c r="I1089" s="96">
        <v>16.190000000000001</v>
      </c>
      <c r="J1089" s="96">
        <v>1.677</v>
      </c>
      <c r="K1089" s="11" t="s">
        <v>117</v>
      </c>
      <c r="L1089" s="21" t="str">
        <f t="shared" si="226"/>
        <v>Yes</v>
      </c>
    </row>
    <row r="1090" spans="1:12">
      <c r="A1090" s="118" t="s">
        <v>455</v>
      </c>
      <c r="B1090" s="70" t="s">
        <v>51</v>
      </c>
      <c r="C1090" s="39">
        <v>488</v>
      </c>
      <c r="D1090" s="10" t="str">
        <f t="shared" si="222"/>
        <v>N/A</v>
      </c>
      <c r="E1090" s="39">
        <v>478</v>
      </c>
      <c r="F1090" s="10" t="str">
        <f t="shared" si="223"/>
        <v>N/A</v>
      </c>
      <c r="G1090" s="39">
        <v>511</v>
      </c>
      <c r="H1090" s="10" t="str">
        <f t="shared" si="224"/>
        <v>N/A</v>
      </c>
      <c r="I1090" s="96">
        <v>-2.0499999999999998</v>
      </c>
      <c r="J1090" s="96">
        <v>6.9039999999999999</v>
      </c>
      <c r="K1090" s="11" t="s">
        <v>117</v>
      </c>
      <c r="L1090" s="21" t="str">
        <f t="shared" si="226"/>
        <v>Yes</v>
      </c>
    </row>
    <row r="1091" spans="1:12">
      <c r="A1091" s="118" t="s">
        <v>456</v>
      </c>
      <c r="B1091" s="70" t="s">
        <v>51</v>
      </c>
      <c r="C1091" s="40">
        <v>1129.0635245999999</v>
      </c>
      <c r="D1091" s="10" t="str">
        <f t="shared" si="222"/>
        <v>N/A</v>
      </c>
      <c r="E1091" s="40">
        <v>1339.3221756999999</v>
      </c>
      <c r="F1091" s="10" t="str">
        <f t="shared" si="223"/>
        <v>N/A</v>
      </c>
      <c r="G1091" s="40">
        <v>1273.8375734000001</v>
      </c>
      <c r="H1091" s="10" t="str">
        <f t="shared" si="224"/>
        <v>N/A</v>
      </c>
      <c r="I1091" s="96">
        <v>18.62</v>
      </c>
      <c r="J1091" s="96">
        <v>-4.8899999999999997</v>
      </c>
      <c r="K1091" s="11" t="s">
        <v>117</v>
      </c>
      <c r="L1091" s="21" t="str">
        <f t="shared" si="226"/>
        <v>Yes</v>
      </c>
    </row>
    <row r="1092" spans="1:12">
      <c r="A1092" s="118" t="s">
        <v>457</v>
      </c>
      <c r="B1092" s="70" t="s">
        <v>51</v>
      </c>
      <c r="C1092" s="40">
        <v>692170</v>
      </c>
      <c r="D1092" s="10" t="str">
        <f t="shared" si="222"/>
        <v>N/A</v>
      </c>
      <c r="E1092" s="40">
        <v>654069</v>
      </c>
      <c r="F1092" s="10" t="str">
        <f t="shared" si="223"/>
        <v>N/A</v>
      </c>
      <c r="G1092" s="40">
        <v>713959</v>
      </c>
      <c r="H1092" s="10" t="str">
        <f t="shared" si="224"/>
        <v>N/A</v>
      </c>
      <c r="I1092" s="96">
        <v>-5.5</v>
      </c>
      <c r="J1092" s="96">
        <v>9.157</v>
      </c>
      <c r="K1092" s="11" t="s">
        <v>117</v>
      </c>
      <c r="L1092" s="21" t="str">
        <f t="shared" si="226"/>
        <v>Yes</v>
      </c>
    </row>
    <row r="1093" spans="1:12">
      <c r="A1093" s="118" t="s">
        <v>707</v>
      </c>
      <c r="B1093" s="70" t="s">
        <v>51</v>
      </c>
      <c r="C1093" s="39">
        <v>6082</v>
      </c>
      <c r="D1093" s="10" t="str">
        <f t="shared" si="222"/>
        <v>N/A</v>
      </c>
      <c r="E1093" s="39">
        <v>5689</v>
      </c>
      <c r="F1093" s="10" t="str">
        <f t="shared" si="223"/>
        <v>N/A</v>
      </c>
      <c r="G1093" s="39">
        <v>5803</v>
      </c>
      <c r="H1093" s="10" t="str">
        <f t="shared" si="224"/>
        <v>N/A</v>
      </c>
      <c r="I1093" s="96">
        <v>-6.46</v>
      </c>
      <c r="J1093" s="96">
        <v>2.004</v>
      </c>
      <c r="K1093" s="11" t="s">
        <v>117</v>
      </c>
      <c r="L1093" s="21" t="str">
        <f t="shared" si="226"/>
        <v>Yes</v>
      </c>
    </row>
    <row r="1094" spans="1:12">
      <c r="A1094" s="118" t="s">
        <v>458</v>
      </c>
      <c r="B1094" s="70" t="s">
        <v>51</v>
      </c>
      <c r="C1094" s="40">
        <v>113.80631371</v>
      </c>
      <c r="D1094" s="10" t="str">
        <f t="shared" si="222"/>
        <v>N/A</v>
      </c>
      <c r="E1094" s="40">
        <v>114.97082088000001</v>
      </c>
      <c r="F1094" s="10" t="str">
        <f t="shared" si="223"/>
        <v>N/A</v>
      </c>
      <c r="G1094" s="40">
        <v>123.03274168999999</v>
      </c>
      <c r="H1094" s="10" t="str">
        <f t="shared" si="224"/>
        <v>N/A</v>
      </c>
      <c r="I1094" s="96">
        <v>1.0229999999999999</v>
      </c>
      <c r="J1094" s="96">
        <v>7.0119999999999996</v>
      </c>
      <c r="K1094" s="11" t="s">
        <v>117</v>
      </c>
      <c r="L1094" s="21" t="str">
        <f t="shared" si="226"/>
        <v>Yes</v>
      </c>
    </row>
    <row r="1095" spans="1:12">
      <c r="A1095" s="118" t="s">
        <v>459</v>
      </c>
      <c r="B1095" s="70" t="s">
        <v>51</v>
      </c>
      <c r="C1095" s="40">
        <v>11741370</v>
      </c>
      <c r="D1095" s="10" t="str">
        <f t="shared" si="222"/>
        <v>N/A</v>
      </c>
      <c r="E1095" s="40">
        <v>11740442</v>
      </c>
      <c r="F1095" s="10" t="str">
        <f t="shared" si="223"/>
        <v>N/A</v>
      </c>
      <c r="G1095" s="40">
        <v>13597833</v>
      </c>
      <c r="H1095" s="10" t="str">
        <f t="shared" si="224"/>
        <v>N/A</v>
      </c>
      <c r="I1095" s="96">
        <v>-8.0000000000000002E-3</v>
      </c>
      <c r="J1095" s="96">
        <v>15.82</v>
      </c>
      <c r="K1095" s="11" t="s">
        <v>117</v>
      </c>
      <c r="L1095" s="21" t="str">
        <f t="shared" si="226"/>
        <v>No</v>
      </c>
    </row>
    <row r="1096" spans="1:12">
      <c r="A1096" s="118" t="s">
        <v>146</v>
      </c>
      <c r="B1096" s="70" t="s">
        <v>51</v>
      </c>
      <c r="C1096" s="39">
        <v>1030</v>
      </c>
      <c r="D1096" s="10" t="str">
        <f t="shared" si="222"/>
        <v>N/A</v>
      </c>
      <c r="E1096" s="39">
        <v>997</v>
      </c>
      <c r="F1096" s="10" t="str">
        <f t="shared" si="223"/>
        <v>N/A</v>
      </c>
      <c r="G1096" s="39">
        <v>1047</v>
      </c>
      <c r="H1096" s="10" t="str">
        <f t="shared" si="224"/>
        <v>N/A</v>
      </c>
      <c r="I1096" s="96">
        <v>-3.2</v>
      </c>
      <c r="J1096" s="96">
        <v>5.0149999999999997</v>
      </c>
      <c r="K1096" s="11" t="s">
        <v>117</v>
      </c>
      <c r="L1096" s="21" t="str">
        <f t="shared" si="226"/>
        <v>Yes</v>
      </c>
    </row>
    <row r="1097" spans="1:12">
      <c r="A1097" s="118" t="s">
        <v>460</v>
      </c>
      <c r="B1097" s="70" t="s">
        <v>51</v>
      </c>
      <c r="C1097" s="40">
        <v>11399.388349999999</v>
      </c>
      <c r="D1097" s="10" t="str">
        <f t="shared" si="222"/>
        <v>N/A</v>
      </c>
      <c r="E1097" s="40">
        <v>11775.769308000001</v>
      </c>
      <c r="F1097" s="10" t="str">
        <f t="shared" si="223"/>
        <v>N/A</v>
      </c>
      <c r="G1097" s="40">
        <v>12987.424069000001</v>
      </c>
      <c r="H1097" s="10" t="str">
        <f t="shared" si="224"/>
        <v>N/A</v>
      </c>
      <c r="I1097" s="96">
        <v>3.302</v>
      </c>
      <c r="J1097" s="96">
        <v>10.29</v>
      </c>
      <c r="K1097" s="11" t="s">
        <v>117</v>
      </c>
      <c r="L1097" s="21" t="str">
        <f t="shared" si="226"/>
        <v>Yes</v>
      </c>
    </row>
    <row r="1098" spans="1:12">
      <c r="A1098" s="118" t="s">
        <v>461</v>
      </c>
      <c r="B1098" s="70" t="s">
        <v>51</v>
      </c>
      <c r="C1098" s="40">
        <v>22525626</v>
      </c>
      <c r="D1098" s="10" t="str">
        <f t="shared" si="222"/>
        <v>N/A</v>
      </c>
      <c r="E1098" s="40">
        <v>22990690</v>
      </c>
      <c r="F1098" s="10" t="str">
        <f t="shared" si="223"/>
        <v>N/A</v>
      </c>
      <c r="G1098" s="40">
        <v>23100237</v>
      </c>
      <c r="H1098" s="10" t="str">
        <f t="shared" si="224"/>
        <v>N/A</v>
      </c>
      <c r="I1098" s="96">
        <v>2.0649999999999999</v>
      </c>
      <c r="J1098" s="96">
        <v>0.47649999999999998</v>
      </c>
      <c r="K1098" s="11" t="s">
        <v>117</v>
      </c>
      <c r="L1098" s="21" t="str">
        <f t="shared" si="226"/>
        <v>Yes</v>
      </c>
    </row>
    <row r="1099" spans="1:12">
      <c r="A1099" s="118" t="s">
        <v>462</v>
      </c>
      <c r="B1099" s="70" t="s">
        <v>51</v>
      </c>
      <c r="C1099" s="39">
        <v>40271</v>
      </c>
      <c r="D1099" s="10" t="str">
        <f t="shared" si="222"/>
        <v>N/A</v>
      </c>
      <c r="E1099" s="39">
        <v>38819</v>
      </c>
      <c r="F1099" s="10" t="str">
        <f t="shared" si="223"/>
        <v>N/A</v>
      </c>
      <c r="G1099" s="39">
        <v>37357</v>
      </c>
      <c r="H1099" s="10" t="str">
        <f t="shared" si="224"/>
        <v>N/A</v>
      </c>
      <c r="I1099" s="96">
        <v>-3.61</v>
      </c>
      <c r="J1099" s="96">
        <v>-3.77</v>
      </c>
      <c r="K1099" s="11" t="s">
        <v>117</v>
      </c>
      <c r="L1099" s="21" t="str">
        <f t="shared" si="226"/>
        <v>Yes</v>
      </c>
    </row>
    <row r="1100" spans="1:12">
      <c r="A1100" s="118" t="s">
        <v>463</v>
      </c>
      <c r="B1100" s="70" t="s">
        <v>51</v>
      </c>
      <c r="C1100" s="40">
        <v>559.35104665999995</v>
      </c>
      <c r="D1100" s="10" t="str">
        <f t="shared" si="222"/>
        <v>N/A</v>
      </c>
      <c r="E1100" s="40">
        <v>592.25353564</v>
      </c>
      <c r="F1100" s="10" t="str">
        <f t="shared" si="223"/>
        <v>N/A</v>
      </c>
      <c r="G1100" s="40">
        <v>618.36434939000003</v>
      </c>
      <c r="H1100" s="10" t="str">
        <f t="shared" si="224"/>
        <v>N/A</v>
      </c>
      <c r="I1100" s="96">
        <v>5.8819999999999997</v>
      </c>
      <c r="J1100" s="96">
        <v>4.4089999999999998</v>
      </c>
      <c r="K1100" s="11" t="s">
        <v>117</v>
      </c>
      <c r="L1100" s="21" t="str">
        <f t="shared" si="226"/>
        <v>Yes</v>
      </c>
    </row>
    <row r="1101" spans="1:12">
      <c r="A1101" s="118" t="s">
        <v>464</v>
      </c>
      <c r="B1101" s="70" t="s">
        <v>51</v>
      </c>
      <c r="C1101" s="40">
        <v>7639571</v>
      </c>
      <c r="D1101" s="10" t="str">
        <f t="shared" ref="D1101:D1109" si="227">IF($B1101="N/A","N/A",IF(C1101&gt;10,"No",IF(C1101&lt;-10,"No","Yes")))</f>
        <v>N/A</v>
      </c>
      <c r="E1101" s="40">
        <v>8543671</v>
      </c>
      <c r="F1101" s="10" t="str">
        <f t="shared" ref="F1101:F1109" si="228">IF($B1101="N/A","N/A",IF(E1101&gt;10,"No",IF(E1101&lt;-10,"No","Yes")))</f>
        <v>N/A</v>
      </c>
      <c r="G1101" s="40">
        <v>16773974</v>
      </c>
      <c r="H1101" s="10" t="str">
        <f t="shared" ref="H1101:H1109" si="229">IF($B1101="N/A","N/A",IF(G1101&gt;10,"No",IF(G1101&lt;-10,"No","Yes")))</f>
        <v>N/A</v>
      </c>
      <c r="I1101" s="96">
        <v>11.83</v>
      </c>
      <c r="J1101" s="96">
        <v>96.33</v>
      </c>
      <c r="K1101" s="11" t="s">
        <v>117</v>
      </c>
      <c r="L1101" s="21" t="str">
        <f t="shared" ref="L1101:L1109" si="230">IF(J1101="Div by 0", "N/A", IF(K1101="N/A","N/A", IF(J1101&gt;VALUE(MID(K1101,1,2)), "No", IF(J1101&lt;-1*VALUE(MID(K1101,1,2)), "No", "Yes"))))</f>
        <v>No</v>
      </c>
    </row>
    <row r="1102" spans="1:12">
      <c r="A1102" s="118" t="s">
        <v>147</v>
      </c>
      <c r="B1102" s="70" t="s">
        <v>51</v>
      </c>
      <c r="C1102" s="39">
        <v>1053</v>
      </c>
      <c r="D1102" s="10" t="str">
        <f t="shared" si="227"/>
        <v>N/A</v>
      </c>
      <c r="E1102" s="39">
        <v>1216</v>
      </c>
      <c r="F1102" s="10" t="str">
        <f t="shared" si="228"/>
        <v>N/A</v>
      </c>
      <c r="G1102" s="39">
        <v>1515</v>
      </c>
      <c r="H1102" s="10" t="str">
        <f t="shared" si="229"/>
        <v>N/A</v>
      </c>
      <c r="I1102" s="96">
        <v>15.48</v>
      </c>
      <c r="J1102" s="96">
        <v>24.59</v>
      </c>
      <c r="K1102" s="11" t="s">
        <v>117</v>
      </c>
      <c r="L1102" s="21" t="str">
        <f t="shared" si="230"/>
        <v>No</v>
      </c>
    </row>
    <row r="1103" spans="1:12">
      <c r="A1103" s="118" t="s">
        <v>465</v>
      </c>
      <c r="B1103" s="70" t="s">
        <v>51</v>
      </c>
      <c r="C1103" s="40">
        <v>7255.0531813999996</v>
      </c>
      <c r="D1103" s="10" t="str">
        <f t="shared" si="227"/>
        <v>N/A</v>
      </c>
      <c r="E1103" s="40">
        <v>7026.0452303000002</v>
      </c>
      <c r="F1103" s="10" t="str">
        <f t="shared" si="228"/>
        <v>N/A</v>
      </c>
      <c r="G1103" s="40">
        <v>11071.930033000001</v>
      </c>
      <c r="H1103" s="10" t="str">
        <f t="shared" si="229"/>
        <v>N/A</v>
      </c>
      <c r="I1103" s="96">
        <v>-3.16</v>
      </c>
      <c r="J1103" s="96">
        <v>57.58</v>
      </c>
      <c r="K1103" s="11" t="s">
        <v>117</v>
      </c>
      <c r="L1103" s="21" t="str">
        <f t="shared" si="230"/>
        <v>No</v>
      </c>
    </row>
    <row r="1104" spans="1:12">
      <c r="A1104" s="118" t="s">
        <v>466</v>
      </c>
      <c r="B1104" s="70" t="s">
        <v>51</v>
      </c>
      <c r="C1104" s="40">
        <v>71075734</v>
      </c>
      <c r="D1104" s="10" t="str">
        <f t="shared" si="227"/>
        <v>N/A</v>
      </c>
      <c r="E1104" s="40">
        <v>70837718</v>
      </c>
      <c r="F1104" s="10" t="str">
        <f t="shared" si="228"/>
        <v>N/A</v>
      </c>
      <c r="G1104" s="40">
        <v>69456366</v>
      </c>
      <c r="H1104" s="10" t="str">
        <f t="shared" si="229"/>
        <v>N/A</v>
      </c>
      <c r="I1104" s="96">
        <v>-0.33500000000000002</v>
      </c>
      <c r="J1104" s="96">
        <v>-1.95</v>
      </c>
      <c r="K1104" s="11" t="s">
        <v>117</v>
      </c>
      <c r="L1104" s="21" t="str">
        <f t="shared" si="230"/>
        <v>Yes</v>
      </c>
    </row>
    <row r="1105" spans="1:12">
      <c r="A1105" s="118" t="s">
        <v>467</v>
      </c>
      <c r="B1105" s="70" t="s">
        <v>51</v>
      </c>
      <c r="C1105" s="39">
        <v>16360</v>
      </c>
      <c r="D1105" s="10" t="str">
        <f t="shared" si="227"/>
        <v>N/A</v>
      </c>
      <c r="E1105" s="39">
        <v>17141</v>
      </c>
      <c r="F1105" s="10" t="str">
        <f t="shared" si="228"/>
        <v>N/A</v>
      </c>
      <c r="G1105" s="39">
        <v>17926</v>
      </c>
      <c r="H1105" s="10" t="str">
        <f t="shared" si="229"/>
        <v>N/A</v>
      </c>
      <c r="I1105" s="96">
        <v>4.774</v>
      </c>
      <c r="J1105" s="96">
        <v>4.58</v>
      </c>
      <c r="K1105" s="11" t="s">
        <v>117</v>
      </c>
      <c r="L1105" s="21" t="str">
        <f t="shared" si="230"/>
        <v>Yes</v>
      </c>
    </row>
    <row r="1106" spans="1:12">
      <c r="A1106" s="118" t="s">
        <v>468</v>
      </c>
      <c r="B1106" s="70" t="s">
        <v>51</v>
      </c>
      <c r="C1106" s="40">
        <v>4344.4825183000003</v>
      </c>
      <c r="D1106" s="10" t="str">
        <f t="shared" si="227"/>
        <v>N/A</v>
      </c>
      <c r="E1106" s="40">
        <v>4132.6479202</v>
      </c>
      <c r="F1106" s="10" t="str">
        <f t="shared" si="228"/>
        <v>N/A</v>
      </c>
      <c r="G1106" s="40">
        <v>3874.6159768000002</v>
      </c>
      <c r="H1106" s="10" t="str">
        <f t="shared" si="229"/>
        <v>N/A</v>
      </c>
      <c r="I1106" s="96">
        <v>-4.88</v>
      </c>
      <c r="J1106" s="96">
        <v>-6.24</v>
      </c>
      <c r="K1106" s="11" t="s">
        <v>117</v>
      </c>
      <c r="L1106" s="21" t="str">
        <f t="shared" si="230"/>
        <v>Yes</v>
      </c>
    </row>
    <row r="1107" spans="1:12">
      <c r="A1107" s="118" t="s">
        <v>469</v>
      </c>
      <c r="B1107" s="70" t="s">
        <v>51</v>
      </c>
      <c r="C1107" s="40">
        <v>227102</v>
      </c>
      <c r="D1107" s="10" t="str">
        <f t="shared" si="227"/>
        <v>N/A</v>
      </c>
      <c r="E1107" s="40">
        <v>228712</v>
      </c>
      <c r="F1107" s="10" t="str">
        <f t="shared" si="228"/>
        <v>N/A</v>
      </c>
      <c r="G1107" s="40">
        <v>208832</v>
      </c>
      <c r="H1107" s="10" t="str">
        <f t="shared" si="229"/>
        <v>N/A</v>
      </c>
      <c r="I1107" s="96">
        <v>0.70889999999999997</v>
      </c>
      <c r="J1107" s="96">
        <v>-8.69</v>
      </c>
      <c r="K1107" s="11" t="s">
        <v>117</v>
      </c>
      <c r="L1107" s="21" t="str">
        <f t="shared" si="230"/>
        <v>Yes</v>
      </c>
    </row>
    <row r="1108" spans="1:12">
      <c r="A1108" s="118" t="s">
        <v>148</v>
      </c>
      <c r="B1108" s="70" t="s">
        <v>51</v>
      </c>
      <c r="C1108" s="39">
        <v>60</v>
      </c>
      <c r="D1108" s="10" t="str">
        <f t="shared" si="227"/>
        <v>N/A</v>
      </c>
      <c r="E1108" s="39">
        <v>54</v>
      </c>
      <c r="F1108" s="10" t="str">
        <f t="shared" si="228"/>
        <v>N/A</v>
      </c>
      <c r="G1108" s="39">
        <v>50</v>
      </c>
      <c r="H1108" s="10" t="str">
        <f t="shared" si="229"/>
        <v>N/A</v>
      </c>
      <c r="I1108" s="96">
        <v>-10</v>
      </c>
      <c r="J1108" s="96">
        <v>-7.41</v>
      </c>
      <c r="K1108" s="11" t="s">
        <v>117</v>
      </c>
      <c r="L1108" s="21" t="str">
        <f t="shared" si="230"/>
        <v>Yes</v>
      </c>
    </row>
    <row r="1109" spans="1:12">
      <c r="A1109" s="118" t="s">
        <v>470</v>
      </c>
      <c r="B1109" s="101" t="s">
        <v>51</v>
      </c>
      <c r="C1109" s="44">
        <v>3785.0333332999999</v>
      </c>
      <c r="D1109" s="52" t="str">
        <f t="shared" si="227"/>
        <v>N/A</v>
      </c>
      <c r="E1109" s="44">
        <v>4235.4074074</v>
      </c>
      <c r="F1109" s="52" t="str">
        <f t="shared" si="228"/>
        <v>N/A</v>
      </c>
      <c r="G1109" s="44">
        <v>4176.6400000000003</v>
      </c>
      <c r="H1109" s="52" t="str">
        <f t="shared" si="229"/>
        <v>N/A</v>
      </c>
      <c r="I1109" s="102">
        <v>11.9</v>
      </c>
      <c r="J1109" s="102">
        <v>-1.39</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565.02037865</v>
      </c>
      <c r="D1111" s="103" t="str">
        <f t="shared" ref="D1111:D1130" si="231">IF($B1111="N/A","N/A",IF(C1111&gt;10,"No",IF(C1111&lt;-10,"No","Yes")))</f>
        <v>N/A</v>
      </c>
      <c r="E1111" s="65">
        <v>631.25136621000001</v>
      </c>
      <c r="F1111" s="103" t="str">
        <f t="shared" ref="F1111:F1130" si="232">IF($B1111="N/A","N/A",IF(E1111&gt;10,"No",IF(E1111&lt;-10,"No","Yes")))</f>
        <v>N/A</v>
      </c>
      <c r="G1111" s="65">
        <v>723.46895766</v>
      </c>
      <c r="H1111" s="103" t="str">
        <f t="shared" ref="H1111:H1130" si="233">IF($B1111="N/A","N/A",IF(G1111&gt;10,"No",IF(G1111&lt;-10,"No","Yes")))</f>
        <v>N/A</v>
      </c>
      <c r="I1111" s="104">
        <v>11.72</v>
      </c>
      <c r="J1111" s="104">
        <v>14.61</v>
      </c>
      <c r="K1111" s="66" t="s">
        <v>117</v>
      </c>
      <c r="L1111" s="138" t="str">
        <f t="shared" ref="L1111:L1130" si="234">IF(J1111="Div by 0", "N/A", IF(K1111="N/A","N/A", IF(J1111&gt;VALUE(MID(K1111,1,2)), "No", IF(J1111&lt;-1*VALUE(MID(K1111,1,2)), "No", "Yes"))))</f>
        <v>Yes</v>
      </c>
    </row>
    <row r="1112" spans="1:12">
      <c r="A1112" s="153" t="s">
        <v>592</v>
      </c>
      <c r="B1112" s="70" t="s">
        <v>51</v>
      </c>
      <c r="C1112" s="40">
        <v>320.63700607999999</v>
      </c>
      <c r="D1112" s="10" t="str">
        <f t="shared" si="231"/>
        <v>N/A</v>
      </c>
      <c r="E1112" s="40">
        <v>367.17639349000001</v>
      </c>
      <c r="F1112" s="10" t="str">
        <f t="shared" si="232"/>
        <v>N/A</v>
      </c>
      <c r="G1112" s="40">
        <v>349.71165644000001</v>
      </c>
      <c r="H1112" s="10" t="str">
        <f t="shared" si="233"/>
        <v>N/A</v>
      </c>
      <c r="I1112" s="96">
        <v>14.51</v>
      </c>
      <c r="J1112" s="96">
        <v>-4.76</v>
      </c>
      <c r="K1112" s="11" t="s">
        <v>117</v>
      </c>
      <c r="L1112" s="21" t="str">
        <f t="shared" si="234"/>
        <v>Yes</v>
      </c>
    </row>
    <row r="1113" spans="1:12">
      <c r="A1113" s="153" t="s">
        <v>595</v>
      </c>
      <c r="B1113" s="70" t="s">
        <v>51</v>
      </c>
      <c r="C1113" s="40">
        <v>1773.6992436999999</v>
      </c>
      <c r="D1113" s="10" t="str">
        <f t="shared" si="231"/>
        <v>N/A</v>
      </c>
      <c r="E1113" s="40">
        <v>1915.3633116000001</v>
      </c>
      <c r="F1113" s="10" t="str">
        <f t="shared" si="232"/>
        <v>N/A</v>
      </c>
      <c r="G1113" s="40">
        <v>2062.7365223000002</v>
      </c>
      <c r="H1113" s="10" t="str">
        <f t="shared" si="233"/>
        <v>N/A</v>
      </c>
      <c r="I1113" s="96">
        <v>7.9870000000000001</v>
      </c>
      <c r="J1113" s="96">
        <v>7.694</v>
      </c>
      <c r="K1113" s="11" t="s">
        <v>117</v>
      </c>
      <c r="L1113" s="21" t="str">
        <f t="shared" si="234"/>
        <v>Yes</v>
      </c>
    </row>
    <row r="1114" spans="1:12">
      <c r="A1114" s="153" t="s">
        <v>598</v>
      </c>
      <c r="B1114" s="70" t="s">
        <v>51</v>
      </c>
      <c r="C1114" s="40">
        <v>385.52130574</v>
      </c>
      <c r="D1114" s="10" t="str">
        <f t="shared" si="231"/>
        <v>N/A</v>
      </c>
      <c r="E1114" s="40">
        <v>432.23968794000001</v>
      </c>
      <c r="F1114" s="10" t="str">
        <f t="shared" si="232"/>
        <v>N/A</v>
      </c>
      <c r="G1114" s="40">
        <v>526.38052974000004</v>
      </c>
      <c r="H1114" s="10" t="str">
        <f t="shared" si="233"/>
        <v>N/A</v>
      </c>
      <c r="I1114" s="96">
        <v>12.12</v>
      </c>
      <c r="J1114" s="96">
        <v>21.78</v>
      </c>
      <c r="K1114" s="11" t="s">
        <v>117</v>
      </c>
      <c r="L1114" s="21" t="str">
        <f t="shared" si="234"/>
        <v>No</v>
      </c>
    </row>
    <row r="1115" spans="1:12">
      <c r="A1115" s="153" t="s">
        <v>600</v>
      </c>
      <c r="B1115" s="70" t="s">
        <v>51</v>
      </c>
      <c r="C1115" s="40">
        <v>476.34035858999999</v>
      </c>
      <c r="D1115" s="10" t="str">
        <f t="shared" si="231"/>
        <v>N/A</v>
      </c>
      <c r="E1115" s="40">
        <v>514.39944957</v>
      </c>
      <c r="F1115" s="10" t="str">
        <f t="shared" si="232"/>
        <v>N/A</v>
      </c>
      <c r="G1115" s="40">
        <v>556.55195790000005</v>
      </c>
      <c r="H1115" s="10" t="str">
        <f t="shared" si="233"/>
        <v>N/A</v>
      </c>
      <c r="I1115" s="96">
        <v>7.99</v>
      </c>
      <c r="J1115" s="96">
        <v>8.1950000000000003</v>
      </c>
      <c r="K1115" s="11" t="s">
        <v>117</v>
      </c>
      <c r="L1115" s="21" t="str">
        <f t="shared" si="234"/>
        <v>Yes</v>
      </c>
    </row>
    <row r="1116" spans="1:12">
      <c r="A1116" s="118" t="s">
        <v>636</v>
      </c>
      <c r="B1116" s="70" t="s">
        <v>51</v>
      </c>
      <c r="C1116" s="40">
        <v>682.59468017999995</v>
      </c>
      <c r="D1116" s="10" t="str">
        <f t="shared" si="231"/>
        <v>N/A</v>
      </c>
      <c r="E1116" s="40">
        <v>721.65856957000005</v>
      </c>
      <c r="F1116" s="10" t="str">
        <f t="shared" si="232"/>
        <v>N/A</v>
      </c>
      <c r="G1116" s="40">
        <v>787.14803603999997</v>
      </c>
      <c r="H1116" s="10" t="str">
        <f t="shared" si="233"/>
        <v>N/A</v>
      </c>
      <c r="I1116" s="96">
        <v>5.7229999999999999</v>
      </c>
      <c r="J1116" s="96">
        <v>9.0749999999999993</v>
      </c>
      <c r="K1116" s="11" t="s">
        <v>117</v>
      </c>
      <c r="L1116" s="21" t="str">
        <f t="shared" si="234"/>
        <v>Yes</v>
      </c>
    </row>
    <row r="1117" spans="1:12">
      <c r="A1117" s="153" t="s">
        <v>592</v>
      </c>
      <c r="B1117" s="70" t="s">
        <v>51</v>
      </c>
      <c r="C1117" s="40">
        <v>7447.9721124999996</v>
      </c>
      <c r="D1117" s="10" t="str">
        <f t="shared" si="231"/>
        <v>N/A</v>
      </c>
      <c r="E1117" s="40">
        <v>7536.5811425000002</v>
      </c>
      <c r="F1117" s="10" t="str">
        <f t="shared" si="232"/>
        <v>N/A</v>
      </c>
      <c r="G1117" s="40">
        <v>7797.3333074000002</v>
      </c>
      <c r="H1117" s="10" t="str">
        <f t="shared" si="233"/>
        <v>N/A</v>
      </c>
      <c r="I1117" s="96">
        <v>1.19</v>
      </c>
      <c r="J1117" s="96">
        <v>3.46</v>
      </c>
      <c r="K1117" s="11" t="s">
        <v>117</v>
      </c>
      <c r="L1117" s="21" t="str">
        <f t="shared" si="234"/>
        <v>Yes</v>
      </c>
    </row>
    <row r="1118" spans="1:12">
      <c r="A1118" s="153" t="s">
        <v>595</v>
      </c>
      <c r="B1118" s="70" t="s">
        <v>51</v>
      </c>
      <c r="C1118" s="40">
        <v>2975.1913743999999</v>
      </c>
      <c r="D1118" s="10" t="str">
        <f t="shared" si="231"/>
        <v>N/A</v>
      </c>
      <c r="E1118" s="40">
        <v>3063.1259143000002</v>
      </c>
      <c r="F1118" s="10" t="str">
        <f t="shared" si="232"/>
        <v>N/A</v>
      </c>
      <c r="G1118" s="40">
        <v>3176.8601315000001</v>
      </c>
      <c r="H1118" s="10" t="str">
        <f t="shared" si="233"/>
        <v>N/A</v>
      </c>
      <c r="I1118" s="96">
        <v>2.956</v>
      </c>
      <c r="J1118" s="96">
        <v>3.7130000000000001</v>
      </c>
      <c r="K1118" s="11" t="s">
        <v>117</v>
      </c>
      <c r="L1118" s="21" t="str">
        <f t="shared" si="234"/>
        <v>Yes</v>
      </c>
    </row>
    <row r="1119" spans="1:12">
      <c r="A1119" s="153" t="s">
        <v>598</v>
      </c>
      <c r="B1119" s="70" t="s">
        <v>51</v>
      </c>
      <c r="C1119" s="40">
        <v>36.653861847999998</v>
      </c>
      <c r="D1119" s="10" t="str">
        <f t="shared" si="231"/>
        <v>N/A</v>
      </c>
      <c r="E1119" s="40">
        <v>27.21187479</v>
      </c>
      <c r="F1119" s="10" t="str">
        <f t="shared" si="232"/>
        <v>N/A</v>
      </c>
      <c r="G1119" s="40">
        <v>38.861771675999996</v>
      </c>
      <c r="H1119" s="10" t="str">
        <f t="shared" si="233"/>
        <v>N/A</v>
      </c>
      <c r="I1119" s="96">
        <v>-25.8</v>
      </c>
      <c r="J1119" s="96">
        <v>42.81</v>
      </c>
      <c r="K1119" s="11" t="s">
        <v>117</v>
      </c>
      <c r="L1119" s="21" t="str">
        <f t="shared" si="234"/>
        <v>No</v>
      </c>
    </row>
    <row r="1120" spans="1:12">
      <c r="A1120" s="153" t="s">
        <v>600</v>
      </c>
      <c r="B1120" s="70" t="s">
        <v>51</v>
      </c>
      <c r="C1120" s="40">
        <v>1.2556952601</v>
      </c>
      <c r="D1120" s="10" t="str">
        <f t="shared" si="231"/>
        <v>N/A</v>
      </c>
      <c r="E1120" s="40">
        <v>1.4315881528000001</v>
      </c>
      <c r="F1120" s="10" t="str">
        <f t="shared" si="232"/>
        <v>N/A</v>
      </c>
      <c r="G1120" s="40">
        <v>0.25182231890000001</v>
      </c>
      <c r="H1120" s="10" t="str">
        <f t="shared" si="233"/>
        <v>N/A</v>
      </c>
      <c r="I1120" s="96">
        <v>14.01</v>
      </c>
      <c r="J1120" s="96">
        <v>-82.4</v>
      </c>
      <c r="K1120" s="11" t="s">
        <v>117</v>
      </c>
      <c r="L1120" s="21" t="str">
        <f t="shared" si="234"/>
        <v>No</v>
      </c>
    </row>
    <row r="1121" spans="1:12">
      <c r="A1121" s="118" t="s">
        <v>248</v>
      </c>
      <c r="B1121" s="70" t="s">
        <v>51</v>
      </c>
      <c r="C1121" s="40">
        <v>764.11718967000002</v>
      </c>
      <c r="D1121" s="10" t="str">
        <f t="shared" si="231"/>
        <v>N/A</v>
      </c>
      <c r="E1121" s="40">
        <v>484.84450098999997</v>
      </c>
      <c r="F1121" s="10" t="str">
        <f t="shared" si="232"/>
        <v>N/A</v>
      </c>
      <c r="G1121" s="40">
        <v>506.70069441999999</v>
      </c>
      <c r="H1121" s="10" t="str">
        <f t="shared" si="233"/>
        <v>N/A</v>
      </c>
      <c r="I1121" s="96">
        <v>-36.5</v>
      </c>
      <c r="J1121" s="96">
        <v>4.508</v>
      </c>
      <c r="K1121" s="11" t="s">
        <v>117</v>
      </c>
      <c r="L1121" s="21" t="str">
        <f t="shared" si="234"/>
        <v>Yes</v>
      </c>
    </row>
    <row r="1122" spans="1:12">
      <c r="A1122" s="153" t="s">
        <v>592</v>
      </c>
      <c r="B1122" s="70" t="s">
        <v>51</v>
      </c>
      <c r="C1122" s="40">
        <v>2782.7019756999998</v>
      </c>
      <c r="D1122" s="10" t="str">
        <f t="shared" si="231"/>
        <v>N/A</v>
      </c>
      <c r="E1122" s="40">
        <v>167.52470897000001</v>
      </c>
      <c r="F1122" s="10" t="str">
        <f t="shared" si="232"/>
        <v>N/A</v>
      </c>
      <c r="G1122" s="40">
        <v>121.57637649</v>
      </c>
      <c r="H1122" s="10" t="str">
        <f t="shared" si="233"/>
        <v>N/A</v>
      </c>
      <c r="I1122" s="96">
        <v>-94</v>
      </c>
      <c r="J1122" s="96">
        <v>-27.4</v>
      </c>
      <c r="K1122" s="11" t="s">
        <v>117</v>
      </c>
      <c r="L1122" s="21" t="str">
        <f t="shared" si="234"/>
        <v>No</v>
      </c>
    </row>
    <row r="1123" spans="1:12">
      <c r="A1123" s="153" t="s">
        <v>595</v>
      </c>
      <c r="B1123" s="70" t="s">
        <v>51</v>
      </c>
      <c r="C1123" s="40">
        <v>3750.8039828000001</v>
      </c>
      <c r="D1123" s="10" t="str">
        <f t="shared" si="231"/>
        <v>N/A</v>
      </c>
      <c r="E1123" s="40">
        <v>2073.1319905</v>
      </c>
      <c r="F1123" s="10" t="str">
        <f t="shared" si="232"/>
        <v>N/A</v>
      </c>
      <c r="G1123" s="40">
        <v>2172.9068283000001</v>
      </c>
      <c r="H1123" s="10" t="str">
        <f t="shared" si="233"/>
        <v>N/A</v>
      </c>
      <c r="I1123" s="96">
        <v>-44.7</v>
      </c>
      <c r="J1123" s="96">
        <v>4.8129999999999997</v>
      </c>
      <c r="K1123" s="11" t="s">
        <v>117</v>
      </c>
      <c r="L1123" s="21" t="str">
        <f t="shared" si="234"/>
        <v>Yes</v>
      </c>
    </row>
    <row r="1124" spans="1:12">
      <c r="A1124" s="153" t="s">
        <v>598</v>
      </c>
      <c r="B1124" s="70" t="s">
        <v>51</v>
      </c>
      <c r="C1124" s="40">
        <v>182.99181580000001</v>
      </c>
      <c r="D1124" s="10" t="str">
        <f t="shared" si="231"/>
        <v>N/A</v>
      </c>
      <c r="E1124" s="40">
        <v>194.45303415999999</v>
      </c>
      <c r="F1124" s="10" t="str">
        <f t="shared" si="232"/>
        <v>N/A</v>
      </c>
      <c r="G1124" s="40">
        <v>197.23351482999999</v>
      </c>
      <c r="H1124" s="10" t="str">
        <f t="shared" si="233"/>
        <v>N/A</v>
      </c>
      <c r="I1124" s="96">
        <v>6.2629999999999999</v>
      </c>
      <c r="J1124" s="96">
        <v>1.43</v>
      </c>
      <c r="K1124" s="11" t="s">
        <v>117</v>
      </c>
      <c r="L1124" s="21" t="str">
        <f t="shared" si="234"/>
        <v>Yes</v>
      </c>
    </row>
    <row r="1125" spans="1:12">
      <c r="A1125" s="153" t="s">
        <v>600</v>
      </c>
      <c r="B1125" s="70" t="s">
        <v>51</v>
      </c>
      <c r="C1125" s="40">
        <v>413.96430930000002</v>
      </c>
      <c r="D1125" s="10" t="str">
        <f t="shared" si="231"/>
        <v>N/A</v>
      </c>
      <c r="E1125" s="40">
        <v>433.49030955000001</v>
      </c>
      <c r="F1125" s="10" t="str">
        <f t="shared" si="232"/>
        <v>N/A</v>
      </c>
      <c r="G1125" s="40">
        <v>421.01929039999999</v>
      </c>
      <c r="H1125" s="10" t="str">
        <f t="shared" si="233"/>
        <v>N/A</v>
      </c>
      <c r="I1125" s="96">
        <v>4.7169999999999996</v>
      </c>
      <c r="J1125" s="96">
        <v>-2.88</v>
      </c>
      <c r="K1125" s="11" t="s">
        <v>117</v>
      </c>
      <c r="L1125" s="21" t="str">
        <f t="shared" si="234"/>
        <v>Yes</v>
      </c>
    </row>
    <row r="1126" spans="1:12">
      <c r="A1126" s="118" t="s">
        <v>637</v>
      </c>
      <c r="B1126" s="70" t="s">
        <v>51</v>
      </c>
      <c r="C1126" s="40">
        <v>1460.1566533</v>
      </c>
      <c r="D1126" s="10" t="str">
        <f t="shared" si="231"/>
        <v>N/A</v>
      </c>
      <c r="E1126" s="40">
        <v>1527.2125384000001</v>
      </c>
      <c r="F1126" s="10" t="str">
        <f t="shared" si="232"/>
        <v>N/A</v>
      </c>
      <c r="G1126" s="40">
        <v>1696.7733165</v>
      </c>
      <c r="H1126" s="10" t="str">
        <f t="shared" si="233"/>
        <v>N/A</v>
      </c>
      <c r="I1126" s="96">
        <v>4.5919999999999996</v>
      </c>
      <c r="J1126" s="96">
        <v>11.1</v>
      </c>
      <c r="K1126" s="11" t="s">
        <v>117</v>
      </c>
      <c r="L1126" s="21" t="str">
        <f t="shared" si="234"/>
        <v>Yes</v>
      </c>
    </row>
    <row r="1127" spans="1:12">
      <c r="A1127" s="153" t="s">
        <v>592</v>
      </c>
      <c r="B1127" s="70" t="s">
        <v>51</v>
      </c>
      <c r="C1127" s="40">
        <v>1732.2202887999999</v>
      </c>
      <c r="D1127" s="10" t="str">
        <f t="shared" si="231"/>
        <v>N/A</v>
      </c>
      <c r="E1127" s="40">
        <v>1905.3570271999999</v>
      </c>
      <c r="F1127" s="10" t="str">
        <f t="shared" si="232"/>
        <v>N/A</v>
      </c>
      <c r="G1127" s="40">
        <v>2094.9415236</v>
      </c>
      <c r="H1127" s="10" t="str">
        <f t="shared" si="233"/>
        <v>N/A</v>
      </c>
      <c r="I1127" s="96">
        <v>9.9949999999999992</v>
      </c>
      <c r="J1127" s="96">
        <v>9.9499999999999993</v>
      </c>
      <c r="K1127" s="11" t="s">
        <v>117</v>
      </c>
      <c r="L1127" s="21" t="str">
        <f t="shared" si="234"/>
        <v>Yes</v>
      </c>
    </row>
    <row r="1128" spans="1:12">
      <c r="A1128" s="153" t="s">
        <v>595</v>
      </c>
      <c r="B1128" s="70" t="s">
        <v>51</v>
      </c>
      <c r="C1128" s="40">
        <v>5746.7234793999996</v>
      </c>
      <c r="D1128" s="10" t="str">
        <f t="shared" si="231"/>
        <v>N/A</v>
      </c>
      <c r="E1128" s="40">
        <v>5946.0938448999996</v>
      </c>
      <c r="F1128" s="10" t="str">
        <f t="shared" si="232"/>
        <v>N/A</v>
      </c>
      <c r="G1128" s="40">
        <v>6226.9786076999999</v>
      </c>
      <c r="H1128" s="10" t="str">
        <f t="shared" si="233"/>
        <v>N/A</v>
      </c>
      <c r="I1128" s="96">
        <v>3.4689999999999999</v>
      </c>
      <c r="J1128" s="96">
        <v>4.7240000000000002</v>
      </c>
      <c r="K1128" s="11" t="s">
        <v>117</v>
      </c>
      <c r="L1128" s="21" t="str">
        <f t="shared" si="234"/>
        <v>Yes</v>
      </c>
    </row>
    <row r="1129" spans="1:12">
      <c r="A1129" s="153" t="s">
        <v>598</v>
      </c>
      <c r="B1129" s="70" t="s">
        <v>51</v>
      </c>
      <c r="C1129" s="40">
        <v>870.55841445999999</v>
      </c>
      <c r="D1129" s="10" t="str">
        <f t="shared" si="231"/>
        <v>N/A</v>
      </c>
      <c r="E1129" s="40">
        <v>818.64160019999997</v>
      </c>
      <c r="F1129" s="10" t="str">
        <f t="shared" si="232"/>
        <v>N/A</v>
      </c>
      <c r="G1129" s="40">
        <v>943.01429487999997</v>
      </c>
      <c r="H1129" s="10" t="str">
        <f t="shared" si="233"/>
        <v>N/A</v>
      </c>
      <c r="I1129" s="96">
        <v>-5.96</v>
      </c>
      <c r="J1129" s="96">
        <v>15.19</v>
      </c>
      <c r="K1129" s="11" t="s">
        <v>117</v>
      </c>
      <c r="L1129" s="21" t="str">
        <f t="shared" si="234"/>
        <v>No</v>
      </c>
    </row>
    <row r="1130" spans="1:12">
      <c r="A1130" s="153" t="s">
        <v>600</v>
      </c>
      <c r="B1130" s="101" t="s">
        <v>51</v>
      </c>
      <c r="C1130" s="44">
        <v>868.87236853000002</v>
      </c>
      <c r="D1130" s="52" t="str">
        <f t="shared" si="231"/>
        <v>N/A</v>
      </c>
      <c r="E1130" s="44">
        <v>961.25179727</v>
      </c>
      <c r="F1130" s="52" t="str">
        <f t="shared" si="232"/>
        <v>N/A</v>
      </c>
      <c r="G1130" s="44">
        <v>1028.7988132999999</v>
      </c>
      <c r="H1130" s="52" t="str">
        <f t="shared" si="233"/>
        <v>N/A</v>
      </c>
      <c r="I1130" s="102">
        <v>10.63</v>
      </c>
      <c r="J1130" s="102">
        <v>7.0270000000000001</v>
      </c>
      <c r="K1130" s="53" t="s">
        <v>117</v>
      </c>
      <c r="L1130" s="43" t="str">
        <f t="shared" si="234"/>
        <v>Yes</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8.9915560437999993</v>
      </c>
      <c r="D1132" s="103" t="str">
        <f t="shared" ref="D1132:D1161" si="235">IF($B1132="N/A","N/A",IF(C1132&gt;10,"No",IF(C1132&lt;-10,"No","Yes")))</f>
        <v>N/A</v>
      </c>
      <c r="E1132" s="68">
        <v>9.4576132248999993</v>
      </c>
      <c r="F1132" s="103" t="str">
        <f t="shared" ref="F1132:F1161" si="236">IF($B1132="N/A","N/A",IF(E1132&gt;10,"No",IF(E1132&lt;-10,"No","Yes")))</f>
        <v>N/A</v>
      </c>
      <c r="G1132" s="68">
        <v>10.061963605000001</v>
      </c>
      <c r="H1132" s="103" t="str">
        <f t="shared" ref="H1132:H1161" si="237">IF($B1132="N/A","N/A",IF(G1132&gt;10,"No",IF(G1132&lt;-10,"No","Yes")))</f>
        <v>N/A</v>
      </c>
      <c r="I1132" s="104">
        <v>5.1829999999999998</v>
      </c>
      <c r="J1132" s="104">
        <v>6.39</v>
      </c>
      <c r="K1132" s="66" t="s">
        <v>117</v>
      </c>
      <c r="L1132" s="138" t="str">
        <f t="shared" ref="L1132:L1161" si="238">IF(J1132="Div by 0", "N/A", IF(K1132="N/A","N/A", IF(J1132&gt;VALUE(MID(K1132,1,2)), "No", IF(J1132&lt;-1*VALUE(MID(K1132,1,2)), "No", "Yes"))))</f>
        <v>Yes</v>
      </c>
    </row>
    <row r="1133" spans="1:12">
      <c r="A1133" s="153" t="s">
        <v>592</v>
      </c>
      <c r="B1133" s="70" t="s">
        <v>51</v>
      </c>
      <c r="C1133" s="41">
        <v>7.3328267477000004</v>
      </c>
      <c r="D1133" s="10" t="str">
        <f t="shared" si="235"/>
        <v>N/A</v>
      </c>
      <c r="E1133" s="41">
        <v>9.3824685837999997</v>
      </c>
      <c r="F1133" s="10" t="str">
        <f t="shared" si="236"/>
        <v>N/A</v>
      </c>
      <c r="G1133" s="41">
        <v>9.7771220005000004</v>
      </c>
      <c r="H1133" s="10" t="str">
        <f t="shared" si="237"/>
        <v>N/A</v>
      </c>
      <c r="I1133" s="96">
        <v>27.95</v>
      </c>
      <c r="J1133" s="96">
        <v>4.2060000000000004</v>
      </c>
      <c r="K1133" s="11" t="s">
        <v>117</v>
      </c>
      <c r="L1133" s="21" t="str">
        <f t="shared" si="238"/>
        <v>Yes</v>
      </c>
    </row>
    <row r="1134" spans="1:12">
      <c r="A1134" s="153" t="s">
        <v>595</v>
      </c>
      <c r="B1134" s="70" t="s">
        <v>51</v>
      </c>
      <c r="C1134" s="41">
        <v>8.9263293135000001</v>
      </c>
      <c r="D1134" s="10" t="str">
        <f t="shared" si="235"/>
        <v>N/A</v>
      </c>
      <c r="E1134" s="41">
        <v>9.6742432767000004</v>
      </c>
      <c r="F1134" s="10" t="str">
        <f t="shared" si="236"/>
        <v>N/A</v>
      </c>
      <c r="G1134" s="41">
        <v>9.9747509780999994</v>
      </c>
      <c r="H1134" s="10" t="str">
        <f t="shared" si="237"/>
        <v>N/A</v>
      </c>
      <c r="I1134" s="96">
        <v>8.3789999999999996</v>
      </c>
      <c r="J1134" s="96">
        <v>3.1059999999999999</v>
      </c>
      <c r="K1134" s="11" t="s">
        <v>117</v>
      </c>
      <c r="L1134" s="21" t="str">
        <f t="shared" si="238"/>
        <v>Yes</v>
      </c>
    </row>
    <row r="1135" spans="1:12">
      <c r="A1135" s="153" t="s">
        <v>598</v>
      </c>
      <c r="B1135" s="70" t="s">
        <v>51</v>
      </c>
      <c r="C1135" s="41">
        <v>8.3928883706999997</v>
      </c>
      <c r="D1135" s="10" t="str">
        <f t="shared" si="235"/>
        <v>N/A</v>
      </c>
      <c r="E1135" s="41">
        <v>8.6292221207999997</v>
      </c>
      <c r="F1135" s="10" t="str">
        <f t="shared" si="236"/>
        <v>N/A</v>
      </c>
      <c r="G1135" s="41">
        <v>9.3202625175999998</v>
      </c>
      <c r="H1135" s="10" t="str">
        <f t="shared" si="237"/>
        <v>N/A</v>
      </c>
      <c r="I1135" s="96">
        <v>2.8159999999999998</v>
      </c>
      <c r="J1135" s="96">
        <v>8.0079999999999991</v>
      </c>
      <c r="K1135" s="11" t="s">
        <v>117</v>
      </c>
      <c r="L1135" s="21" t="str">
        <f t="shared" si="238"/>
        <v>Yes</v>
      </c>
    </row>
    <row r="1136" spans="1:12">
      <c r="A1136" s="153" t="s">
        <v>600</v>
      </c>
      <c r="B1136" s="70" t="s">
        <v>51</v>
      </c>
      <c r="C1136" s="41">
        <v>10.513864371</v>
      </c>
      <c r="D1136" s="10" t="str">
        <f t="shared" si="235"/>
        <v>N/A</v>
      </c>
      <c r="E1136" s="41">
        <v>11.144977301000001</v>
      </c>
      <c r="F1136" s="10" t="str">
        <f t="shared" si="236"/>
        <v>N/A</v>
      </c>
      <c r="G1136" s="41">
        <v>11.720564348</v>
      </c>
      <c r="H1136" s="10" t="str">
        <f t="shared" si="237"/>
        <v>N/A</v>
      </c>
      <c r="I1136" s="96">
        <v>6.0030000000000001</v>
      </c>
      <c r="J1136" s="96">
        <v>5.165</v>
      </c>
      <c r="K1136" s="11" t="s">
        <v>117</v>
      </c>
      <c r="L1136" s="21" t="str">
        <f t="shared" si="238"/>
        <v>Yes</v>
      </c>
    </row>
    <row r="1137" spans="1:12">
      <c r="A1137" s="118" t="s">
        <v>507</v>
      </c>
      <c r="B1137" s="70" t="s">
        <v>51</v>
      </c>
      <c r="C1137" s="41">
        <v>2.1384517649000001</v>
      </c>
      <c r="D1137" s="10" t="str">
        <f t="shared" si="235"/>
        <v>N/A</v>
      </c>
      <c r="E1137" s="41">
        <v>2.1480292369999998</v>
      </c>
      <c r="F1137" s="10" t="str">
        <f t="shared" si="236"/>
        <v>N/A</v>
      </c>
      <c r="G1137" s="41">
        <v>2.2007763256000001</v>
      </c>
      <c r="H1137" s="10" t="str">
        <f t="shared" si="237"/>
        <v>N/A</v>
      </c>
      <c r="I1137" s="96">
        <v>0.44790000000000002</v>
      </c>
      <c r="J1137" s="96">
        <v>2.456</v>
      </c>
      <c r="K1137" s="11" t="s">
        <v>117</v>
      </c>
      <c r="L1137" s="21" t="str">
        <f t="shared" si="238"/>
        <v>Yes</v>
      </c>
    </row>
    <row r="1138" spans="1:12">
      <c r="A1138" s="153" t="s">
        <v>592</v>
      </c>
      <c r="B1138" s="70" t="s">
        <v>51</v>
      </c>
      <c r="C1138" s="41">
        <v>30.592705166999998</v>
      </c>
      <c r="D1138" s="10" t="str">
        <f t="shared" si="235"/>
        <v>N/A</v>
      </c>
      <c r="E1138" s="41">
        <v>29.365507671</v>
      </c>
      <c r="F1138" s="10" t="str">
        <f t="shared" si="236"/>
        <v>N/A</v>
      </c>
      <c r="G1138" s="41">
        <v>28.640211228999998</v>
      </c>
      <c r="H1138" s="10" t="str">
        <f t="shared" si="237"/>
        <v>N/A</v>
      </c>
      <c r="I1138" s="96">
        <v>-4.01</v>
      </c>
      <c r="J1138" s="96">
        <v>-2.4700000000000002</v>
      </c>
      <c r="K1138" s="11" t="s">
        <v>117</v>
      </c>
      <c r="L1138" s="21" t="str">
        <f t="shared" si="238"/>
        <v>Yes</v>
      </c>
    </row>
    <row r="1139" spans="1:12">
      <c r="A1139" s="153" t="s">
        <v>595</v>
      </c>
      <c r="B1139" s="70" t="s">
        <v>51</v>
      </c>
      <c r="C1139" s="41">
        <v>6.8414751657000004</v>
      </c>
      <c r="D1139" s="10" t="str">
        <f t="shared" si="235"/>
        <v>N/A</v>
      </c>
      <c r="E1139" s="41">
        <v>6.7936311466000001</v>
      </c>
      <c r="F1139" s="10" t="str">
        <f t="shared" si="236"/>
        <v>N/A</v>
      </c>
      <c r="G1139" s="41">
        <v>6.7284481562999998</v>
      </c>
      <c r="H1139" s="10" t="str">
        <f t="shared" si="237"/>
        <v>N/A</v>
      </c>
      <c r="I1139" s="96">
        <v>-0.69899999999999995</v>
      </c>
      <c r="J1139" s="96">
        <v>-0.95899999999999996</v>
      </c>
      <c r="K1139" s="11" t="s">
        <v>117</v>
      </c>
      <c r="L1139" s="21" t="str">
        <f t="shared" si="238"/>
        <v>Yes</v>
      </c>
    </row>
    <row r="1140" spans="1:12">
      <c r="A1140" s="153" t="s">
        <v>598</v>
      </c>
      <c r="B1140" s="70" t="s">
        <v>51</v>
      </c>
      <c r="C1140" s="41">
        <v>3.90556689E-2</v>
      </c>
      <c r="D1140" s="10" t="str">
        <f t="shared" si="235"/>
        <v>N/A</v>
      </c>
      <c r="E1140" s="41">
        <v>2.70263777E-2</v>
      </c>
      <c r="F1140" s="10" t="str">
        <f t="shared" si="236"/>
        <v>N/A</v>
      </c>
      <c r="G1140" s="41">
        <v>3.9390339199999999E-2</v>
      </c>
      <c r="H1140" s="10" t="str">
        <f t="shared" si="237"/>
        <v>N/A</v>
      </c>
      <c r="I1140" s="96">
        <v>-30.8</v>
      </c>
      <c r="J1140" s="96">
        <v>45.75</v>
      </c>
      <c r="K1140" s="11" t="s">
        <v>117</v>
      </c>
      <c r="L1140" s="21" t="str">
        <f t="shared" si="238"/>
        <v>No</v>
      </c>
    </row>
    <row r="1141" spans="1:12">
      <c r="A1141" s="153" t="s">
        <v>600</v>
      </c>
      <c r="B1141" s="70" t="s">
        <v>51</v>
      </c>
      <c r="C1141" s="41">
        <v>3.2424253299999997E-2</v>
      </c>
      <c r="D1141" s="10" t="str">
        <f t="shared" si="235"/>
        <v>N/A</v>
      </c>
      <c r="E1141" s="41">
        <v>2.57211569E-2</v>
      </c>
      <c r="F1141" s="10" t="str">
        <f t="shared" si="236"/>
        <v>N/A</v>
      </c>
      <c r="G1141" s="41">
        <v>6.7120401000000003E-3</v>
      </c>
      <c r="H1141" s="10" t="str">
        <f t="shared" si="237"/>
        <v>N/A</v>
      </c>
      <c r="I1141" s="96">
        <v>-20.7</v>
      </c>
      <c r="J1141" s="96">
        <v>-73.900000000000006</v>
      </c>
      <c r="K1141" s="11" t="s">
        <v>117</v>
      </c>
      <c r="L1141" s="21" t="str">
        <f t="shared" si="238"/>
        <v>No</v>
      </c>
    </row>
    <row r="1142" spans="1:12">
      <c r="A1142" s="118" t="s">
        <v>508</v>
      </c>
      <c r="B1142" s="70" t="s">
        <v>51</v>
      </c>
      <c r="C1142" s="41">
        <v>66.547771881000003</v>
      </c>
      <c r="D1142" s="10" t="str">
        <f t="shared" si="235"/>
        <v>N/A</v>
      </c>
      <c r="E1142" s="41">
        <v>62.916865905999998</v>
      </c>
      <c r="F1142" s="10" t="str">
        <f t="shared" si="236"/>
        <v>N/A</v>
      </c>
      <c r="G1142" s="41">
        <v>61.604643709000001</v>
      </c>
      <c r="H1142" s="10" t="str">
        <f t="shared" si="237"/>
        <v>N/A</v>
      </c>
      <c r="I1142" s="96">
        <v>-5.46</v>
      </c>
      <c r="J1142" s="96">
        <v>-2.09</v>
      </c>
      <c r="K1142" s="11" t="s">
        <v>117</v>
      </c>
      <c r="L1142" s="21" t="str">
        <f t="shared" si="238"/>
        <v>Yes</v>
      </c>
    </row>
    <row r="1143" spans="1:12">
      <c r="A1143" s="153" t="s">
        <v>592</v>
      </c>
      <c r="B1143" s="70" t="s">
        <v>51</v>
      </c>
      <c r="C1143" s="41">
        <v>87.218844985000004</v>
      </c>
      <c r="D1143" s="10" t="str">
        <f t="shared" si="235"/>
        <v>N/A</v>
      </c>
      <c r="E1143" s="41">
        <v>53.064528564</v>
      </c>
      <c r="F1143" s="10" t="str">
        <f t="shared" si="236"/>
        <v>N/A</v>
      </c>
      <c r="G1143" s="41">
        <v>42.758406461</v>
      </c>
      <c r="H1143" s="10" t="str">
        <f t="shared" si="237"/>
        <v>N/A</v>
      </c>
      <c r="I1143" s="96">
        <v>-39.200000000000003</v>
      </c>
      <c r="J1143" s="96">
        <v>-19.399999999999999</v>
      </c>
      <c r="K1143" s="11" t="s">
        <v>117</v>
      </c>
      <c r="L1143" s="21" t="str">
        <f t="shared" si="238"/>
        <v>No</v>
      </c>
    </row>
    <row r="1144" spans="1:12">
      <c r="A1144" s="153" t="s">
        <v>595</v>
      </c>
      <c r="B1144" s="70" t="s">
        <v>51</v>
      </c>
      <c r="C1144" s="41">
        <v>84.833708061999999</v>
      </c>
      <c r="D1144" s="10" t="str">
        <f t="shared" si="235"/>
        <v>N/A</v>
      </c>
      <c r="E1144" s="41">
        <v>71.891526948999996</v>
      </c>
      <c r="F1144" s="10" t="str">
        <f t="shared" si="236"/>
        <v>N/A</v>
      </c>
      <c r="G1144" s="41">
        <v>69.604062040000002</v>
      </c>
      <c r="H1144" s="10" t="str">
        <f t="shared" si="237"/>
        <v>N/A</v>
      </c>
      <c r="I1144" s="96">
        <v>-15.3</v>
      </c>
      <c r="J1144" s="96">
        <v>-3.18</v>
      </c>
      <c r="K1144" s="11" t="s">
        <v>117</v>
      </c>
      <c r="L1144" s="21" t="str">
        <f t="shared" si="238"/>
        <v>Yes</v>
      </c>
    </row>
    <row r="1145" spans="1:12">
      <c r="A1145" s="153" t="s">
        <v>598</v>
      </c>
      <c r="B1145" s="70" t="s">
        <v>51</v>
      </c>
      <c r="C1145" s="41">
        <v>60.743223550000003</v>
      </c>
      <c r="D1145" s="10" t="str">
        <f t="shared" si="235"/>
        <v>N/A</v>
      </c>
      <c r="E1145" s="41">
        <v>58.753543458000003</v>
      </c>
      <c r="F1145" s="10" t="str">
        <f t="shared" si="236"/>
        <v>N/A</v>
      </c>
      <c r="G1145" s="41">
        <v>57.999097833999997</v>
      </c>
      <c r="H1145" s="10" t="str">
        <f t="shared" si="237"/>
        <v>N/A</v>
      </c>
      <c r="I1145" s="96">
        <v>-3.28</v>
      </c>
      <c r="J1145" s="96">
        <v>-1.28</v>
      </c>
      <c r="K1145" s="11" t="s">
        <v>117</v>
      </c>
      <c r="L1145" s="21" t="str">
        <f t="shared" si="238"/>
        <v>Yes</v>
      </c>
    </row>
    <row r="1146" spans="1:12">
      <c r="A1146" s="153" t="s">
        <v>600</v>
      </c>
      <c r="B1146" s="70" t="s">
        <v>51</v>
      </c>
      <c r="C1146" s="41">
        <v>67.718653552999996</v>
      </c>
      <c r="D1146" s="10" t="str">
        <f t="shared" si="235"/>
        <v>N/A</v>
      </c>
      <c r="E1146" s="41">
        <v>69.372532376999999</v>
      </c>
      <c r="F1146" s="10" t="str">
        <f t="shared" si="236"/>
        <v>N/A</v>
      </c>
      <c r="G1146" s="41">
        <v>68.610473467000006</v>
      </c>
      <c r="H1146" s="10" t="str">
        <f t="shared" si="237"/>
        <v>N/A</v>
      </c>
      <c r="I1146" s="96">
        <v>2.4420000000000002</v>
      </c>
      <c r="J1146" s="96">
        <v>-1.1000000000000001</v>
      </c>
      <c r="K1146" s="11" t="s">
        <v>117</v>
      </c>
      <c r="L1146" s="21" t="str">
        <f t="shared" si="238"/>
        <v>Yes</v>
      </c>
    </row>
    <row r="1147" spans="1:12">
      <c r="A1147" s="118" t="s">
        <v>711</v>
      </c>
      <c r="B1147" s="70" t="s">
        <v>51</v>
      </c>
      <c r="C1147" s="41">
        <v>68.788464337999997</v>
      </c>
      <c r="D1147" s="10" t="str">
        <f t="shared" si="235"/>
        <v>N/A</v>
      </c>
      <c r="E1147" s="41">
        <v>69.126306442000001</v>
      </c>
      <c r="F1147" s="10" t="str">
        <f t="shared" si="236"/>
        <v>N/A</v>
      </c>
      <c r="G1147" s="41">
        <v>70.909867882</v>
      </c>
      <c r="H1147" s="10" t="str">
        <f t="shared" si="237"/>
        <v>N/A</v>
      </c>
      <c r="I1147" s="96">
        <v>0.49109999999999998</v>
      </c>
      <c r="J1147" s="96">
        <v>2.58</v>
      </c>
      <c r="K1147" s="11" t="s">
        <v>117</v>
      </c>
      <c r="L1147" s="21" t="str">
        <f t="shared" si="238"/>
        <v>Yes</v>
      </c>
    </row>
    <row r="1148" spans="1:12">
      <c r="A1148" s="153" t="s">
        <v>592</v>
      </c>
      <c r="B1148" s="70" t="s">
        <v>51</v>
      </c>
      <c r="C1148" s="41">
        <v>70.638297871999995</v>
      </c>
      <c r="D1148" s="10" t="str">
        <f t="shared" si="235"/>
        <v>N/A</v>
      </c>
      <c r="E1148" s="41">
        <v>72.107007941000006</v>
      </c>
      <c r="F1148" s="10" t="str">
        <f t="shared" si="236"/>
        <v>N/A</v>
      </c>
      <c r="G1148" s="41">
        <v>73.705055525000006</v>
      </c>
      <c r="H1148" s="10" t="str">
        <f t="shared" si="237"/>
        <v>N/A</v>
      </c>
      <c r="I1148" s="96">
        <v>2.0790000000000002</v>
      </c>
      <c r="J1148" s="96">
        <v>2.2160000000000002</v>
      </c>
      <c r="K1148" s="11" t="s">
        <v>117</v>
      </c>
      <c r="L1148" s="21" t="str">
        <f t="shared" si="238"/>
        <v>Yes</v>
      </c>
    </row>
    <row r="1149" spans="1:12">
      <c r="A1149" s="153" t="s">
        <v>595</v>
      </c>
      <c r="B1149" s="70" t="s">
        <v>51</v>
      </c>
      <c r="C1149" s="41">
        <v>80.424562734999995</v>
      </c>
      <c r="D1149" s="10" t="str">
        <f t="shared" si="235"/>
        <v>N/A</v>
      </c>
      <c r="E1149" s="41">
        <v>81.073478113999997</v>
      </c>
      <c r="F1149" s="10" t="str">
        <f t="shared" si="236"/>
        <v>N/A</v>
      </c>
      <c r="G1149" s="41">
        <v>81.410060763999994</v>
      </c>
      <c r="H1149" s="10" t="str">
        <f t="shared" si="237"/>
        <v>N/A</v>
      </c>
      <c r="I1149" s="96">
        <v>0.80689999999999995</v>
      </c>
      <c r="J1149" s="96">
        <v>0.41520000000000001</v>
      </c>
      <c r="K1149" s="11" t="s">
        <v>117</v>
      </c>
      <c r="L1149" s="21" t="str">
        <f t="shared" si="238"/>
        <v>Yes</v>
      </c>
    </row>
    <row r="1150" spans="1:12">
      <c r="A1150" s="153" t="s">
        <v>598</v>
      </c>
      <c r="B1150" s="70" t="s">
        <v>51</v>
      </c>
      <c r="C1150" s="41">
        <v>67.046342174000003</v>
      </c>
      <c r="D1150" s="10" t="str">
        <f t="shared" si="235"/>
        <v>N/A</v>
      </c>
      <c r="E1150" s="41">
        <v>66.290299332000004</v>
      </c>
      <c r="F1150" s="10" t="str">
        <f t="shared" si="236"/>
        <v>N/A</v>
      </c>
      <c r="G1150" s="41">
        <v>69.011874281000004</v>
      </c>
      <c r="H1150" s="10" t="str">
        <f t="shared" si="237"/>
        <v>N/A</v>
      </c>
      <c r="I1150" s="96">
        <v>-1.1299999999999999</v>
      </c>
      <c r="J1150" s="96">
        <v>4.1059999999999999</v>
      </c>
      <c r="K1150" s="11" t="s">
        <v>117</v>
      </c>
      <c r="L1150" s="21" t="str">
        <f t="shared" si="238"/>
        <v>Yes</v>
      </c>
    </row>
    <row r="1151" spans="1:12">
      <c r="A1151" s="153" t="s">
        <v>600</v>
      </c>
      <c r="B1151" s="70" t="s">
        <v>51</v>
      </c>
      <c r="C1151" s="41">
        <v>67.299540055999998</v>
      </c>
      <c r="D1151" s="10" t="str">
        <f t="shared" si="235"/>
        <v>N/A</v>
      </c>
      <c r="E1151" s="41">
        <v>69.240068418000007</v>
      </c>
      <c r="F1151" s="10" t="str">
        <f t="shared" si="236"/>
        <v>N/A</v>
      </c>
      <c r="G1151" s="41">
        <v>69.356852321999995</v>
      </c>
      <c r="H1151" s="10" t="str">
        <f t="shared" si="237"/>
        <v>N/A</v>
      </c>
      <c r="I1151" s="96">
        <v>2.883</v>
      </c>
      <c r="J1151" s="96">
        <v>0.16869999999999999</v>
      </c>
      <c r="K1151" s="11" t="s">
        <v>117</v>
      </c>
      <c r="L1151" s="21" t="str">
        <f t="shared" si="238"/>
        <v>Yes</v>
      </c>
    </row>
    <row r="1152" spans="1:12">
      <c r="A1152" s="118" t="s">
        <v>4</v>
      </c>
      <c r="B1152" s="70" t="s">
        <v>51</v>
      </c>
      <c r="C1152" s="39">
        <v>4.2107083717</v>
      </c>
      <c r="D1152" s="10" t="str">
        <f t="shared" si="235"/>
        <v>N/A</v>
      </c>
      <c r="E1152" s="39">
        <v>3.8865294330000002</v>
      </c>
      <c r="F1152" s="10" t="str">
        <f t="shared" si="236"/>
        <v>N/A</v>
      </c>
      <c r="G1152" s="39">
        <v>3.962484516</v>
      </c>
      <c r="H1152" s="10" t="str">
        <f t="shared" si="237"/>
        <v>N/A</v>
      </c>
      <c r="I1152" s="96">
        <v>-7.7</v>
      </c>
      <c r="J1152" s="96">
        <v>1.954</v>
      </c>
      <c r="K1152" s="11" t="s">
        <v>117</v>
      </c>
      <c r="L1152" s="21" t="str">
        <f t="shared" si="238"/>
        <v>Yes</v>
      </c>
    </row>
    <row r="1153" spans="1:12">
      <c r="A1153" s="153" t="s">
        <v>592</v>
      </c>
      <c r="B1153" s="70" t="s">
        <v>51</v>
      </c>
      <c r="C1153" s="39">
        <v>5.5284974092999999</v>
      </c>
      <c r="D1153" s="10" t="str">
        <f t="shared" si="235"/>
        <v>N/A</v>
      </c>
      <c r="E1153" s="39">
        <v>1.2489728841000001</v>
      </c>
      <c r="F1153" s="10" t="str">
        <f t="shared" si="236"/>
        <v>N/A</v>
      </c>
      <c r="G1153" s="39">
        <v>1.2390786337999999</v>
      </c>
      <c r="H1153" s="10" t="str">
        <f t="shared" si="237"/>
        <v>N/A</v>
      </c>
      <c r="I1153" s="96">
        <v>-77.400000000000006</v>
      </c>
      <c r="J1153" s="96">
        <v>-0.79200000000000004</v>
      </c>
      <c r="K1153" s="11" t="s">
        <v>117</v>
      </c>
      <c r="L1153" s="21" t="str">
        <f t="shared" si="238"/>
        <v>Yes</v>
      </c>
    </row>
    <row r="1154" spans="1:12">
      <c r="A1154" s="153" t="s">
        <v>595</v>
      </c>
      <c r="B1154" s="70" t="s">
        <v>51</v>
      </c>
      <c r="C1154" s="39">
        <v>9.8799476610999992</v>
      </c>
      <c r="D1154" s="10" t="str">
        <f t="shared" si="235"/>
        <v>N/A</v>
      </c>
      <c r="E1154" s="39">
        <v>7.4646699622000003</v>
      </c>
      <c r="F1154" s="10" t="str">
        <f t="shared" si="236"/>
        <v>N/A</v>
      </c>
      <c r="G1154" s="39">
        <v>7.6350486786999996</v>
      </c>
      <c r="H1154" s="10" t="str">
        <f t="shared" si="237"/>
        <v>N/A</v>
      </c>
      <c r="I1154" s="96">
        <v>-24.4</v>
      </c>
      <c r="J1154" s="96">
        <v>2.282</v>
      </c>
      <c r="K1154" s="11" t="s">
        <v>117</v>
      </c>
      <c r="L1154" s="21" t="str">
        <f t="shared" si="238"/>
        <v>Yes</v>
      </c>
    </row>
    <row r="1155" spans="1:12">
      <c r="A1155" s="153" t="s">
        <v>598</v>
      </c>
      <c r="B1155" s="70" t="s">
        <v>51</v>
      </c>
      <c r="C1155" s="39">
        <v>3.7962216975</v>
      </c>
      <c r="D1155" s="10" t="str">
        <f t="shared" si="235"/>
        <v>N/A</v>
      </c>
      <c r="E1155" s="39">
        <v>3.9080595767999999</v>
      </c>
      <c r="F1155" s="10" t="str">
        <f t="shared" si="236"/>
        <v>N/A</v>
      </c>
      <c r="G1155" s="39">
        <v>4.0077027948000001</v>
      </c>
      <c r="H1155" s="10" t="str">
        <f t="shared" si="237"/>
        <v>N/A</v>
      </c>
      <c r="I1155" s="96">
        <v>2.9460000000000002</v>
      </c>
      <c r="J1155" s="96">
        <v>2.5499999999999998</v>
      </c>
      <c r="K1155" s="11" t="s">
        <v>117</v>
      </c>
      <c r="L1155" s="21" t="str">
        <f t="shared" si="238"/>
        <v>Yes</v>
      </c>
    </row>
    <row r="1156" spans="1:12">
      <c r="A1156" s="153" t="s">
        <v>600</v>
      </c>
      <c r="B1156" s="70" t="s">
        <v>51</v>
      </c>
      <c r="C1156" s="39">
        <v>2.7675613934999999</v>
      </c>
      <c r="D1156" s="10" t="str">
        <f t="shared" si="235"/>
        <v>N/A</v>
      </c>
      <c r="E1156" s="39">
        <v>2.8012924071</v>
      </c>
      <c r="F1156" s="10" t="str">
        <f t="shared" si="236"/>
        <v>N/A</v>
      </c>
      <c r="G1156" s="39">
        <v>2.7670369946000002</v>
      </c>
      <c r="H1156" s="10" t="str">
        <f t="shared" si="237"/>
        <v>N/A</v>
      </c>
      <c r="I1156" s="96">
        <v>1.2190000000000001</v>
      </c>
      <c r="J1156" s="96">
        <v>-1.22</v>
      </c>
      <c r="K1156" s="11" t="s">
        <v>117</v>
      </c>
      <c r="L1156" s="21" t="str">
        <f t="shared" si="238"/>
        <v>Yes</v>
      </c>
    </row>
    <row r="1157" spans="1:12">
      <c r="A1157" s="118" t="s">
        <v>5</v>
      </c>
      <c r="B1157" s="70" t="s">
        <v>51</v>
      </c>
      <c r="C1157" s="39">
        <v>218.30558564</v>
      </c>
      <c r="D1157" s="10" t="str">
        <f t="shared" si="235"/>
        <v>N/A</v>
      </c>
      <c r="E1157" s="39">
        <v>221.78899666000001</v>
      </c>
      <c r="F1157" s="10" t="str">
        <f t="shared" si="236"/>
        <v>N/A</v>
      </c>
      <c r="G1157" s="39">
        <v>224.34789644</v>
      </c>
      <c r="H1157" s="10" t="str">
        <f t="shared" si="237"/>
        <v>N/A</v>
      </c>
      <c r="I1157" s="96">
        <v>1.5960000000000001</v>
      </c>
      <c r="J1157" s="96">
        <v>1.1539999999999999</v>
      </c>
      <c r="K1157" s="11" t="s">
        <v>117</v>
      </c>
      <c r="L1157" s="21" t="str">
        <f t="shared" si="238"/>
        <v>Yes</v>
      </c>
    </row>
    <row r="1158" spans="1:12">
      <c r="A1158" s="153" t="s">
        <v>592</v>
      </c>
      <c r="B1158" s="70" t="s">
        <v>51</v>
      </c>
      <c r="C1158" s="39">
        <v>208.45777447</v>
      </c>
      <c r="D1158" s="10" t="str">
        <f t="shared" si="235"/>
        <v>N/A</v>
      </c>
      <c r="E1158" s="39">
        <v>211.71436072</v>
      </c>
      <c r="F1158" s="10" t="str">
        <f t="shared" si="236"/>
        <v>N/A</v>
      </c>
      <c r="G1158" s="39">
        <v>212.44495662</v>
      </c>
      <c r="H1158" s="10" t="str">
        <f t="shared" si="237"/>
        <v>N/A</v>
      </c>
      <c r="I1158" s="96">
        <v>1.5620000000000001</v>
      </c>
      <c r="J1158" s="96">
        <v>0.34510000000000002</v>
      </c>
      <c r="K1158" s="11" t="s">
        <v>117</v>
      </c>
      <c r="L1158" s="21" t="str">
        <f t="shared" si="238"/>
        <v>Yes</v>
      </c>
    </row>
    <row r="1159" spans="1:12">
      <c r="A1159" s="153" t="s">
        <v>595</v>
      </c>
      <c r="B1159" s="70" t="s">
        <v>51</v>
      </c>
      <c r="C1159" s="39">
        <v>239.05633803000001</v>
      </c>
      <c r="D1159" s="10" t="str">
        <f t="shared" si="235"/>
        <v>N/A</v>
      </c>
      <c r="E1159" s="39">
        <v>240.24430641999999</v>
      </c>
      <c r="F1159" s="10" t="str">
        <f t="shared" si="236"/>
        <v>N/A</v>
      </c>
      <c r="G1159" s="39">
        <v>244.14721649000001</v>
      </c>
      <c r="H1159" s="10" t="str">
        <f t="shared" si="237"/>
        <v>N/A</v>
      </c>
      <c r="I1159" s="96">
        <v>0.49690000000000001</v>
      </c>
      <c r="J1159" s="96">
        <v>1.625</v>
      </c>
      <c r="K1159" s="11" t="s">
        <v>117</v>
      </c>
      <c r="L1159" s="21" t="str">
        <f t="shared" si="238"/>
        <v>Yes</v>
      </c>
    </row>
    <row r="1160" spans="1:12">
      <c r="A1160" s="153" t="s">
        <v>598</v>
      </c>
      <c r="B1160" s="70" t="s">
        <v>51</v>
      </c>
      <c r="C1160" s="39">
        <v>161.91044776000001</v>
      </c>
      <c r="D1160" s="10" t="str">
        <f t="shared" si="235"/>
        <v>N/A</v>
      </c>
      <c r="E1160" s="39">
        <v>172.33333332999999</v>
      </c>
      <c r="F1160" s="10" t="str">
        <f t="shared" si="236"/>
        <v>N/A</v>
      </c>
      <c r="G1160" s="39">
        <v>174.43548387000001</v>
      </c>
      <c r="H1160" s="10" t="str">
        <f t="shared" si="237"/>
        <v>N/A</v>
      </c>
      <c r="I1160" s="96">
        <v>6.4370000000000003</v>
      </c>
      <c r="J1160" s="96">
        <v>1.22</v>
      </c>
      <c r="K1160" s="11" t="s">
        <v>117</v>
      </c>
      <c r="L1160" s="21" t="str">
        <f t="shared" si="238"/>
        <v>Yes</v>
      </c>
    </row>
    <row r="1161" spans="1:12">
      <c r="A1161" s="153" t="s">
        <v>600</v>
      </c>
      <c r="B1161" s="101" t="s">
        <v>51</v>
      </c>
      <c r="C1161" s="67">
        <v>25.962962962999999</v>
      </c>
      <c r="D1161" s="52" t="str">
        <f t="shared" si="235"/>
        <v>N/A</v>
      </c>
      <c r="E1161" s="67">
        <v>23.3</v>
      </c>
      <c r="F1161" s="52" t="str">
        <f t="shared" si="236"/>
        <v>N/A</v>
      </c>
      <c r="G1161" s="67">
        <v>20.2</v>
      </c>
      <c r="H1161" s="52" t="str">
        <f t="shared" si="237"/>
        <v>N/A</v>
      </c>
      <c r="I1161" s="102">
        <v>-10.3</v>
      </c>
      <c r="J1161" s="102">
        <v>-13.3</v>
      </c>
      <c r="K1161" s="53" t="s">
        <v>117</v>
      </c>
      <c r="L1161" s="43" t="str">
        <f t="shared" si="238"/>
        <v>Yes</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1</v>
      </c>
      <c r="F1163" s="10" t="str">
        <f t="shared" ref="F1163:F1173" si="240">IF($B1163="N/A","N/A",IF(E1163&gt;10,"No",IF(E1163&lt;-10,"No","Yes")))</f>
        <v>N/A</v>
      </c>
      <c r="G1163" s="39">
        <v>1</v>
      </c>
      <c r="H1163" s="10" t="str">
        <f t="shared" ref="H1163:H1173" si="241">IF($B1163="N/A","N/A",IF(G1163&gt;10,"No",IF(G1163&lt;-10,"No","Yes")))</f>
        <v>N/A</v>
      </c>
      <c r="I1163" s="96" t="s">
        <v>51</v>
      </c>
      <c r="J1163" s="96">
        <v>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6</v>
      </c>
      <c r="F1164" s="10" t="str">
        <f t="shared" si="240"/>
        <v>N/A</v>
      </c>
      <c r="G1164" s="39">
        <v>14</v>
      </c>
      <c r="H1164" s="10" t="str">
        <f t="shared" si="241"/>
        <v>N/A</v>
      </c>
      <c r="I1164" s="96" t="s">
        <v>51</v>
      </c>
      <c r="J1164" s="96">
        <v>133.30000000000001</v>
      </c>
      <c r="K1164" s="63" t="s">
        <v>51</v>
      </c>
      <c r="L1164" s="21" t="str">
        <f t="shared" si="242"/>
        <v>N/A</v>
      </c>
    </row>
    <row r="1165" spans="1:12">
      <c r="A1165" s="153" t="s">
        <v>638</v>
      </c>
      <c r="B1165" s="70" t="s">
        <v>51</v>
      </c>
      <c r="C1165" s="39" t="s">
        <v>51</v>
      </c>
      <c r="D1165" s="10" t="str">
        <f t="shared" si="239"/>
        <v>N/A</v>
      </c>
      <c r="E1165" s="39">
        <v>4</v>
      </c>
      <c r="F1165" s="10" t="str">
        <f t="shared" si="240"/>
        <v>N/A</v>
      </c>
      <c r="G1165" s="39">
        <v>9</v>
      </c>
      <c r="H1165" s="10" t="str">
        <f t="shared" si="241"/>
        <v>N/A</v>
      </c>
      <c r="I1165" s="96" t="s">
        <v>51</v>
      </c>
      <c r="J1165" s="96">
        <v>125</v>
      </c>
      <c r="K1165" s="63" t="s">
        <v>51</v>
      </c>
      <c r="L1165" s="21" t="str">
        <f t="shared" si="242"/>
        <v>N/A</v>
      </c>
    </row>
    <row r="1166" spans="1:12">
      <c r="A1166" s="153" t="s">
        <v>639</v>
      </c>
      <c r="B1166" s="70" t="s">
        <v>51</v>
      </c>
      <c r="C1166" s="39" t="s">
        <v>51</v>
      </c>
      <c r="D1166" s="10" t="str">
        <f t="shared" si="239"/>
        <v>N/A</v>
      </c>
      <c r="E1166" s="39">
        <v>52</v>
      </c>
      <c r="F1166" s="10" t="str">
        <f t="shared" si="240"/>
        <v>N/A</v>
      </c>
      <c r="G1166" s="39">
        <v>47</v>
      </c>
      <c r="H1166" s="10" t="str">
        <f t="shared" si="241"/>
        <v>N/A</v>
      </c>
      <c r="I1166" s="96" t="s">
        <v>51</v>
      </c>
      <c r="J1166" s="96">
        <v>-9.6199999999999992</v>
      </c>
      <c r="K1166" s="63" t="s">
        <v>51</v>
      </c>
      <c r="L1166" s="21" t="str">
        <f t="shared" si="242"/>
        <v>N/A</v>
      </c>
    </row>
    <row r="1167" spans="1:12">
      <c r="A1167" s="153" t="s">
        <v>640</v>
      </c>
      <c r="B1167" s="70" t="s">
        <v>51</v>
      </c>
      <c r="C1167" s="39" t="s">
        <v>51</v>
      </c>
      <c r="D1167" s="10" t="str">
        <f t="shared" si="239"/>
        <v>N/A</v>
      </c>
      <c r="E1167" s="39">
        <v>5</v>
      </c>
      <c r="F1167" s="10" t="str">
        <f t="shared" si="240"/>
        <v>N/A</v>
      </c>
      <c r="G1167" s="39">
        <v>7</v>
      </c>
      <c r="H1167" s="10" t="str">
        <f t="shared" si="241"/>
        <v>N/A</v>
      </c>
      <c r="I1167" s="96" t="s">
        <v>51</v>
      </c>
      <c r="J1167" s="96">
        <v>40</v>
      </c>
      <c r="K1167" s="63" t="s">
        <v>51</v>
      </c>
      <c r="L1167" s="21" t="str">
        <f t="shared" si="242"/>
        <v>N/A</v>
      </c>
    </row>
    <row r="1168" spans="1:12">
      <c r="A1168" s="153" t="s">
        <v>641</v>
      </c>
      <c r="B1168" s="70" t="s">
        <v>51</v>
      </c>
      <c r="C1168" s="39" t="s">
        <v>51</v>
      </c>
      <c r="D1168" s="10" t="str">
        <f t="shared" si="239"/>
        <v>N/A</v>
      </c>
      <c r="E1168" s="39">
        <v>7</v>
      </c>
      <c r="F1168" s="10" t="str">
        <f t="shared" si="240"/>
        <v>N/A</v>
      </c>
      <c r="G1168" s="39">
        <v>9</v>
      </c>
      <c r="H1168" s="10" t="str">
        <f t="shared" si="241"/>
        <v>N/A</v>
      </c>
      <c r="I1168" s="96" t="s">
        <v>51</v>
      </c>
      <c r="J1168" s="96">
        <v>28.57</v>
      </c>
      <c r="K1168" s="63" t="s">
        <v>51</v>
      </c>
      <c r="L1168" s="21" t="str">
        <f t="shared" si="242"/>
        <v>N/A</v>
      </c>
    </row>
    <row r="1169" spans="1:12">
      <c r="A1169" s="118" t="s">
        <v>837</v>
      </c>
      <c r="B1169" s="114" t="s">
        <v>51</v>
      </c>
      <c r="C1169" s="65" t="s">
        <v>51</v>
      </c>
      <c r="D1169" s="103" t="str">
        <f t="shared" si="239"/>
        <v>N/A</v>
      </c>
      <c r="E1169" s="65">
        <v>2344038</v>
      </c>
      <c r="F1169" s="103" t="str">
        <f t="shared" si="240"/>
        <v>N/A</v>
      </c>
      <c r="G1169" s="65">
        <v>1248366</v>
      </c>
      <c r="H1169" s="103" t="str">
        <f t="shared" si="241"/>
        <v>N/A</v>
      </c>
      <c r="I1169" s="104" t="s">
        <v>51</v>
      </c>
      <c r="J1169" s="104">
        <v>-46.7</v>
      </c>
      <c r="K1169" s="63" t="s">
        <v>51</v>
      </c>
      <c r="L1169" s="138" t="str">
        <f t="shared" si="242"/>
        <v>N/A</v>
      </c>
    </row>
    <row r="1170" spans="1:12">
      <c r="A1170" s="153" t="s">
        <v>642</v>
      </c>
      <c r="B1170" s="114" t="s">
        <v>51</v>
      </c>
      <c r="C1170" s="65" t="s">
        <v>51</v>
      </c>
      <c r="D1170" s="103" t="str">
        <f t="shared" si="239"/>
        <v>N/A</v>
      </c>
      <c r="E1170" s="65">
        <v>631583</v>
      </c>
      <c r="F1170" s="103" t="str">
        <f t="shared" si="240"/>
        <v>N/A</v>
      </c>
      <c r="G1170" s="65">
        <v>690068</v>
      </c>
      <c r="H1170" s="103" t="str">
        <f t="shared" si="241"/>
        <v>N/A</v>
      </c>
      <c r="I1170" s="104" t="s">
        <v>51</v>
      </c>
      <c r="J1170" s="104">
        <v>9.26</v>
      </c>
      <c r="K1170" s="63" t="s">
        <v>51</v>
      </c>
      <c r="L1170" s="138" t="str">
        <f t="shared" si="242"/>
        <v>N/A</v>
      </c>
    </row>
    <row r="1171" spans="1:12">
      <c r="A1171" s="153" t="s">
        <v>636</v>
      </c>
      <c r="B1171" s="114" t="s">
        <v>51</v>
      </c>
      <c r="C1171" s="65" t="s">
        <v>51</v>
      </c>
      <c r="D1171" s="103" t="str">
        <f t="shared" si="239"/>
        <v>N/A</v>
      </c>
      <c r="E1171" s="65">
        <v>322301</v>
      </c>
      <c r="F1171" s="103" t="str">
        <f t="shared" si="240"/>
        <v>N/A</v>
      </c>
      <c r="G1171" s="65">
        <v>340795</v>
      </c>
      <c r="H1171" s="103" t="str">
        <f t="shared" si="241"/>
        <v>N/A</v>
      </c>
      <c r="I1171" s="104" t="s">
        <v>51</v>
      </c>
      <c r="J1171" s="104">
        <v>5.7380000000000004</v>
      </c>
      <c r="K1171" s="63" t="s">
        <v>51</v>
      </c>
      <c r="L1171" s="138" t="str">
        <f t="shared" si="242"/>
        <v>N/A</v>
      </c>
    </row>
    <row r="1172" spans="1:12">
      <c r="A1172" s="153" t="s">
        <v>248</v>
      </c>
      <c r="B1172" s="114" t="s">
        <v>51</v>
      </c>
      <c r="C1172" s="65" t="s">
        <v>51</v>
      </c>
      <c r="D1172" s="103" t="str">
        <f t="shared" si="239"/>
        <v>N/A</v>
      </c>
      <c r="E1172" s="65">
        <v>2343281</v>
      </c>
      <c r="F1172" s="103" t="str">
        <f t="shared" si="240"/>
        <v>N/A</v>
      </c>
      <c r="G1172" s="65">
        <v>1248286</v>
      </c>
      <c r="H1172" s="103" t="str">
        <f t="shared" si="241"/>
        <v>N/A</v>
      </c>
      <c r="I1172" s="104" t="s">
        <v>51</v>
      </c>
      <c r="J1172" s="104">
        <v>-46.7</v>
      </c>
      <c r="K1172" s="63" t="s">
        <v>51</v>
      </c>
      <c r="L1172" s="138" t="str">
        <f t="shared" si="242"/>
        <v>N/A</v>
      </c>
    </row>
    <row r="1173" spans="1:12">
      <c r="A1173" s="153" t="s">
        <v>637</v>
      </c>
      <c r="B1173" s="114" t="s">
        <v>51</v>
      </c>
      <c r="C1173" s="65" t="s">
        <v>51</v>
      </c>
      <c r="D1173" s="103" t="str">
        <f t="shared" si="239"/>
        <v>N/A</v>
      </c>
      <c r="E1173" s="65">
        <v>281470</v>
      </c>
      <c r="F1173" s="103" t="str">
        <f t="shared" si="240"/>
        <v>N/A</v>
      </c>
      <c r="G1173" s="65">
        <v>391387</v>
      </c>
      <c r="H1173" s="103" t="str">
        <f t="shared" si="241"/>
        <v>N/A</v>
      </c>
      <c r="I1173" s="104" t="s">
        <v>51</v>
      </c>
      <c r="J1173" s="104">
        <v>39.049999999999997</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5367019</v>
      </c>
      <c r="D1175" s="103" t="str">
        <f t="shared" ref="D1175:D1189" si="243">IF($B1175="N/A","N/A",IF(C1175&gt;10,"No",IF(C1175&lt;-10,"No","Yes")))</f>
        <v>N/A</v>
      </c>
      <c r="E1175" s="65">
        <v>5735761</v>
      </c>
      <c r="F1175" s="103" t="str">
        <f t="shared" ref="F1175:F1189" si="244">IF($B1175="N/A","N/A",IF(E1175&gt;10,"No",IF(E1175&lt;-10,"No","Yes")))</f>
        <v>N/A</v>
      </c>
      <c r="G1175" s="65">
        <v>5379157</v>
      </c>
      <c r="H1175" s="103" t="str">
        <f t="shared" ref="H1175:H1189" si="245">IF($B1175="N/A","N/A",IF(G1175&gt;10,"No",IF(G1175&lt;-10,"No","Yes")))</f>
        <v>N/A</v>
      </c>
      <c r="I1175" s="104">
        <v>6.8710000000000004</v>
      </c>
      <c r="J1175" s="104">
        <v>-6.22</v>
      </c>
      <c r="K1175" s="66" t="s">
        <v>117</v>
      </c>
      <c r="L1175" s="138" t="str">
        <f t="shared" ref="L1175:L1189" si="246">IF(J1175="Div by 0", "N/A", IF(K1175="N/A","N/A", IF(J1175&gt;VALUE(MID(K1175,1,2)), "No", IF(J1175&lt;-1*VALUE(MID(K1175,1,2)), "No", "Yes"))))</f>
        <v>Yes</v>
      </c>
    </row>
    <row r="1176" spans="1:12">
      <c r="A1176" s="118" t="s">
        <v>644</v>
      </c>
      <c r="B1176" s="70" t="s">
        <v>51</v>
      </c>
      <c r="C1176" s="39">
        <v>15634</v>
      </c>
      <c r="D1176" s="10" t="str">
        <f t="shared" si="243"/>
        <v>N/A</v>
      </c>
      <c r="E1176" s="39">
        <v>14246</v>
      </c>
      <c r="F1176" s="10" t="str">
        <f t="shared" si="244"/>
        <v>N/A</v>
      </c>
      <c r="G1176" s="39">
        <v>13355</v>
      </c>
      <c r="H1176" s="10" t="str">
        <f t="shared" si="245"/>
        <v>N/A</v>
      </c>
      <c r="I1176" s="96">
        <v>-8.8800000000000008</v>
      </c>
      <c r="J1176" s="96">
        <v>-6.25</v>
      </c>
      <c r="K1176" s="11" t="s">
        <v>117</v>
      </c>
      <c r="L1176" s="21" t="str">
        <f t="shared" si="246"/>
        <v>Yes</v>
      </c>
    </row>
    <row r="1177" spans="1:12">
      <c r="A1177" s="118" t="s">
        <v>645</v>
      </c>
      <c r="B1177" s="70" t="s">
        <v>51</v>
      </c>
      <c r="C1177" s="40">
        <v>343.29148011000001</v>
      </c>
      <c r="D1177" s="10" t="str">
        <f t="shared" si="243"/>
        <v>N/A</v>
      </c>
      <c r="E1177" s="40">
        <v>402.62256072000002</v>
      </c>
      <c r="F1177" s="10" t="str">
        <f t="shared" si="244"/>
        <v>N/A</v>
      </c>
      <c r="G1177" s="40">
        <v>402.78225384000001</v>
      </c>
      <c r="H1177" s="10" t="str">
        <f t="shared" si="245"/>
        <v>N/A</v>
      </c>
      <c r="I1177" s="96">
        <v>17.28</v>
      </c>
      <c r="J1177" s="96">
        <v>3.9699999999999999E-2</v>
      </c>
      <c r="K1177" s="11" t="s">
        <v>117</v>
      </c>
      <c r="L1177" s="21" t="str">
        <f t="shared" si="246"/>
        <v>Yes</v>
      </c>
    </row>
    <row r="1178" spans="1:12">
      <c r="A1178" s="118" t="s">
        <v>646</v>
      </c>
      <c r="B1178" s="70" t="s">
        <v>51</v>
      </c>
      <c r="C1178" s="40">
        <v>1216126</v>
      </c>
      <c r="D1178" s="10" t="str">
        <f t="shared" si="243"/>
        <v>N/A</v>
      </c>
      <c r="E1178" s="40">
        <v>1212126</v>
      </c>
      <c r="F1178" s="10" t="str">
        <f t="shared" si="244"/>
        <v>N/A</v>
      </c>
      <c r="G1178" s="40">
        <v>1258266</v>
      </c>
      <c r="H1178" s="10" t="str">
        <f t="shared" si="245"/>
        <v>N/A</v>
      </c>
      <c r="I1178" s="96">
        <v>-0.32900000000000001</v>
      </c>
      <c r="J1178" s="96">
        <v>3.8069999999999999</v>
      </c>
      <c r="K1178" s="11" t="s">
        <v>117</v>
      </c>
      <c r="L1178" s="21" t="str">
        <f t="shared" si="246"/>
        <v>Yes</v>
      </c>
    </row>
    <row r="1179" spans="1:12">
      <c r="A1179" s="118" t="s">
        <v>647</v>
      </c>
      <c r="B1179" s="70" t="s">
        <v>51</v>
      </c>
      <c r="C1179" s="39">
        <v>4207</v>
      </c>
      <c r="D1179" s="10" t="str">
        <f t="shared" si="243"/>
        <v>N/A</v>
      </c>
      <c r="E1179" s="39">
        <v>4067</v>
      </c>
      <c r="F1179" s="10" t="str">
        <f t="shared" si="244"/>
        <v>N/A</v>
      </c>
      <c r="G1179" s="39">
        <v>3994</v>
      </c>
      <c r="H1179" s="10" t="str">
        <f t="shared" si="245"/>
        <v>N/A</v>
      </c>
      <c r="I1179" s="96">
        <v>-3.33</v>
      </c>
      <c r="J1179" s="96">
        <v>-1.79</v>
      </c>
      <c r="K1179" s="11" t="s">
        <v>117</v>
      </c>
      <c r="L1179" s="21" t="str">
        <f t="shared" si="246"/>
        <v>Yes</v>
      </c>
    </row>
    <row r="1180" spans="1:12">
      <c r="A1180" s="118" t="s">
        <v>648</v>
      </c>
      <c r="B1180" s="70" t="s">
        <v>51</v>
      </c>
      <c r="C1180" s="40">
        <v>289.07202281999997</v>
      </c>
      <c r="D1180" s="10" t="str">
        <f t="shared" si="243"/>
        <v>N/A</v>
      </c>
      <c r="E1180" s="40">
        <v>298.03934104000001</v>
      </c>
      <c r="F1180" s="10" t="str">
        <f t="shared" si="244"/>
        <v>N/A</v>
      </c>
      <c r="G1180" s="40">
        <v>315.03905859000002</v>
      </c>
      <c r="H1180" s="10" t="str">
        <f t="shared" si="245"/>
        <v>N/A</v>
      </c>
      <c r="I1180" s="96">
        <v>3.1019999999999999</v>
      </c>
      <c r="J1180" s="96">
        <v>5.7039999999999997</v>
      </c>
      <c r="K1180" s="11" t="s">
        <v>117</v>
      </c>
      <c r="L1180" s="21" t="str">
        <f t="shared" si="246"/>
        <v>Yes</v>
      </c>
    </row>
    <row r="1181" spans="1:12">
      <c r="A1181" s="118" t="s">
        <v>658</v>
      </c>
      <c r="B1181" s="70" t="s">
        <v>51</v>
      </c>
      <c r="C1181" s="40">
        <v>921452</v>
      </c>
      <c r="D1181" s="10" t="str">
        <f t="shared" si="243"/>
        <v>N/A</v>
      </c>
      <c r="E1181" s="40">
        <v>1013648</v>
      </c>
      <c r="F1181" s="10" t="str">
        <f t="shared" si="244"/>
        <v>N/A</v>
      </c>
      <c r="G1181" s="40">
        <v>1396189</v>
      </c>
      <c r="H1181" s="10" t="str">
        <f t="shared" si="245"/>
        <v>N/A</v>
      </c>
      <c r="I1181" s="96">
        <v>10.01</v>
      </c>
      <c r="J1181" s="96">
        <v>37.74</v>
      </c>
      <c r="K1181" s="11" t="s">
        <v>117</v>
      </c>
      <c r="L1181" s="21" t="str">
        <f t="shared" si="246"/>
        <v>No</v>
      </c>
    </row>
    <row r="1182" spans="1:12">
      <c r="A1182" s="118" t="s">
        <v>660</v>
      </c>
      <c r="B1182" s="70" t="s">
        <v>51</v>
      </c>
      <c r="C1182" s="39">
        <v>3330</v>
      </c>
      <c r="D1182" s="10" t="str">
        <f t="shared" si="243"/>
        <v>N/A</v>
      </c>
      <c r="E1182" s="39">
        <v>3102</v>
      </c>
      <c r="F1182" s="10" t="str">
        <f t="shared" si="244"/>
        <v>N/A</v>
      </c>
      <c r="G1182" s="39">
        <v>3768</v>
      </c>
      <c r="H1182" s="10" t="str">
        <f t="shared" si="245"/>
        <v>N/A</v>
      </c>
      <c r="I1182" s="96">
        <v>-6.85</v>
      </c>
      <c r="J1182" s="96">
        <v>21.47</v>
      </c>
      <c r="K1182" s="11" t="s">
        <v>117</v>
      </c>
      <c r="L1182" s="21" t="str">
        <f t="shared" si="246"/>
        <v>No</v>
      </c>
    </row>
    <row r="1183" spans="1:12">
      <c r="A1183" s="118" t="s">
        <v>659</v>
      </c>
      <c r="B1183" s="70" t="s">
        <v>51</v>
      </c>
      <c r="C1183" s="40">
        <v>276.71231231000002</v>
      </c>
      <c r="D1183" s="10" t="str">
        <f t="shared" si="243"/>
        <v>N/A</v>
      </c>
      <c r="E1183" s="40">
        <v>326.77240490000003</v>
      </c>
      <c r="F1183" s="10" t="str">
        <f t="shared" si="244"/>
        <v>N/A</v>
      </c>
      <c r="G1183" s="40">
        <v>370.53848195</v>
      </c>
      <c r="H1183" s="10" t="str">
        <f t="shared" si="245"/>
        <v>N/A</v>
      </c>
      <c r="I1183" s="96">
        <v>18.09</v>
      </c>
      <c r="J1183" s="96">
        <v>13.39</v>
      </c>
      <c r="K1183" s="11" t="s">
        <v>117</v>
      </c>
      <c r="L1183" s="21" t="str">
        <f t="shared" si="246"/>
        <v>Yes</v>
      </c>
    </row>
    <row r="1184" spans="1:12">
      <c r="A1184" s="118" t="s">
        <v>649</v>
      </c>
      <c r="B1184" s="70" t="s">
        <v>51</v>
      </c>
      <c r="C1184" s="40">
        <v>0</v>
      </c>
      <c r="D1184" s="10" t="str">
        <f t="shared" si="243"/>
        <v>N/A</v>
      </c>
      <c r="E1184" s="40">
        <v>0</v>
      </c>
      <c r="F1184" s="10" t="str">
        <f t="shared" si="244"/>
        <v>N/A</v>
      </c>
      <c r="G1184" s="40">
        <v>0</v>
      </c>
      <c r="H1184" s="10" t="str">
        <f t="shared" si="245"/>
        <v>N/A</v>
      </c>
      <c r="I1184" s="96" t="s">
        <v>1000</v>
      </c>
      <c r="J1184" s="96" t="s">
        <v>1000</v>
      </c>
      <c r="K1184" s="11" t="s">
        <v>117</v>
      </c>
      <c r="L1184" s="21" t="str">
        <f t="shared" si="246"/>
        <v>N/A</v>
      </c>
    </row>
    <row r="1185" spans="1:12">
      <c r="A1185" s="118" t="s">
        <v>650</v>
      </c>
      <c r="B1185" s="70" t="s">
        <v>51</v>
      </c>
      <c r="C1185" s="39">
        <v>0</v>
      </c>
      <c r="D1185" s="10" t="str">
        <f t="shared" si="243"/>
        <v>N/A</v>
      </c>
      <c r="E1185" s="39">
        <v>0</v>
      </c>
      <c r="F1185" s="10" t="str">
        <f t="shared" si="244"/>
        <v>N/A</v>
      </c>
      <c r="G1185" s="39">
        <v>0</v>
      </c>
      <c r="H1185" s="10" t="str">
        <f t="shared" si="245"/>
        <v>N/A</v>
      </c>
      <c r="I1185" s="96" t="s">
        <v>1000</v>
      </c>
      <c r="J1185" s="96" t="s">
        <v>1000</v>
      </c>
      <c r="K1185" s="11" t="s">
        <v>117</v>
      </c>
      <c r="L1185" s="21" t="str">
        <f t="shared" si="246"/>
        <v>N/A</v>
      </c>
    </row>
    <row r="1186" spans="1:12">
      <c r="A1186" s="118" t="s">
        <v>651</v>
      </c>
      <c r="B1186" s="70" t="s">
        <v>51</v>
      </c>
      <c r="C1186" s="40" t="s">
        <v>1000</v>
      </c>
      <c r="D1186" s="10" t="str">
        <f t="shared" si="243"/>
        <v>N/A</v>
      </c>
      <c r="E1186" s="40" t="s">
        <v>1000</v>
      </c>
      <c r="F1186" s="10" t="str">
        <f t="shared" si="244"/>
        <v>N/A</v>
      </c>
      <c r="G1186" s="40" t="s">
        <v>1000</v>
      </c>
      <c r="H1186" s="10" t="str">
        <f t="shared" si="245"/>
        <v>N/A</v>
      </c>
      <c r="I1186" s="96" t="s">
        <v>1000</v>
      </c>
      <c r="J1186" s="96" t="s">
        <v>1000</v>
      </c>
      <c r="K1186" s="11" t="s">
        <v>117</v>
      </c>
      <c r="L1186" s="21" t="str">
        <f t="shared" si="246"/>
        <v>N/A</v>
      </c>
    </row>
    <row r="1187" spans="1:12">
      <c r="A1187" s="118" t="s">
        <v>960</v>
      </c>
      <c r="B1187" s="70" t="s">
        <v>51</v>
      </c>
      <c r="C1187" s="40">
        <v>120341883</v>
      </c>
      <c r="D1187" s="10" t="str">
        <f t="shared" si="243"/>
        <v>N/A</v>
      </c>
      <c r="E1187" s="40">
        <v>126376062</v>
      </c>
      <c r="F1187" s="10" t="str">
        <f t="shared" si="244"/>
        <v>N/A</v>
      </c>
      <c r="G1187" s="40">
        <v>138403625</v>
      </c>
      <c r="H1187" s="10" t="str">
        <f t="shared" si="245"/>
        <v>N/A</v>
      </c>
      <c r="I1187" s="96">
        <v>5.0140000000000002</v>
      </c>
      <c r="J1187" s="96">
        <v>9.5169999999999995</v>
      </c>
      <c r="K1187" s="11" t="s">
        <v>117</v>
      </c>
      <c r="L1187" s="21" t="str">
        <f t="shared" si="246"/>
        <v>Yes</v>
      </c>
    </row>
    <row r="1188" spans="1:12">
      <c r="A1188" s="118" t="s">
        <v>652</v>
      </c>
      <c r="B1188" s="70" t="s">
        <v>51</v>
      </c>
      <c r="C1188" s="39">
        <v>4918</v>
      </c>
      <c r="D1188" s="10" t="str">
        <f t="shared" si="243"/>
        <v>N/A</v>
      </c>
      <c r="E1188" s="39">
        <v>5167</v>
      </c>
      <c r="F1188" s="10" t="str">
        <f t="shared" si="244"/>
        <v>N/A</v>
      </c>
      <c r="G1188" s="39">
        <v>5370</v>
      </c>
      <c r="H1188" s="10" t="str">
        <f t="shared" si="245"/>
        <v>N/A</v>
      </c>
      <c r="I1188" s="96">
        <v>5.0629999999999997</v>
      </c>
      <c r="J1188" s="96">
        <v>3.9289999999999998</v>
      </c>
      <c r="K1188" s="11" t="s">
        <v>117</v>
      </c>
      <c r="L1188" s="21" t="str">
        <f t="shared" si="246"/>
        <v>Yes</v>
      </c>
    </row>
    <row r="1189" spans="1:12">
      <c r="A1189" s="118" t="s">
        <v>653</v>
      </c>
      <c r="B1189" s="101" t="s">
        <v>51</v>
      </c>
      <c r="C1189" s="44">
        <v>24469.679340999999</v>
      </c>
      <c r="D1189" s="52" t="str">
        <f t="shared" si="243"/>
        <v>N/A</v>
      </c>
      <c r="E1189" s="44">
        <v>24458.305013000001</v>
      </c>
      <c r="F1189" s="52" t="str">
        <f t="shared" si="244"/>
        <v>N/A</v>
      </c>
      <c r="G1189" s="44">
        <v>25773.486965</v>
      </c>
      <c r="H1189" s="52" t="str">
        <f t="shared" si="245"/>
        <v>N/A</v>
      </c>
      <c r="I1189" s="102">
        <v>-4.5999999999999999E-2</v>
      </c>
      <c r="J1189" s="102">
        <v>5.3769999999999998</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130869728</v>
      </c>
      <c r="D1191" s="10" t="str">
        <f t="shared" ref="D1191:D1214" si="247">IF($B1191="N/A","N/A",IF(C1191&gt;10,"No",IF(C1191&lt;-10,"No","Yes")))</f>
        <v>N/A</v>
      </c>
      <c r="E1191" s="125">
        <v>138159906</v>
      </c>
      <c r="F1191" s="10" t="str">
        <f t="shared" ref="F1191:F1214" si="248">IF($B1191="N/A","N/A",IF(E1191&gt;10,"No",IF(E1191&lt;-10,"No","Yes")))</f>
        <v>N/A</v>
      </c>
      <c r="G1191" s="125">
        <v>150892461</v>
      </c>
      <c r="H1191" s="10" t="str">
        <f t="shared" ref="H1191:H1214" si="249">IF($B1191="N/A","N/A",IF(G1191&gt;10,"No",IF(G1191&lt;-10,"No","Yes")))</f>
        <v>N/A</v>
      </c>
      <c r="I1191" s="96">
        <v>5.5709999999999997</v>
      </c>
      <c r="J1191" s="96">
        <v>9.2159999999999993</v>
      </c>
      <c r="K1191" s="11" t="s">
        <v>117</v>
      </c>
      <c r="L1191" s="21" t="str">
        <f t="shared" ref="L1191:L1214" si="250">IF(J1191="Div by 0", "N/A", IF(K1191="N/A","N/A", IF(J1191&gt;VALUE(MID(K1191,1,2)), "No", IF(J1191&lt;-1*VALUE(MID(K1191,1,2)), "No", "Yes"))))</f>
        <v>Yes</v>
      </c>
    </row>
    <row r="1192" spans="1:12">
      <c r="A1192" s="111" t="s">
        <v>510</v>
      </c>
      <c r="B1192" s="70" t="s">
        <v>51</v>
      </c>
      <c r="C1192" s="49">
        <v>6520</v>
      </c>
      <c r="D1192" s="49" t="str">
        <f t="shared" si="247"/>
        <v>N/A</v>
      </c>
      <c r="E1192" s="49">
        <v>6718</v>
      </c>
      <c r="F1192" s="49" t="str">
        <f t="shared" si="248"/>
        <v>N/A</v>
      </c>
      <c r="G1192" s="49">
        <v>6854</v>
      </c>
      <c r="H1192" s="10" t="str">
        <f t="shared" si="249"/>
        <v>N/A</v>
      </c>
      <c r="I1192" s="96">
        <v>3.0369999999999999</v>
      </c>
      <c r="J1192" s="96">
        <v>2.024</v>
      </c>
      <c r="K1192" s="11" t="s">
        <v>117</v>
      </c>
      <c r="L1192" s="21" t="str">
        <f t="shared" si="250"/>
        <v>Yes</v>
      </c>
    </row>
    <row r="1193" spans="1:12">
      <c r="A1193" s="111" t="s">
        <v>848</v>
      </c>
      <c r="B1193" s="70" t="s">
        <v>51</v>
      </c>
      <c r="C1193" s="125">
        <v>20072.044172000002</v>
      </c>
      <c r="D1193" s="10" t="str">
        <f t="shared" si="247"/>
        <v>N/A</v>
      </c>
      <c r="E1193" s="125">
        <v>20565.630545</v>
      </c>
      <c r="F1193" s="10" t="str">
        <f t="shared" si="248"/>
        <v>N/A</v>
      </c>
      <c r="G1193" s="125">
        <v>22015.240881000002</v>
      </c>
      <c r="H1193" s="10" t="str">
        <f t="shared" si="249"/>
        <v>N/A</v>
      </c>
      <c r="I1193" s="96">
        <v>2.4590000000000001</v>
      </c>
      <c r="J1193" s="96">
        <v>7.0490000000000004</v>
      </c>
      <c r="K1193" s="11" t="s">
        <v>117</v>
      </c>
      <c r="L1193" s="21" t="str">
        <f t="shared" si="250"/>
        <v>Yes</v>
      </c>
    </row>
    <row r="1194" spans="1:12">
      <c r="A1194" s="153" t="s">
        <v>592</v>
      </c>
      <c r="B1194" s="70" t="s">
        <v>51</v>
      </c>
      <c r="C1194" s="125">
        <v>6989.5830784999998</v>
      </c>
      <c r="D1194" s="10" t="str">
        <f t="shared" si="247"/>
        <v>N/A</v>
      </c>
      <c r="E1194" s="125">
        <v>8092.2748718000003</v>
      </c>
      <c r="F1194" s="10" t="str">
        <f t="shared" si="248"/>
        <v>N/A</v>
      </c>
      <c r="G1194" s="125">
        <v>8807.6943888000005</v>
      </c>
      <c r="H1194" s="10" t="str">
        <f t="shared" si="249"/>
        <v>N/A</v>
      </c>
      <c r="I1194" s="96">
        <v>15.78</v>
      </c>
      <c r="J1194" s="96">
        <v>8.8409999999999993</v>
      </c>
      <c r="K1194" s="11" t="s">
        <v>117</v>
      </c>
      <c r="L1194" s="21" t="str">
        <f t="shared" si="250"/>
        <v>Yes</v>
      </c>
    </row>
    <row r="1195" spans="1:12">
      <c r="A1195" s="153" t="s">
        <v>595</v>
      </c>
      <c r="B1195" s="70" t="s">
        <v>51</v>
      </c>
      <c r="C1195" s="125">
        <v>26568.960669</v>
      </c>
      <c r="D1195" s="10" t="str">
        <f t="shared" si="247"/>
        <v>N/A</v>
      </c>
      <c r="E1195" s="125">
        <v>26285.397125</v>
      </c>
      <c r="F1195" s="10" t="str">
        <f t="shared" si="248"/>
        <v>N/A</v>
      </c>
      <c r="G1195" s="125">
        <v>27530.162867999999</v>
      </c>
      <c r="H1195" s="10" t="str">
        <f t="shared" si="249"/>
        <v>N/A</v>
      </c>
      <c r="I1195" s="96">
        <v>-1.07</v>
      </c>
      <c r="J1195" s="96">
        <v>4.7359999999999998</v>
      </c>
      <c r="K1195" s="11" t="s">
        <v>117</v>
      </c>
      <c r="L1195" s="21" t="str">
        <f t="shared" si="250"/>
        <v>Yes</v>
      </c>
    </row>
    <row r="1196" spans="1:12">
      <c r="A1196" s="153" t="s">
        <v>598</v>
      </c>
      <c r="B1196" s="70" t="s">
        <v>51</v>
      </c>
      <c r="C1196" s="125">
        <v>7100.7710438000004</v>
      </c>
      <c r="D1196" s="10" t="str">
        <f t="shared" si="247"/>
        <v>N/A</v>
      </c>
      <c r="E1196" s="125">
        <v>8500.3437152000006</v>
      </c>
      <c r="F1196" s="10" t="str">
        <f t="shared" si="248"/>
        <v>N/A</v>
      </c>
      <c r="G1196" s="125">
        <v>11106.794844</v>
      </c>
      <c r="H1196" s="10" t="str">
        <f t="shared" si="249"/>
        <v>N/A</v>
      </c>
      <c r="I1196" s="96">
        <v>19.71</v>
      </c>
      <c r="J1196" s="96">
        <v>30.66</v>
      </c>
      <c r="K1196" s="11" t="s">
        <v>117</v>
      </c>
      <c r="L1196" s="21" t="str">
        <f t="shared" si="250"/>
        <v>No</v>
      </c>
    </row>
    <row r="1197" spans="1:12">
      <c r="A1197" s="153" t="s">
        <v>600</v>
      </c>
      <c r="B1197" s="70" t="s">
        <v>51</v>
      </c>
      <c r="C1197" s="125">
        <v>647.66964285999995</v>
      </c>
      <c r="D1197" s="10" t="str">
        <f t="shared" si="247"/>
        <v>N/A</v>
      </c>
      <c r="E1197" s="125">
        <v>611.43715846999999</v>
      </c>
      <c r="F1197" s="10" t="str">
        <f t="shared" si="248"/>
        <v>N/A</v>
      </c>
      <c r="G1197" s="125">
        <v>599.9084507</v>
      </c>
      <c r="H1197" s="10" t="str">
        <f t="shared" si="249"/>
        <v>N/A</v>
      </c>
      <c r="I1197" s="96">
        <v>-5.59</v>
      </c>
      <c r="J1197" s="96">
        <v>-1.89</v>
      </c>
      <c r="K1197" s="11" t="s">
        <v>117</v>
      </c>
      <c r="L1197" s="21" t="str">
        <f t="shared" si="250"/>
        <v>Yes</v>
      </c>
    </row>
    <row r="1198" spans="1:12">
      <c r="A1198" s="118" t="s">
        <v>511</v>
      </c>
      <c r="B1198" s="70" t="s">
        <v>51</v>
      </c>
      <c r="C1198" s="10">
        <v>2.1573116985</v>
      </c>
      <c r="D1198" s="10" t="str">
        <f t="shared" si="247"/>
        <v>N/A</v>
      </c>
      <c r="E1198" s="10">
        <v>2.2945556389999999</v>
      </c>
      <c r="F1198" s="10" t="str">
        <f t="shared" si="248"/>
        <v>N/A</v>
      </c>
      <c r="G1198" s="10">
        <v>2.4407962679000001</v>
      </c>
      <c r="H1198" s="10" t="str">
        <f t="shared" si="249"/>
        <v>N/A</v>
      </c>
      <c r="I1198" s="96">
        <v>6.3620000000000001</v>
      </c>
      <c r="J1198" s="96">
        <v>6.3730000000000002</v>
      </c>
      <c r="K1198" s="11" t="s">
        <v>117</v>
      </c>
      <c r="L1198" s="21" t="str">
        <f t="shared" si="250"/>
        <v>Yes</v>
      </c>
    </row>
    <row r="1199" spans="1:12">
      <c r="A1199" s="153" t="s">
        <v>592</v>
      </c>
      <c r="B1199" s="70" t="s">
        <v>51</v>
      </c>
      <c r="C1199" s="10">
        <v>7.4544072948000002</v>
      </c>
      <c r="D1199" s="10" t="str">
        <f t="shared" si="247"/>
        <v>N/A</v>
      </c>
      <c r="E1199" s="10">
        <v>7.5167681752000002</v>
      </c>
      <c r="F1199" s="10" t="str">
        <f t="shared" si="248"/>
        <v>N/A</v>
      </c>
      <c r="G1199" s="10">
        <v>7.7502523879999998</v>
      </c>
      <c r="H1199" s="10" t="str">
        <f t="shared" si="249"/>
        <v>N/A</v>
      </c>
      <c r="I1199" s="96">
        <v>0.83660000000000001</v>
      </c>
      <c r="J1199" s="96">
        <v>3.1059999999999999</v>
      </c>
      <c r="K1199" s="11" t="s">
        <v>117</v>
      </c>
      <c r="L1199" s="21" t="str">
        <f t="shared" si="250"/>
        <v>Yes</v>
      </c>
    </row>
    <row r="1200" spans="1:12">
      <c r="A1200" s="153" t="s">
        <v>595</v>
      </c>
      <c r="B1200" s="70" t="s">
        <v>51</v>
      </c>
      <c r="C1200" s="10">
        <v>12.917919818</v>
      </c>
      <c r="D1200" s="10" t="str">
        <f t="shared" si="247"/>
        <v>N/A</v>
      </c>
      <c r="E1200" s="10">
        <v>13.111848768</v>
      </c>
      <c r="F1200" s="10" t="str">
        <f t="shared" si="248"/>
        <v>N/A</v>
      </c>
      <c r="G1200" s="10">
        <v>13.27099692</v>
      </c>
      <c r="H1200" s="10" t="str">
        <f t="shared" si="249"/>
        <v>N/A</v>
      </c>
      <c r="I1200" s="96">
        <v>1.5009999999999999</v>
      </c>
      <c r="J1200" s="96">
        <v>1.214</v>
      </c>
      <c r="K1200" s="11" t="s">
        <v>117</v>
      </c>
      <c r="L1200" s="21" t="str">
        <f t="shared" si="250"/>
        <v>Yes</v>
      </c>
    </row>
    <row r="1201" spans="1:12">
      <c r="A1201" s="153" t="s">
        <v>598</v>
      </c>
      <c r="B1201" s="70" t="s">
        <v>51</v>
      </c>
      <c r="C1201" s="10">
        <v>0.51938210429999998</v>
      </c>
      <c r="D1201" s="10" t="str">
        <f t="shared" si="247"/>
        <v>N/A</v>
      </c>
      <c r="E1201" s="10">
        <v>0.53992696870000001</v>
      </c>
      <c r="F1201" s="10" t="str">
        <f t="shared" si="248"/>
        <v>N/A</v>
      </c>
      <c r="G1201" s="10">
        <v>0.59149041609999997</v>
      </c>
      <c r="H1201" s="10" t="str">
        <f t="shared" si="249"/>
        <v>N/A</v>
      </c>
      <c r="I1201" s="96">
        <v>3.956</v>
      </c>
      <c r="J1201" s="96">
        <v>9.5500000000000007</v>
      </c>
      <c r="K1201" s="11" t="s">
        <v>117</v>
      </c>
      <c r="L1201" s="21" t="str">
        <f t="shared" si="250"/>
        <v>Yes</v>
      </c>
    </row>
    <row r="1202" spans="1:12">
      <c r="A1202" s="153" t="s">
        <v>600</v>
      </c>
      <c r="B1202" s="70" t="s">
        <v>51</v>
      </c>
      <c r="C1202" s="10">
        <v>0.26900121290000001</v>
      </c>
      <c r="D1202" s="10" t="str">
        <f t="shared" si="247"/>
        <v>N/A</v>
      </c>
      <c r="E1202" s="10">
        <v>0.235348586</v>
      </c>
      <c r="F1202" s="10" t="str">
        <f t="shared" si="248"/>
        <v>N/A</v>
      </c>
      <c r="G1202" s="10">
        <v>0.19062193760000001</v>
      </c>
      <c r="H1202" s="10" t="str">
        <f t="shared" si="249"/>
        <v>N/A</v>
      </c>
      <c r="I1202" s="96">
        <v>-12.5</v>
      </c>
      <c r="J1202" s="96">
        <v>-19</v>
      </c>
      <c r="K1202" s="11" t="s">
        <v>117</v>
      </c>
      <c r="L1202" s="21" t="str">
        <f t="shared" si="250"/>
        <v>No</v>
      </c>
    </row>
    <row r="1203" spans="1:12" ht="12.75" customHeight="1">
      <c r="A1203" s="111" t="s">
        <v>840</v>
      </c>
      <c r="B1203" s="70" t="s">
        <v>51</v>
      </c>
      <c r="C1203" s="125">
        <v>120341883</v>
      </c>
      <c r="D1203" s="10" t="str">
        <f t="shared" si="247"/>
        <v>N/A</v>
      </c>
      <c r="E1203" s="125">
        <v>126376062</v>
      </c>
      <c r="F1203" s="10" t="str">
        <f t="shared" si="248"/>
        <v>N/A</v>
      </c>
      <c r="G1203" s="125">
        <v>138403625</v>
      </c>
      <c r="H1203" s="10" t="str">
        <f t="shared" si="249"/>
        <v>N/A</v>
      </c>
      <c r="I1203" s="96">
        <v>5.0140000000000002</v>
      </c>
      <c r="J1203" s="96">
        <v>9.5169999999999995</v>
      </c>
      <c r="K1203" s="11" t="s">
        <v>117</v>
      </c>
      <c r="L1203" s="21" t="str">
        <f t="shared" si="250"/>
        <v>Yes</v>
      </c>
    </row>
    <row r="1204" spans="1:12">
      <c r="A1204" s="111" t="s">
        <v>512</v>
      </c>
      <c r="B1204" s="70" t="s">
        <v>51</v>
      </c>
      <c r="C1204" s="49">
        <v>4918</v>
      </c>
      <c r="D1204" s="49" t="str">
        <f t="shared" si="247"/>
        <v>N/A</v>
      </c>
      <c r="E1204" s="49">
        <v>5167</v>
      </c>
      <c r="F1204" s="49" t="str">
        <f t="shared" si="248"/>
        <v>N/A</v>
      </c>
      <c r="G1204" s="49">
        <v>5370</v>
      </c>
      <c r="H1204" s="10" t="str">
        <f t="shared" si="249"/>
        <v>N/A</v>
      </c>
      <c r="I1204" s="96">
        <v>5.0629999999999997</v>
      </c>
      <c r="J1204" s="96">
        <v>3.9289999999999998</v>
      </c>
      <c r="K1204" s="11" t="s">
        <v>117</v>
      </c>
      <c r="L1204" s="21" t="str">
        <f t="shared" si="250"/>
        <v>Yes</v>
      </c>
    </row>
    <row r="1205" spans="1:12" ht="25.5">
      <c r="A1205" s="111" t="s">
        <v>849</v>
      </c>
      <c r="B1205" s="70" t="s">
        <v>51</v>
      </c>
      <c r="C1205" s="125">
        <v>24469.679340999999</v>
      </c>
      <c r="D1205" s="10" t="str">
        <f t="shared" si="247"/>
        <v>N/A</v>
      </c>
      <c r="E1205" s="125">
        <v>24458.305013000001</v>
      </c>
      <c r="F1205" s="10" t="str">
        <f t="shared" si="248"/>
        <v>N/A</v>
      </c>
      <c r="G1205" s="125">
        <v>25773.486965</v>
      </c>
      <c r="H1205" s="10" t="str">
        <f t="shared" si="249"/>
        <v>N/A</v>
      </c>
      <c r="I1205" s="96">
        <v>-4.5999999999999999E-2</v>
      </c>
      <c r="J1205" s="96">
        <v>5.3769999999999998</v>
      </c>
      <c r="K1205" s="11" t="s">
        <v>117</v>
      </c>
      <c r="L1205" s="21" t="str">
        <f t="shared" si="250"/>
        <v>Yes</v>
      </c>
    </row>
    <row r="1206" spans="1:12">
      <c r="A1206" s="153" t="s">
        <v>654</v>
      </c>
      <c r="B1206" s="70" t="s">
        <v>51</v>
      </c>
      <c r="C1206" s="125">
        <v>6814.9876543</v>
      </c>
      <c r="D1206" s="10" t="str">
        <f t="shared" si="247"/>
        <v>N/A</v>
      </c>
      <c r="E1206" s="125">
        <v>7584.9880383</v>
      </c>
      <c r="F1206" s="10" t="str">
        <f t="shared" si="248"/>
        <v>N/A</v>
      </c>
      <c r="G1206" s="125">
        <v>8168.9085714000003</v>
      </c>
      <c r="H1206" s="10" t="str">
        <f t="shared" si="249"/>
        <v>N/A</v>
      </c>
      <c r="I1206" s="96">
        <v>11.3</v>
      </c>
      <c r="J1206" s="96">
        <v>7.6980000000000004</v>
      </c>
      <c r="K1206" s="11" t="s">
        <v>117</v>
      </c>
      <c r="L1206" s="21" t="str">
        <f t="shared" si="250"/>
        <v>Yes</v>
      </c>
    </row>
    <row r="1207" spans="1:12">
      <c r="A1207" s="153" t="s">
        <v>655</v>
      </c>
      <c r="B1207" s="70" t="s">
        <v>51</v>
      </c>
      <c r="C1207" s="125">
        <v>30723.904493999999</v>
      </c>
      <c r="D1207" s="10" t="str">
        <f t="shared" si="247"/>
        <v>N/A</v>
      </c>
      <c r="E1207" s="125">
        <v>30608.752401000002</v>
      </c>
      <c r="F1207" s="10" t="str">
        <f t="shared" si="248"/>
        <v>N/A</v>
      </c>
      <c r="G1207" s="125">
        <v>32218.614867</v>
      </c>
      <c r="H1207" s="10" t="str">
        <f t="shared" si="249"/>
        <v>N/A</v>
      </c>
      <c r="I1207" s="96">
        <v>-0.375</v>
      </c>
      <c r="J1207" s="96">
        <v>5.2590000000000003</v>
      </c>
      <c r="K1207" s="11" t="s">
        <v>117</v>
      </c>
      <c r="L1207" s="21" t="str">
        <f t="shared" si="250"/>
        <v>Yes</v>
      </c>
    </row>
    <row r="1208" spans="1:12">
      <c r="A1208" s="153" t="s">
        <v>656</v>
      </c>
      <c r="B1208" s="70" t="s">
        <v>51</v>
      </c>
      <c r="C1208" s="125">
        <v>9946.1956124000008</v>
      </c>
      <c r="D1208" s="10" t="str">
        <f t="shared" si="247"/>
        <v>N/A</v>
      </c>
      <c r="E1208" s="125">
        <v>9113.9073755999998</v>
      </c>
      <c r="F1208" s="10" t="str">
        <f t="shared" si="248"/>
        <v>N/A</v>
      </c>
      <c r="G1208" s="125">
        <v>10823.390205</v>
      </c>
      <c r="H1208" s="10" t="str">
        <f t="shared" si="249"/>
        <v>N/A</v>
      </c>
      <c r="I1208" s="96">
        <v>-8.3699999999999992</v>
      </c>
      <c r="J1208" s="96">
        <v>18.760000000000002</v>
      </c>
      <c r="K1208" s="11" t="s">
        <v>117</v>
      </c>
      <c r="L1208" s="21" t="str">
        <f t="shared" si="250"/>
        <v>No</v>
      </c>
    </row>
    <row r="1209" spans="1:12">
      <c r="A1209" s="153" t="s">
        <v>657</v>
      </c>
      <c r="B1209" s="70" t="s">
        <v>51</v>
      </c>
      <c r="C1209" s="125">
        <v>4074</v>
      </c>
      <c r="D1209" s="10" t="str">
        <f t="shared" si="247"/>
        <v>N/A</v>
      </c>
      <c r="E1209" s="125" t="s">
        <v>1000</v>
      </c>
      <c r="F1209" s="10" t="str">
        <f t="shared" si="248"/>
        <v>N/A</v>
      </c>
      <c r="G1209" s="125">
        <v>8552</v>
      </c>
      <c r="H1209" s="10" t="str">
        <f t="shared" si="249"/>
        <v>N/A</v>
      </c>
      <c r="I1209" s="96" t="s">
        <v>1000</v>
      </c>
      <c r="J1209" s="96" t="s">
        <v>1000</v>
      </c>
      <c r="K1209" s="11" t="s">
        <v>117</v>
      </c>
      <c r="L1209" s="21" t="str">
        <f t="shared" si="250"/>
        <v>N/A</v>
      </c>
    </row>
    <row r="1210" spans="1:12" ht="25.5">
      <c r="A1210" s="118" t="s">
        <v>513</v>
      </c>
      <c r="B1210" s="70" t="s">
        <v>51</v>
      </c>
      <c r="C1210" s="10">
        <v>1.6272483026</v>
      </c>
      <c r="D1210" s="10" t="str">
        <f t="shared" si="247"/>
        <v>N/A</v>
      </c>
      <c r="E1210" s="10">
        <v>1.7648063392</v>
      </c>
      <c r="F1210" s="10" t="str">
        <f t="shared" si="248"/>
        <v>N/A</v>
      </c>
      <c r="G1210" s="10">
        <v>1.9123250596000001</v>
      </c>
      <c r="H1210" s="10" t="str">
        <f t="shared" si="249"/>
        <v>N/A</v>
      </c>
      <c r="I1210" s="96">
        <v>8.4529999999999994</v>
      </c>
      <c r="J1210" s="96">
        <v>8.359</v>
      </c>
      <c r="K1210" s="11" t="s">
        <v>117</v>
      </c>
      <c r="L1210" s="21" t="str">
        <f t="shared" si="250"/>
        <v>Yes</v>
      </c>
    </row>
    <row r="1211" spans="1:12">
      <c r="A1211" s="153" t="s">
        <v>592</v>
      </c>
      <c r="B1211" s="70" t="s">
        <v>51</v>
      </c>
      <c r="C1211" s="10">
        <v>6.1550151976</v>
      </c>
      <c r="D1211" s="10" t="str">
        <f t="shared" si="247"/>
        <v>N/A</v>
      </c>
      <c r="E1211" s="10">
        <v>6.4451468661</v>
      </c>
      <c r="F1211" s="10" t="str">
        <f t="shared" si="248"/>
        <v>N/A</v>
      </c>
      <c r="G1211" s="10">
        <v>6.7950609613999999</v>
      </c>
      <c r="H1211" s="10" t="str">
        <f t="shared" si="249"/>
        <v>N/A</v>
      </c>
      <c r="I1211" s="96">
        <v>4.7140000000000004</v>
      </c>
      <c r="J1211" s="96">
        <v>5.4290000000000003</v>
      </c>
      <c r="K1211" s="11" t="s">
        <v>117</v>
      </c>
      <c r="L1211" s="21" t="str">
        <f t="shared" si="250"/>
        <v>Yes</v>
      </c>
    </row>
    <row r="1212" spans="1:12">
      <c r="A1212" s="153" t="s">
        <v>595</v>
      </c>
      <c r="B1212" s="70" t="s">
        <v>51</v>
      </c>
      <c r="C1212" s="10">
        <v>10.395071100999999</v>
      </c>
      <c r="D1212" s="10" t="str">
        <f t="shared" si="247"/>
        <v>N/A</v>
      </c>
      <c r="E1212" s="10">
        <v>10.543490492</v>
      </c>
      <c r="F1212" s="10" t="str">
        <f t="shared" si="248"/>
        <v>N/A</v>
      </c>
      <c r="G1212" s="10">
        <v>10.712799312</v>
      </c>
      <c r="H1212" s="10" t="str">
        <f t="shared" si="249"/>
        <v>N/A</v>
      </c>
      <c r="I1212" s="96">
        <v>1.4279999999999999</v>
      </c>
      <c r="J1212" s="96">
        <v>1.6060000000000001</v>
      </c>
      <c r="K1212" s="11" t="s">
        <v>117</v>
      </c>
      <c r="L1212" s="21" t="str">
        <f t="shared" si="250"/>
        <v>Yes</v>
      </c>
    </row>
    <row r="1213" spans="1:12">
      <c r="A1213" s="153" t="s">
        <v>598</v>
      </c>
      <c r="B1213" s="70" t="s">
        <v>51</v>
      </c>
      <c r="C1213" s="10">
        <v>0.31885747599999997</v>
      </c>
      <c r="D1213" s="10" t="str">
        <f t="shared" si="247"/>
        <v>N/A</v>
      </c>
      <c r="E1213" s="10">
        <v>0.3501417383</v>
      </c>
      <c r="F1213" s="10" t="str">
        <f t="shared" si="248"/>
        <v>N/A</v>
      </c>
      <c r="G1213" s="10">
        <v>0.40216265670000001</v>
      </c>
      <c r="H1213" s="10" t="str">
        <f t="shared" si="249"/>
        <v>N/A</v>
      </c>
      <c r="I1213" s="96">
        <v>9.8109999999999999</v>
      </c>
      <c r="J1213" s="96">
        <v>14.86</v>
      </c>
      <c r="K1213" s="11" t="s">
        <v>117</v>
      </c>
      <c r="L1213" s="21" t="str">
        <f t="shared" si="250"/>
        <v>Yes</v>
      </c>
    </row>
    <row r="1214" spans="1:12">
      <c r="A1214" s="153" t="s">
        <v>600</v>
      </c>
      <c r="B1214" s="70" t="s">
        <v>51</v>
      </c>
      <c r="C1214" s="10">
        <v>1.2008983E-3</v>
      </c>
      <c r="D1214" s="10" t="str">
        <f t="shared" si="247"/>
        <v>N/A</v>
      </c>
      <c r="E1214" s="10">
        <v>0</v>
      </c>
      <c r="F1214" s="10" t="str">
        <f t="shared" si="248"/>
        <v>N/A</v>
      </c>
      <c r="G1214" s="10">
        <v>1.342408E-3</v>
      </c>
      <c r="H1214" s="10" t="str">
        <f t="shared" si="249"/>
        <v>N/A</v>
      </c>
      <c r="I1214" s="96">
        <v>-100</v>
      </c>
      <c r="J1214" s="96" t="s">
        <v>1000</v>
      </c>
      <c r="K1214" s="11" t="s">
        <v>117</v>
      </c>
      <c r="L1214" s="21" t="str">
        <f t="shared" si="250"/>
        <v>N/A</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09/23/2010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Rosalie Malsberger</cp:lastModifiedBy>
  <cp:lastPrinted>2010-03-13T21:10:01Z</cp:lastPrinted>
  <dcterms:created xsi:type="dcterms:W3CDTF">2001-03-26T18:59:21Z</dcterms:created>
  <dcterms:modified xsi:type="dcterms:W3CDTF">2010-09-23T16:40:16Z</dcterms:modified>
</cp:coreProperties>
</file>